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192.168.20.8\涉外组\China PM Team\Mindy\To Leo\DD'S\Sheet set\2025\PO and commitment\"/>
    </mc:Choice>
  </mc:AlternateContent>
  <xr:revisionPtr revIDLastSave="0" documentId="13_ncr:1_{A1049680-5987-4D7A-9359-6F5C63F9B158}" xr6:coauthVersionLast="47" xr6:coauthVersionMax="47" xr10:uidLastSave="{00000000-0000-0000-0000-000000000000}"/>
  <bookViews>
    <workbookView xWindow="28680" yWindow="-120" windowWidth="29040" windowHeight="15840" tabRatio="817" xr2:uid="{00000000-000D-0000-FFFF-FFFF00000000}"/>
  </bookViews>
  <sheets>
    <sheet name="JLA Counter Margin Check" sheetId="72" r:id="rId1"/>
    <sheet name="CHN 04-01-2025" sheetId="73" r:id="rId2"/>
    <sheet name="Quote" sheetId="39" r:id="rId3"/>
    <sheet name="DD Tag On Costs 4-18-2024" sheetId="69" r:id="rId4"/>
    <sheet name="SATIN" sheetId="70" r:id="rId5"/>
    <sheet name="COOLING" sheetId="71" r:id="rId6"/>
    <sheet name="Satin tag on 04-16-24" sheetId="66" r:id="rId7"/>
    <sheet name="Cooling 10-11-23" sheetId="65" r:id="rId8"/>
    <sheet name="CHN 08-25" sheetId="64" r:id="rId9"/>
    <sheet name="Carton Size and Weight" sheetId="63" r:id="rId10"/>
    <sheet name="DDs Spec" sheetId="62" r:id="rId11"/>
    <sheet name="CCD 05-04" sheetId="61" r:id="rId12"/>
    <sheet name="CCD 11-18" sheetId="60" r:id="rId13"/>
    <sheet name="ROSS cool plus" sheetId="59" r:id="rId14"/>
    <sheet name="90gsm satin" sheetId="57" r:id="rId15"/>
  </sheets>
  <externalReferences>
    <externalReference r:id="rId16"/>
    <externalReference r:id="rId17"/>
    <externalReference r:id="rId18"/>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[2]a!$A$10:$B$35</definedName>
    <definedName name="_xlnm.Print_Area" localSheetId="4">SATIN!$A$1:$X$38</definedName>
    <definedName name="UNIT">[1]Sheet1!$EF$2:$EF$3</definedName>
    <definedName name="wood">[1]Sheet1!$EG$2:$EG$3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5" i="72" l="1"/>
  <c r="L46" i="72"/>
  <c r="L47" i="72"/>
  <c r="L44" i="72"/>
  <c r="L12" i="72"/>
  <c r="R12" i="72" s="1"/>
  <c r="L13" i="72"/>
  <c r="R13" i="72" s="1"/>
  <c r="L14" i="72"/>
  <c r="R14" i="72" s="1"/>
  <c r="L15" i="72"/>
  <c r="R15" i="72" s="1"/>
  <c r="L11" i="72"/>
  <c r="R11" i="72" s="1"/>
  <c r="K16" i="73"/>
  <c r="L16" i="73" s="1"/>
  <c r="K15" i="73"/>
  <c r="L15" i="73" s="1"/>
  <c r="K14" i="73"/>
  <c r="L14" i="73" s="1"/>
  <c r="K13" i="73"/>
  <c r="L13" i="73" s="1"/>
  <c r="K12" i="73"/>
  <c r="L12" i="73" s="1"/>
  <c r="K11" i="73"/>
  <c r="L11" i="73" s="1"/>
  <c r="K10" i="73"/>
  <c r="L10" i="73" s="1"/>
  <c r="K9" i="73"/>
  <c r="L9" i="73" s="1"/>
  <c r="K8" i="73"/>
  <c r="L8" i="73" s="1"/>
  <c r="K7" i="73"/>
  <c r="L7" i="73" s="1"/>
  <c r="L51" i="72" l="1"/>
  <c r="L50" i="72"/>
  <c r="L49" i="72"/>
  <c r="L20" i="72"/>
  <c r="L19" i="72"/>
  <c r="L18" i="72"/>
  <c r="L54" i="72" l="1"/>
  <c r="L24" i="72"/>
  <c r="L55" i="72"/>
  <c r="L25" i="72"/>
  <c r="L56" i="72"/>
  <c r="L21" i="72"/>
  <c r="L52" i="72"/>
  <c r="L17" i="72"/>
  <c r="L26" i="72"/>
  <c r="A69" i="72"/>
  <c r="A64" i="72"/>
  <c r="A59" i="72"/>
  <c r="A54" i="72"/>
  <c r="A49" i="72"/>
  <c r="A44" i="72"/>
  <c r="A35" i="72"/>
  <c r="A29" i="72"/>
  <c r="A23" i="72"/>
  <c r="A17" i="72"/>
  <c r="A11" i="72"/>
  <c r="D3" i="72"/>
  <c r="AP45" i="39"/>
  <c r="AQ45" i="39" s="1"/>
  <c r="AS46" i="39"/>
  <c r="AS47" i="39"/>
  <c r="AS44" i="39"/>
  <c r="AQ47" i="39"/>
  <c r="AQ46" i="39"/>
  <c r="AQ44" i="39"/>
  <c r="AP47" i="39"/>
  <c r="AP46" i="39"/>
  <c r="AP44" i="39"/>
  <c r="AP15" i="39"/>
  <c r="AQ15" i="39" s="1"/>
  <c r="AP14" i="39"/>
  <c r="AS14" i="39" s="1"/>
  <c r="AS13" i="39"/>
  <c r="AS12" i="39"/>
  <c r="AS11" i="39"/>
  <c r="AP13" i="39"/>
  <c r="AQ13" i="39" s="1"/>
  <c r="AP12" i="39"/>
  <c r="AQ12" i="39" s="1"/>
  <c r="AQ11" i="39"/>
  <c r="AN45" i="39"/>
  <c r="AN44" i="39"/>
  <c r="AN12" i="39"/>
  <c r="AN11" i="39"/>
  <c r="A49" i="39"/>
  <c r="L57" i="72" l="1"/>
  <c r="L27" i="72"/>
  <c r="L23" i="72"/>
  <c r="L30" i="72"/>
  <c r="L61" i="72"/>
  <c r="L60" i="72"/>
  <c r="L32" i="72"/>
  <c r="L31" i="72"/>
  <c r="L59" i="72"/>
  <c r="AS45" i="39"/>
  <c r="AS15" i="39"/>
  <c r="AQ14" i="39"/>
  <c r="E10" i="71"/>
  <c r="F10" i="71"/>
  <c r="G10" i="71"/>
  <c r="H10" i="71"/>
  <c r="I10" i="71"/>
  <c r="J10" i="71"/>
  <c r="K10" i="71"/>
  <c r="L10" i="71"/>
  <c r="M10" i="71"/>
  <c r="N10" i="71"/>
  <c r="O10" i="71"/>
  <c r="P10" i="71"/>
  <c r="E11" i="71"/>
  <c r="F11" i="71"/>
  <c r="G11" i="71"/>
  <c r="H11" i="71"/>
  <c r="I11" i="71"/>
  <c r="J11" i="71"/>
  <c r="K11" i="71"/>
  <c r="L11" i="71"/>
  <c r="M11" i="71"/>
  <c r="N11" i="71"/>
  <c r="O11" i="71"/>
  <c r="P11" i="71"/>
  <c r="E12" i="71"/>
  <c r="F12" i="71"/>
  <c r="G12" i="71"/>
  <c r="H12" i="71"/>
  <c r="I12" i="71"/>
  <c r="J12" i="71"/>
  <c r="K12" i="71"/>
  <c r="L12" i="71"/>
  <c r="M12" i="71"/>
  <c r="N12" i="71"/>
  <c r="O12" i="71"/>
  <c r="P12" i="71"/>
  <c r="E13" i="71"/>
  <c r="F13" i="71"/>
  <c r="G13" i="71"/>
  <c r="H13" i="71"/>
  <c r="I13" i="71"/>
  <c r="J13" i="71"/>
  <c r="K13" i="71"/>
  <c r="L13" i="71"/>
  <c r="M13" i="71"/>
  <c r="N13" i="71"/>
  <c r="O13" i="71"/>
  <c r="P13" i="71"/>
  <c r="E14" i="71"/>
  <c r="F14" i="71"/>
  <c r="G14" i="71"/>
  <c r="H14" i="71"/>
  <c r="I14" i="71"/>
  <c r="J14" i="71"/>
  <c r="Q14" i="71"/>
  <c r="R14" i="71"/>
  <c r="S14" i="71"/>
  <c r="E19" i="71"/>
  <c r="F19" i="71"/>
  <c r="G19" i="71"/>
  <c r="H19" i="71"/>
  <c r="I19" i="71"/>
  <c r="J19" i="71"/>
  <c r="K19" i="71"/>
  <c r="L19" i="71"/>
  <c r="M19" i="71"/>
  <c r="N19" i="71"/>
  <c r="O19" i="71"/>
  <c r="O32" i="71" s="1"/>
  <c r="P19" i="71"/>
  <c r="T23" i="71"/>
  <c r="T24" i="71"/>
  <c r="T25" i="71"/>
  <c r="T26" i="71"/>
  <c r="T27" i="71"/>
  <c r="E28" i="71"/>
  <c r="F28" i="71"/>
  <c r="G28" i="71"/>
  <c r="H28" i="71"/>
  <c r="I28" i="71"/>
  <c r="J28" i="71"/>
  <c r="K28" i="71"/>
  <c r="L28" i="71"/>
  <c r="M28" i="71"/>
  <c r="N28" i="71"/>
  <c r="O28" i="71"/>
  <c r="P28" i="71"/>
  <c r="Q28" i="71"/>
  <c r="R28" i="71"/>
  <c r="S28" i="71"/>
  <c r="E32" i="71"/>
  <c r="F32" i="71"/>
  <c r="G32" i="71"/>
  <c r="H32" i="71"/>
  <c r="I32" i="71"/>
  <c r="J32" i="71"/>
  <c r="K32" i="71"/>
  <c r="L32" i="71"/>
  <c r="M32" i="71"/>
  <c r="N32" i="71"/>
  <c r="T36" i="71"/>
  <c r="T37" i="71"/>
  <c r="T38" i="71"/>
  <c r="T39" i="71"/>
  <c r="T40" i="71"/>
  <c r="E41" i="71"/>
  <c r="F41" i="71"/>
  <c r="G41" i="71"/>
  <c r="H41" i="71"/>
  <c r="I41" i="71"/>
  <c r="J41" i="71"/>
  <c r="K41" i="71"/>
  <c r="L41" i="71"/>
  <c r="M41" i="71"/>
  <c r="N41" i="71"/>
  <c r="O41" i="71"/>
  <c r="P41" i="71"/>
  <c r="Q41" i="71"/>
  <c r="R41" i="71"/>
  <c r="S41" i="71"/>
  <c r="T49" i="71"/>
  <c r="T50" i="71"/>
  <c r="T51" i="71"/>
  <c r="T52" i="71"/>
  <c r="T53" i="71"/>
  <c r="E54" i="71"/>
  <c r="F54" i="71"/>
  <c r="G54" i="71"/>
  <c r="H54" i="71"/>
  <c r="I54" i="71"/>
  <c r="J54" i="71"/>
  <c r="K54" i="71"/>
  <c r="L54" i="71"/>
  <c r="M54" i="71"/>
  <c r="N54" i="71"/>
  <c r="O54" i="71"/>
  <c r="P54" i="71"/>
  <c r="Q54" i="71"/>
  <c r="R54" i="71"/>
  <c r="S54" i="71"/>
  <c r="F9" i="70"/>
  <c r="G9" i="70"/>
  <c r="G14" i="70" s="1"/>
  <c r="H9" i="70"/>
  <c r="I9" i="70"/>
  <c r="J9" i="70"/>
  <c r="K9" i="70"/>
  <c r="K14" i="70" s="1"/>
  <c r="L9" i="70"/>
  <c r="L14" i="70" s="1"/>
  <c r="M9" i="70"/>
  <c r="M14" i="70" s="1"/>
  <c r="N9" i="70"/>
  <c r="N14" i="70" s="1"/>
  <c r="O9" i="70"/>
  <c r="O14" i="70" s="1"/>
  <c r="P9" i="70"/>
  <c r="P14" i="70" s="1"/>
  <c r="Q9" i="70"/>
  <c r="Q14" i="70" s="1"/>
  <c r="U9" i="70"/>
  <c r="F10" i="70"/>
  <c r="G10" i="70"/>
  <c r="H10" i="70"/>
  <c r="I10" i="70"/>
  <c r="J10" i="70"/>
  <c r="K10" i="70"/>
  <c r="L10" i="70"/>
  <c r="M10" i="70"/>
  <c r="N10" i="70"/>
  <c r="O10" i="70"/>
  <c r="P10" i="70"/>
  <c r="Q10" i="70"/>
  <c r="U10" i="70"/>
  <c r="F11" i="70"/>
  <c r="G11" i="70"/>
  <c r="H11" i="70"/>
  <c r="I11" i="70"/>
  <c r="J11" i="70"/>
  <c r="K11" i="70"/>
  <c r="L11" i="70"/>
  <c r="M11" i="70"/>
  <c r="N11" i="70"/>
  <c r="O11" i="70"/>
  <c r="P11" i="70"/>
  <c r="Q11" i="70"/>
  <c r="F12" i="70"/>
  <c r="G12" i="70"/>
  <c r="H12" i="70"/>
  <c r="I12" i="70"/>
  <c r="J12" i="70"/>
  <c r="K12" i="70"/>
  <c r="L12" i="70"/>
  <c r="M12" i="70"/>
  <c r="N12" i="70"/>
  <c r="O12" i="70"/>
  <c r="P12" i="70"/>
  <c r="Q12" i="70"/>
  <c r="F13" i="70"/>
  <c r="G13" i="70"/>
  <c r="H13" i="70"/>
  <c r="I13" i="70"/>
  <c r="I14" i="70" s="1"/>
  <c r="J13" i="70"/>
  <c r="K13" i="70"/>
  <c r="L13" i="70"/>
  <c r="M13" i="70"/>
  <c r="N13" i="70"/>
  <c r="O13" i="70"/>
  <c r="P13" i="70"/>
  <c r="Q13" i="70"/>
  <c r="R14" i="70"/>
  <c r="S14" i="70"/>
  <c r="T14" i="70"/>
  <c r="V14" i="70"/>
  <c r="W14" i="70"/>
  <c r="F16" i="70"/>
  <c r="G16" i="70"/>
  <c r="H16" i="70"/>
  <c r="I16" i="70"/>
  <c r="J16" i="70"/>
  <c r="K16" i="70"/>
  <c r="L16" i="70"/>
  <c r="M16" i="70"/>
  <c r="N16" i="70"/>
  <c r="O16" i="70"/>
  <c r="P16" i="70"/>
  <c r="P29" i="70" s="1"/>
  <c r="Q16" i="70"/>
  <c r="U20" i="70"/>
  <c r="U21" i="70"/>
  <c r="U22" i="70"/>
  <c r="U23" i="70"/>
  <c r="U24" i="70"/>
  <c r="F25" i="70"/>
  <c r="G25" i="70"/>
  <c r="H25" i="70"/>
  <c r="I25" i="70"/>
  <c r="J25" i="70"/>
  <c r="K25" i="70"/>
  <c r="L25" i="70"/>
  <c r="M25" i="70"/>
  <c r="N25" i="70"/>
  <c r="O25" i="70"/>
  <c r="P25" i="70"/>
  <c r="Q25" i="70"/>
  <c r="R25" i="70"/>
  <c r="S25" i="70"/>
  <c r="T25" i="70"/>
  <c r="V25" i="70"/>
  <c r="W25" i="70"/>
  <c r="F29" i="70"/>
  <c r="G29" i="70"/>
  <c r="H29" i="70"/>
  <c r="I29" i="70"/>
  <c r="J29" i="70"/>
  <c r="K29" i="70"/>
  <c r="L29" i="70"/>
  <c r="M29" i="70"/>
  <c r="N29" i="70"/>
  <c r="O29" i="70"/>
  <c r="U33" i="70"/>
  <c r="U34" i="70"/>
  <c r="U35" i="70"/>
  <c r="U36" i="70"/>
  <c r="U37" i="70"/>
  <c r="F38" i="70"/>
  <c r="G38" i="70"/>
  <c r="H38" i="70"/>
  <c r="I38" i="70"/>
  <c r="J38" i="70"/>
  <c r="K38" i="70"/>
  <c r="L38" i="70"/>
  <c r="M38" i="70"/>
  <c r="N38" i="70"/>
  <c r="O38" i="70"/>
  <c r="P38" i="70"/>
  <c r="Q38" i="70"/>
  <c r="R38" i="70"/>
  <c r="S38" i="70"/>
  <c r="T38" i="70"/>
  <c r="V38" i="70"/>
  <c r="W38" i="70"/>
  <c r="L29" i="72" l="1"/>
  <c r="L38" i="72"/>
  <c r="L66" i="72"/>
  <c r="L33" i="72"/>
  <c r="L65" i="72"/>
  <c r="L62" i="72"/>
  <c r="L37" i="72"/>
  <c r="L64" i="72"/>
  <c r="L36" i="72"/>
  <c r="J14" i="70"/>
  <c r="U13" i="70"/>
  <c r="O14" i="71"/>
  <c r="U11" i="70"/>
  <c r="P14" i="71"/>
  <c r="T54" i="71"/>
  <c r="U25" i="70"/>
  <c r="F14" i="70"/>
  <c r="T41" i="71"/>
  <c r="N14" i="71"/>
  <c r="T28" i="71"/>
  <c r="M14" i="71"/>
  <c r="L14" i="71"/>
  <c r="K14" i="71"/>
  <c r="U12" i="70"/>
  <c r="T12" i="71"/>
  <c r="U38" i="70"/>
  <c r="T13" i="71"/>
  <c r="T10" i="71"/>
  <c r="H14" i="70"/>
  <c r="T11" i="71"/>
  <c r="L70" i="72" l="1"/>
  <c r="L69" i="72"/>
  <c r="L67" i="72"/>
  <c r="L71" i="72"/>
  <c r="L35" i="72"/>
  <c r="L39" i="72"/>
  <c r="U14" i="70"/>
  <c r="M7" i="70"/>
  <c r="R7" i="70"/>
  <c r="S7" i="70"/>
  <c r="T7" i="70"/>
  <c r="O7" i="70"/>
  <c r="Q7" i="70"/>
  <c r="N7" i="70"/>
  <c r="L7" i="70"/>
  <c r="P7" i="70"/>
  <c r="T14" i="71"/>
  <c r="AE45" i="39"/>
  <c r="AE46" i="39"/>
  <c r="AE47" i="39"/>
  <c r="AE49" i="39"/>
  <c r="AE50" i="39"/>
  <c r="AE51" i="39"/>
  <c r="AE52" i="39"/>
  <c r="AE54" i="39"/>
  <c r="AE55" i="39"/>
  <c r="AE56" i="39"/>
  <c r="AE57" i="39"/>
  <c r="AE59" i="39"/>
  <c r="AE60" i="39"/>
  <c r="AE61" i="39"/>
  <c r="AE62" i="39"/>
  <c r="AE64" i="39"/>
  <c r="AE65" i="39"/>
  <c r="AE66" i="39"/>
  <c r="AE67" i="39"/>
  <c r="AE69" i="39"/>
  <c r="AE70" i="39"/>
  <c r="AE71" i="39"/>
  <c r="AE72" i="39"/>
  <c r="AE44" i="39"/>
  <c r="AE12" i="39"/>
  <c r="AE13" i="39"/>
  <c r="AE14" i="39"/>
  <c r="AE15" i="39"/>
  <c r="AE17" i="39"/>
  <c r="AE18" i="39"/>
  <c r="AE19" i="39"/>
  <c r="AE20" i="39"/>
  <c r="AE21" i="39"/>
  <c r="AE23" i="39"/>
  <c r="AE24" i="39"/>
  <c r="AE25" i="39"/>
  <c r="AE26" i="39"/>
  <c r="AE27" i="39"/>
  <c r="AE29" i="39"/>
  <c r="AE30" i="39"/>
  <c r="AE31" i="39"/>
  <c r="AE32" i="39"/>
  <c r="AE33" i="39"/>
  <c r="AE35" i="39"/>
  <c r="AE36" i="39"/>
  <c r="AE37" i="39"/>
  <c r="AE38" i="39"/>
  <c r="AE39" i="39"/>
  <c r="AE11" i="39"/>
  <c r="L72" i="72" l="1"/>
  <c r="O7" i="71"/>
  <c r="P7" i="71"/>
  <c r="I7" i="71"/>
  <c r="Q7" i="71"/>
  <c r="G7" i="71"/>
  <c r="F7" i="71"/>
  <c r="E7" i="71"/>
  <c r="S7" i="71"/>
  <c r="R7" i="71"/>
  <c r="H7" i="71"/>
  <c r="M7" i="71"/>
  <c r="N7" i="71"/>
  <c r="L7" i="71"/>
  <c r="K7" i="71"/>
  <c r="AE73" i="39"/>
  <c r="AE40" i="39"/>
  <c r="D3" i="39"/>
  <c r="AF44" i="39"/>
  <c r="Q72" i="39"/>
  <c r="O72" i="39"/>
  <c r="P72" i="39" s="1"/>
  <c r="Q71" i="39"/>
  <c r="O71" i="39"/>
  <c r="P71" i="39"/>
  <c r="Q70" i="39"/>
  <c r="O70" i="39"/>
  <c r="P70" i="39" s="1"/>
  <c r="Q69" i="39"/>
  <c r="O69" i="39"/>
  <c r="P69" i="39" s="1"/>
  <c r="A69" i="39"/>
  <c r="Q67" i="39"/>
  <c r="O67" i="39"/>
  <c r="P67" i="39"/>
  <c r="Q66" i="39"/>
  <c r="O66" i="39"/>
  <c r="P66" i="39" s="1"/>
  <c r="Q65" i="39"/>
  <c r="O65" i="39"/>
  <c r="P65" i="39" s="1"/>
  <c r="R65" i="39" s="1"/>
  <c r="Q64" i="39"/>
  <c r="O64" i="39"/>
  <c r="P64" i="39" s="1"/>
  <c r="A64" i="39"/>
  <c r="Q62" i="39"/>
  <c r="O62" i="39"/>
  <c r="P62" i="39" s="1"/>
  <c r="Q61" i="39"/>
  <c r="O61" i="39"/>
  <c r="P61" i="39" s="1"/>
  <c r="Q60" i="39"/>
  <c r="O60" i="39"/>
  <c r="P60" i="39" s="1"/>
  <c r="Q59" i="39"/>
  <c r="O59" i="39"/>
  <c r="P59" i="39" s="1"/>
  <c r="A59" i="39"/>
  <c r="Q57" i="39"/>
  <c r="O57" i="39"/>
  <c r="P57" i="39" s="1"/>
  <c r="Q56" i="39"/>
  <c r="O56" i="39"/>
  <c r="P56" i="39" s="1"/>
  <c r="Q55" i="39"/>
  <c r="O55" i="39"/>
  <c r="P55" i="39" s="1"/>
  <c r="Q54" i="39"/>
  <c r="O54" i="39"/>
  <c r="P54" i="39" s="1"/>
  <c r="A54" i="39"/>
  <c r="AD50" i="39"/>
  <c r="AD51" i="39"/>
  <c r="AD56" i="39" s="1"/>
  <c r="AD52" i="39"/>
  <c r="X52" i="39" s="1"/>
  <c r="AA52" i="39" s="1"/>
  <c r="AD57" i="39"/>
  <c r="AF57" i="39" s="1"/>
  <c r="AD49" i="39"/>
  <c r="AF49" i="39" s="1"/>
  <c r="Q52" i="39"/>
  <c r="O52" i="39"/>
  <c r="P52" i="39" s="1"/>
  <c r="Q51" i="39"/>
  <c r="O51" i="39"/>
  <c r="P51" i="39" s="1"/>
  <c r="Q50" i="39"/>
  <c r="O50" i="39"/>
  <c r="P50" i="39" s="1"/>
  <c r="Q49" i="39"/>
  <c r="O49" i="39"/>
  <c r="P49" i="39" s="1"/>
  <c r="I45" i="39"/>
  <c r="U45" i="39" s="1"/>
  <c r="I46" i="39"/>
  <c r="U46" i="39" s="1"/>
  <c r="I47" i="39"/>
  <c r="I52" i="39" s="1"/>
  <c r="I44" i="39"/>
  <c r="U44" i="39" s="1"/>
  <c r="I49" i="39"/>
  <c r="U49" i="39" s="1"/>
  <c r="A44" i="39"/>
  <c r="AF46" i="39"/>
  <c r="AF45" i="39"/>
  <c r="AF47" i="39"/>
  <c r="Q47" i="39"/>
  <c r="O47" i="39"/>
  <c r="P47" i="39" s="1"/>
  <c r="Q46" i="39"/>
  <c r="O46" i="39"/>
  <c r="P46" i="39" s="1"/>
  <c r="Q45" i="39"/>
  <c r="O45" i="39"/>
  <c r="P45" i="39" s="1"/>
  <c r="Q44" i="39"/>
  <c r="O44" i="39"/>
  <c r="P44" i="39" s="1"/>
  <c r="R44" i="39" s="1"/>
  <c r="AD18" i="39"/>
  <c r="X18" i="39" s="1"/>
  <c r="AA18" i="39" s="1"/>
  <c r="AD19" i="39"/>
  <c r="AF19" i="39" s="1"/>
  <c r="AD20" i="39"/>
  <c r="AD26" i="39" s="1"/>
  <c r="AD21" i="39"/>
  <c r="AF21" i="39" s="1"/>
  <c r="AD17" i="39"/>
  <c r="Q39" i="39"/>
  <c r="O39" i="39"/>
  <c r="P39" i="39" s="1"/>
  <c r="Q38" i="39"/>
  <c r="O38" i="39"/>
  <c r="P38" i="39" s="1"/>
  <c r="Q37" i="39"/>
  <c r="O37" i="39"/>
  <c r="P37" i="39" s="1"/>
  <c r="Q36" i="39"/>
  <c r="O36" i="39"/>
  <c r="P36" i="39" s="1"/>
  <c r="Q35" i="39"/>
  <c r="O35" i="39"/>
  <c r="P35" i="39" s="1"/>
  <c r="A35" i="39"/>
  <c r="Q33" i="39"/>
  <c r="O33" i="39"/>
  <c r="P33" i="39" s="1"/>
  <c r="Q32" i="39"/>
  <c r="O32" i="39"/>
  <c r="P32" i="39" s="1"/>
  <c r="Q31" i="39"/>
  <c r="O31" i="39"/>
  <c r="P31" i="39"/>
  <c r="Q30" i="39"/>
  <c r="O30" i="39"/>
  <c r="P30" i="39" s="1"/>
  <c r="Q29" i="39"/>
  <c r="O29" i="39"/>
  <c r="P29" i="39" s="1"/>
  <c r="A29" i="39"/>
  <c r="Q27" i="39"/>
  <c r="O27" i="39"/>
  <c r="P27" i="39" s="1"/>
  <c r="Q26" i="39"/>
  <c r="O26" i="39"/>
  <c r="P26" i="39" s="1"/>
  <c r="R26" i="39" s="1"/>
  <c r="Q25" i="39"/>
  <c r="O25" i="39"/>
  <c r="P25" i="39" s="1"/>
  <c r="Q24" i="39"/>
  <c r="O24" i="39"/>
  <c r="P24" i="39" s="1"/>
  <c r="Q23" i="39"/>
  <c r="O23" i="39"/>
  <c r="P23" i="39" s="1"/>
  <c r="A23" i="39"/>
  <c r="Q21" i="39"/>
  <c r="O21" i="39"/>
  <c r="P21" i="39" s="1"/>
  <c r="Q20" i="39"/>
  <c r="O20" i="39"/>
  <c r="P20" i="39" s="1"/>
  <c r="Q19" i="39"/>
  <c r="O19" i="39"/>
  <c r="P19" i="39" s="1"/>
  <c r="Q18" i="39"/>
  <c r="O18" i="39"/>
  <c r="P18" i="39" s="1"/>
  <c r="Q17" i="39"/>
  <c r="O17" i="39"/>
  <c r="P17" i="39" s="1"/>
  <c r="A17" i="39"/>
  <c r="L18" i="69"/>
  <c r="M18" i="69"/>
  <c r="F18" i="69"/>
  <c r="L17" i="69"/>
  <c r="M17" i="69"/>
  <c r="F17" i="69"/>
  <c r="I15" i="39" s="1"/>
  <c r="L16" i="69"/>
  <c r="M16" i="69" s="1"/>
  <c r="F16" i="69"/>
  <c r="I14" i="39" s="1"/>
  <c r="U14" i="39" s="1"/>
  <c r="L15" i="69"/>
  <c r="M15" i="69" s="1"/>
  <c r="F15" i="69"/>
  <c r="I13" i="39" s="1"/>
  <c r="L14" i="69"/>
  <c r="M14" i="69"/>
  <c r="F14" i="69"/>
  <c r="I12" i="39" s="1"/>
  <c r="U12" i="39" s="1"/>
  <c r="L13" i="69"/>
  <c r="M13" i="69" s="1"/>
  <c r="F13" i="69"/>
  <c r="I11" i="39" s="1"/>
  <c r="I17" i="39" s="1"/>
  <c r="L12" i="69"/>
  <c r="M12" i="69" s="1"/>
  <c r="L11" i="69"/>
  <c r="M11" i="69"/>
  <c r="L10" i="69"/>
  <c r="M10" i="69" s="1"/>
  <c r="L9" i="69"/>
  <c r="M9" i="69" s="1"/>
  <c r="L8" i="69"/>
  <c r="M8" i="69" s="1"/>
  <c r="L7" i="69"/>
  <c r="M7" i="69" s="1"/>
  <c r="AF11" i="39"/>
  <c r="AF15" i="39"/>
  <c r="AF14" i="39"/>
  <c r="AF13" i="39"/>
  <c r="AF12" i="39"/>
  <c r="X12" i="39"/>
  <c r="AA12" i="39" s="1"/>
  <c r="X13" i="39"/>
  <c r="AA13" i="39" s="1"/>
  <c r="X14" i="39"/>
  <c r="AA14" i="39" s="1"/>
  <c r="X15" i="39"/>
  <c r="AA15" i="39" s="1"/>
  <c r="X11" i="39"/>
  <c r="AA11" i="39" s="1"/>
  <c r="L12" i="66"/>
  <c r="M12" i="66" s="1"/>
  <c r="L11" i="66"/>
  <c r="M11" i="66"/>
  <c r="L10" i="66"/>
  <c r="M10" i="66" s="1"/>
  <c r="L9" i="66"/>
  <c r="M9" i="66" s="1"/>
  <c r="L8" i="66"/>
  <c r="M8" i="66" s="1"/>
  <c r="L7" i="66"/>
  <c r="M7" i="66" s="1"/>
  <c r="Q15" i="39"/>
  <c r="O15" i="39"/>
  <c r="P15" i="39" s="1"/>
  <c r="J16" i="65"/>
  <c r="L16" i="65" s="1"/>
  <c r="M16" i="65" s="1"/>
  <c r="J15" i="65"/>
  <c r="L15" i="65" s="1"/>
  <c r="M15" i="65" s="1"/>
  <c r="J14" i="65"/>
  <c r="L14" i="65" s="1"/>
  <c r="M14" i="65" s="1"/>
  <c r="J13" i="65"/>
  <c r="L13" i="65" s="1"/>
  <c r="M13" i="65" s="1"/>
  <c r="J12" i="65"/>
  <c r="L12" i="65" s="1"/>
  <c r="M12" i="65" s="1"/>
  <c r="J11" i="65"/>
  <c r="L11" i="65" s="1"/>
  <c r="M11" i="65"/>
  <c r="J10" i="65"/>
  <c r="L10" i="65" s="1"/>
  <c r="M10" i="65" s="1"/>
  <c r="J9" i="65"/>
  <c r="L9" i="65" s="1"/>
  <c r="M9" i="65" s="1"/>
  <c r="L8" i="65"/>
  <c r="M8" i="65" s="1"/>
  <c r="J8" i="65"/>
  <c r="J7" i="65"/>
  <c r="L7" i="65" s="1"/>
  <c r="M7" i="65"/>
  <c r="Q12" i="39"/>
  <c r="O12" i="39"/>
  <c r="P12" i="39" s="1"/>
  <c r="J16" i="64"/>
  <c r="L16" i="64"/>
  <c r="M16" i="64" s="1"/>
  <c r="J15" i="64"/>
  <c r="L15" i="64"/>
  <c r="M15" i="64" s="1"/>
  <c r="J14" i="64"/>
  <c r="L14" i="64" s="1"/>
  <c r="M14" i="64" s="1"/>
  <c r="J13" i="64"/>
  <c r="L13" i="64" s="1"/>
  <c r="M13" i="64" s="1"/>
  <c r="J12" i="64"/>
  <c r="L12" i="64" s="1"/>
  <c r="M12" i="64" s="1"/>
  <c r="J11" i="64"/>
  <c r="L11" i="64" s="1"/>
  <c r="M11" i="64" s="1"/>
  <c r="J10" i="64"/>
  <c r="L10" i="64" s="1"/>
  <c r="M10" i="64" s="1"/>
  <c r="J9" i="64"/>
  <c r="L9" i="64"/>
  <c r="M9" i="64" s="1"/>
  <c r="J8" i="64"/>
  <c r="L8" i="64" s="1"/>
  <c r="M8" i="64" s="1"/>
  <c r="J7" i="64"/>
  <c r="L7" i="64" s="1"/>
  <c r="M7" i="64" s="1"/>
  <c r="Q14" i="39"/>
  <c r="O14" i="39"/>
  <c r="P14" i="39" s="1"/>
  <c r="Q13" i="39"/>
  <c r="O13" i="39"/>
  <c r="P13" i="39" s="1"/>
  <c r="R13" i="39" s="1"/>
  <c r="Q11" i="39"/>
  <c r="O11" i="39"/>
  <c r="P11" i="39" s="1"/>
  <c r="A11" i="39"/>
  <c r="J46" i="61"/>
  <c r="L46" i="61" s="1"/>
  <c r="M46" i="61" s="1"/>
  <c r="J39" i="61"/>
  <c r="J32" i="61"/>
  <c r="L51" i="61"/>
  <c r="M51" i="61" s="1"/>
  <c r="L50" i="61"/>
  <c r="M50" i="61" s="1"/>
  <c r="J49" i="61"/>
  <c r="L49" i="61" s="1"/>
  <c r="M49" i="61" s="1"/>
  <c r="J48" i="61"/>
  <c r="L48" i="61" s="1"/>
  <c r="M48" i="61" s="1"/>
  <c r="J47" i="61"/>
  <c r="L47" i="61" s="1"/>
  <c r="M47" i="61" s="1"/>
  <c r="M45" i="61"/>
  <c r="J45" i="61"/>
  <c r="L45" i="61" s="1"/>
  <c r="L44" i="61"/>
  <c r="M44" i="61" s="1"/>
  <c r="L43" i="61"/>
  <c r="M43" i="61" s="1"/>
  <c r="J42" i="61"/>
  <c r="L42" i="61" s="1"/>
  <c r="M42" i="61" s="1"/>
  <c r="J41" i="61"/>
  <c r="L41" i="61" s="1"/>
  <c r="M41" i="61" s="1"/>
  <c r="J40" i="61"/>
  <c r="L40" i="61" s="1"/>
  <c r="M40" i="61" s="1"/>
  <c r="L39" i="61"/>
  <c r="M39" i="61" s="1"/>
  <c r="J38" i="61"/>
  <c r="L38" i="61" s="1"/>
  <c r="M38" i="61" s="1"/>
  <c r="L37" i="61"/>
  <c r="M37" i="61"/>
  <c r="L36" i="61"/>
  <c r="M36" i="61" s="1"/>
  <c r="J35" i="61"/>
  <c r="L35" i="61" s="1"/>
  <c r="M35" i="61" s="1"/>
  <c r="J34" i="61"/>
  <c r="L34" i="61" s="1"/>
  <c r="M34" i="61" s="1"/>
  <c r="L33" i="61"/>
  <c r="M33" i="61" s="1"/>
  <c r="J33" i="61"/>
  <c r="L32" i="61"/>
  <c r="M32" i="61" s="1"/>
  <c r="J31" i="61"/>
  <c r="L31" i="61" s="1"/>
  <c r="M31" i="61" s="1"/>
  <c r="L27" i="61"/>
  <c r="M27" i="61" s="1"/>
  <c r="L26" i="61"/>
  <c r="M26" i="61" s="1"/>
  <c r="J25" i="61"/>
  <c r="L25" i="61" s="1"/>
  <c r="M25" i="61" s="1"/>
  <c r="J24" i="61"/>
  <c r="L24" i="61" s="1"/>
  <c r="M24" i="61" s="1"/>
  <c r="J23" i="61"/>
  <c r="L23" i="61" s="1"/>
  <c r="M23" i="61" s="1"/>
  <c r="J22" i="61"/>
  <c r="L22" i="61" s="1"/>
  <c r="M22" i="61" s="1"/>
  <c r="J21" i="61"/>
  <c r="L21" i="61" s="1"/>
  <c r="M21" i="61" s="1"/>
  <c r="L20" i="61"/>
  <c r="M20" i="61" s="1"/>
  <c r="L19" i="61"/>
  <c r="M19" i="61" s="1"/>
  <c r="J18" i="61"/>
  <c r="L18" i="61" s="1"/>
  <c r="M18" i="61" s="1"/>
  <c r="J17" i="61"/>
  <c r="L17" i="61" s="1"/>
  <c r="M17" i="61" s="1"/>
  <c r="J16" i="61"/>
  <c r="L16" i="61" s="1"/>
  <c r="M16" i="61" s="1"/>
  <c r="J15" i="61"/>
  <c r="L15" i="61" s="1"/>
  <c r="M15" i="61" s="1"/>
  <c r="J14" i="61"/>
  <c r="L14" i="61" s="1"/>
  <c r="M14" i="61" s="1"/>
  <c r="L13" i="61"/>
  <c r="M13" i="61" s="1"/>
  <c r="L12" i="61"/>
  <c r="M12" i="61" s="1"/>
  <c r="J11" i="61"/>
  <c r="L11" i="61" s="1"/>
  <c r="M11" i="61" s="1"/>
  <c r="J10" i="61"/>
  <c r="L10" i="61" s="1"/>
  <c r="M10" i="61" s="1"/>
  <c r="J9" i="61"/>
  <c r="L9" i="61" s="1"/>
  <c r="M9" i="61" s="1"/>
  <c r="J8" i="61"/>
  <c r="L8" i="61" s="1"/>
  <c r="M8" i="61" s="1"/>
  <c r="J7" i="61"/>
  <c r="L7" i="61" s="1"/>
  <c r="M7" i="61" s="1"/>
  <c r="X45" i="39"/>
  <c r="AA45" i="39"/>
  <c r="X46" i="39"/>
  <c r="AA46" i="39" s="1"/>
  <c r="L20" i="60"/>
  <c r="M20" i="60" s="1"/>
  <c r="L19" i="60"/>
  <c r="M19" i="60" s="1"/>
  <c r="J18" i="60"/>
  <c r="L18" i="60" s="1"/>
  <c r="M18" i="60" s="1"/>
  <c r="J17" i="60"/>
  <c r="L17" i="60"/>
  <c r="M17" i="60" s="1"/>
  <c r="J16" i="60"/>
  <c r="L16" i="60" s="1"/>
  <c r="M16" i="60" s="1"/>
  <c r="J15" i="60"/>
  <c r="L15" i="60" s="1"/>
  <c r="M15" i="60" s="1"/>
  <c r="J14" i="60"/>
  <c r="L14" i="60" s="1"/>
  <c r="M14" i="60" s="1"/>
  <c r="L13" i="60"/>
  <c r="M13" i="60" s="1"/>
  <c r="L12" i="60"/>
  <c r="M12" i="60" s="1"/>
  <c r="J11" i="60"/>
  <c r="L11" i="60" s="1"/>
  <c r="M11" i="60" s="1"/>
  <c r="J10" i="60"/>
  <c r="L10" i="60" s="1"/>
  <c r="M10" i="60" s="1"/>
  <c r="J9" i="60"/>
  <c r="L9" i="60"/>
  <c r="M9" i="60"/>
  <c r="J8" i="60"/>
  <c r="L8" i="60" s="1"/>
  <c r="M8" i="60" s="1"/>
  <c r="J7" i="60"/>
  <c r="L7" i="60"/>
  <c r="M7" i="60" s="1"/>
  <c r="AL37" i="59"/>
  <c r="AK37" i="59"/>
  <c r="AJ37" i="59"/>
  <c r="AI37" i="59"/>
  <c r="AF36" i="59"/>
  <c r="AA36" i="59"/>
  <c r="S36" i="59"/>
  <c r="M36" i="59"/>
  <c r="N36" i="59" s="1"/>
  <c r="P36" i="59" s="1"/>
  <c r="AF35" i="59"/>
  <c r="AA35" i="59"/>
  <c r="S35" i="59"/>
  <c r="M35" i="59"/>
  <c r="N35" i="59" s="1"/>
  <c r="P35" i="59" s="1"/>
  <c r="AE34" i="59"/>
  <c r="AF34" i="59"/>
  <c r="AA34" i="59"/>
  <c r="S34" i="59"/>
  <c r="M34" i="59"/>
  <c r="N34" i="59"/>
  <c r="P34" i="59" s="1"/>
  <c r="T34" i="59" s="1"/>
  <c r="AB34" i="59" s="1"/>
  <c r="AC34" i="59" s="1"/>
  <c r="AF33" i="59"/>
  <c r="AA33" i="59"/>
  <c r="S33" i="59"/>
  <c r="M33" i="59"/>
  <c r="N33" i="59" s="1"/>
  <c r="P33" i="59" s="1"/>
  <c r="AE32" i="59"/>
  <c r="AF32" i="59" s="1"/>
  <c r="AA32" i="59"/>
  <c r="S32" i="59"/>
  <c r="M32" i="59"/>
  <c r="N32" i="59" s="1"/>
  <c r="P32" i="59" s="1"/>
  <c r="AF31" i="59"/>
  <c r="AA31" i="59"/>
  <c r="S31" i="59"/>
  <c r="M31" i="59"/>
  <c r="N31" i="59" s="1"/>
  <c r="P31" i="59" s="1"/>
  <c r="AF30" i="59"/>
  <c r="AA30" i="59"/>
  <c r="S30" i="59"/>
  <c r="M30" i="59"/>
  <c r="N30" i="59" s="1"/>
  <c r="P30" i="59" s="1"/>
  <c r="AE29" i="59"/>
  <c r="AA29" i="59"/>
  <c r="S29" i="59"/>
  <c r="M29" i="59"/>
  <c r="N29" i="59" s="1"/>
  <c r="P29" i="59" s="1"/>
  <c r="AF28" i="59"/>
  <c r="AA28" i="59"/>
  <c r="S28" i="59"/>
  <c r="M28" i="59"/>
  <c r="N28" i="59" s="1"/>
  <c r="P28" i="59" s="1"/>
  <c r="AF27" i="59"/>
  <c r="AA27" i="59"/>
  <c r="S27" i="59"/>
  <c r="M27" i="59"/>
  <c r="N27" i="59" s="1"/>
  <c r="P27" i="59" s="1"/>
  <c r="AE26" i="59"/>
  <c r="AA26" i="59"/>
  <c r="S26" i="59"/>
  <c r="M26" i="59"/>
  <c r="N26" i="59" s="1"/>
  <c r="P26" i="59" s="1"/>
  <c r="AE25" i="59"/>
  <c r="AF25" i="59" s="1"/>
  <c r="AA25" i="59"/>
  <c r="S25" i="59"/>
  <c r="M25" i="59"/>
  <c r="N25" i="59" s="1"/>
  <c r="P25" i="59" s="1"/>
  <c r="AE24" i="59"/>
  <c r="AA24" i="59"/>
  <c r="S24" i="59"/>
  <c r="M24" i="59"/>
  <c r="N24" i="59" s="1"/>
  <c r="P24" i="59" s="1"/>
  <c r="AE23" i="59"/>
  <c r="AA23" i="59"/>
  <c r="S23" i="59"/>
  <c r="M23" i="59"/>
  <c r="N23" i="59" s="1"/>
  <c r="P23" i="59" s="1"/>
  <c r="T23" i="59" s="1"/>
  <c r="AF22" i="59"/>
  <c r="AA22" i="59"/>
  <c r="S22" i="59"/>
  <c r="M22" i="59"/>
  <c r="N22" i="59" s="1"/>
  <c r="P22" i="59" s="1"/>
  <c r="T22" i="59" s="1"/>
  <c r="AB22" i="59" s="1"/>
  <c r="AE21" i="59"/>
  <c r="AF21" i="59" s="1"/>
  <c r="AA21" i="59"/>
  <c r="S21" i="59"/>
  <c r="M21" i="59"/>
  <c r="N21" i="59" s="1"/>
  <c r="P21" i="59" s="1"/>
  <c r="T21" i="59" s="1"/>
  <c r="AE20" i="59"/>
  <c r="AF20" i="59" s="1"/>
  <c r="AA20" i="59"/>
  <c r="S20" i="59"/>
  <c r="M20" i="59"/>
  <c r="N20" i="59" s="1"/>
  <c r="P20" i="59" s="1"/>
  <c r="T20" i="59" s="1"/>
  <c r="AE19" i="59"/>
  <c r="AF19" i="59" s="1"/>
  <c r="AA19" i="59"/>
  <c r="S19" i="59"/>
  <c r="M19" i="59"/>
  <c r="N19" i="59" s="1"/>
  <c r="P19" i="59" s="1"/>
  <c r="T19" i="59" s="1"/>
  <c r="AE18" i="59"/>
  <c r="AF18" i="59" s="1"/>
  <c r="AA18" i="59"/>
  <c r="S18" i="59"/>
  <c r="M18" i="59"/>
  <c r="N18" i="59" s="1"/>
  <c r="P18" i="59"/>
  <c r="AE17" i="59"/>
  <c r="AF17" i="59" s="1"/>
  <c r="AA17" i="59"/>
  <c r="S17" i="59"/>
  <c r="M17" i="59"/>
  <c r="N17" i="59" s="1"/>
  <c r="P17" i="59" s="1"/>
  <c r="AE16" i="59"/>
  <c r="AA16" i="59"/>
  <c r="M16" i="59"/>
  <c r="N16" i="59" s="1"/>
  <c r="P16" i="59" s="1"/>
  <c r="G16" i="59"/>
  <c r="S16" i="59" s="1"/>
  <c r="AE15" i="59"/>
  <c r="AF15" i="59" s="1"/>
  <c r="AA15" i="59"/>
  <c r="M15" i="59"/>
  <c r="N15" i="59" s="1"/>
  <c r="P15" i="59" s="1"/>
  <c r="G15" i="59"/>
  <c r="S15" i="59" s="1"/>
  <c r="T15" i="59" s="1"/>
  <c r="AE14" i="59"/>
  <c r="AF14" i="59" s="1"/>
  <c r="AA14" i="59"/>
  <c r="M14" i="59"/>
  <c r="N14" i="59" s="1"/>
  <c r="P14" i="59" s="1"/>
  <c r="G14" i="59"/>
  <c r="S14" i="59" s="1"/>
  <c r="AE13" i="59"/>
  <c r="AF13" i="59" s="1"/>
  <c r="AA13" i="59"/>
  <c r="M13" i="59"/>
  <c r="N13" i="59" s="1"/>
  <c r="P13" i="59" s="1"/>
  <c r="G13" i="59"/>
  <c r="S13" i="59" s="1"/>
  <c r="AE12" i="59"/>
  <c r="AF12" i="59" s="1"/>
  <c r="AA12" i="59"/>
  <c r="M12" i="59"/>
  <c r="N12" i="59"/>
  <c r="P12" i="59" s="1"/>
  <c r="G12" i="59"/>
  <c r="S12" i="59" s="1"/>
  <c r="T12" i="59" s="1"/>
  <c r="A12" i="59"/>
  <c r="A17" i="59"/>
  <c r="A22" i="59"/>
  <c r="A27" i="59" s="1"/>
  <c r="A32" i="59" s="1"/>
  <c r="X47" i="39"/>
  <c r="AA47" i="39" s="1"/>
  <c r="X44" i="39"/>
  <c r="AA44" i="39"/>
  <c r="AF26" i="59"/>
  <c r="U15" i="39" l="1"/>
  <c r="I21" i="39"/>
  <c r="I27" i="39" s="1"/>
  <c r="T26" i="59"/>
  <c r="AB26" i="59" s="1"/>
  <c r="AG26" i="59" s="1"/>
  <c r="T35" i="59"/>
  <c r="AB35" i="59" s="1"/>
  <c r="AG35" i="59" s="1"/>
  <c r="AB19" i="59"/>
  <c r="AC19" i="59" s="1"/>
  <c r="AB21" i="59"/>
  <c r="AG21" i="59" s="1"/>
  <c r="AB23" i="59"/>
  <c r="AC23" i="59" s="1"/>
  <c r="AB45" i="39"/>
  <c r="AG45" i="39" s="1"/>
  <c r="R31" i="39"/>
  <c r="T28" i="59"/>
  <c r="T30" i="59"/>
  <c r="AB30" i="59" s="1"/>
  <c r="AG30" i="59" s="1"/>
  <c r="T31" i="59"/>
  <c r="AB31" i="59" s="1"/>
  <c r="X21" i="39"/>
  <c r="AA21" i="39" s="1"/>
  <c r="R52" i="39"/>
  <c r="R66" i="39"/>
  <c r="T25" i="59"/>
  <c r="AB25" i="59" s="1"/>
  <c r="T17" i="59"/>
  <c r="AB17" i="59" s="1"/>
  <c r="T36" i="59"/>
  <c r="AB36" i="59" s="1"/>
  <c r="T24" i="59"/>
  <c r="AB24" i="59" s="1"/>
  <c r="AC24" i="59" s="1"/>
  <c r="T14" i="59"/>
  <c r="AB14" i="59" s="1"/>
  <c r="AG14" i="59" s="1"/>
  <c r="T16" i="59"/>
  <c r="AB16" i="59" s="1"/>
  <c r="AG34" i="59"/>
  <c r="R39" i="39"/>
  <c r="I50" i="39"/>
  <c r="U50" i="39" s="1"/>
  <c r="AB12" i="59"/>
  <c r="AC12" i="59" s="1"/>
  <c r="T18" i="59"/>
  <c r="AB18" i="59" s="1"/>
  <c r="AC18" i="59" s="1"/>
  <c r="R17" i="39"/>
  <c r="R49" i="39"/>
  <c r="V49" i="39" s="1"/>
  <c r="AF75" i="39"/>
  <c r="AF52" i="39"/>
  <c r="R35" i="39"/>
  <c r="AD54" i="39"/>
  <c r="AD59" i="39" s="1"/>
  <c r="R54" i="39"/>
  <c r="R55" i="39"/>
  <c r="AD27" i="39"/>
  <c r="I51" i="39"/>
  <c r="U51" i="39" s="1"/>
  <c r="R72" i="39"/>
  <c r="AB15" i="59"/>
  <c r="AC15" i="59" s="1"/>
  <c r="AG15" i="59"/>
  <c r="AD61" i="39"/>
  <c r="AF61" i="39" s="1"/>
  <c r="X56" i="39"/>
  <c r="AA56" i="39" s="1"/>
  <c r="AF56" i="39"/>
  <c r="R71" i="39"/>
  <c r="R21" i="39"/>
  <c r="R62" i="39"/>
  <c r="U47" i="39"/>
  <c r="AB11" i="39"/>
  <c r="AC11" i="39" s="1"/>
  <c r="R27" i="39"/>
  <c r="R45" i="39"/>
  <c r="R64" i="39"/>
  <c r="AB12" i="39"/>
  <c r="AC12" i="39" s="1"/>
  <c r="X19" i="39"/>
  <c r="AA19" i="39" s="1"/>
  <c r="R23" i="39"/>
  <c r="AB44" i="39"/>
  <c r="AC44" i="39" s="1"/>
  <c r="AB47" i="39"/>
  <c r="AC47" i="39" s="1"/>
  <c r="AB15" i="39"/>
  <c r="AC15" i="39" s="1"/>
  <c r="AD24" i="39"/>
  <c r="AD30" i="39" s="1"/>
  <c r="AD36" i="39" s="1"/>
  <c r="R20" i="39"/>
  <c r="I54" i="39"/>
  <c r="U54" i="39" s="1"/>
  <c r="V44" i="39"/>
  <c r="R59" i="39"/>
  <c r="AB14" i="39"/>
  <c r="AC14" i="39" s="1"/>
  <c r="R70" i="39"/>
  <c r="R25" i="39"/>
  <c r="U21" i="39"/>
  <c r="AB52" i="39"/>
  <c r="R51" i="39"/>
  <c r="V51" i="39" s="1"/>
  <c r="R37" i="39"/>
  <c r="R32" i="39"/>
  <c r="I20" i="39"/>
  <c r="X49" i="39"/>
  <c r="AA49" i="39" s="1"/>
  <c r="AB49" i="39" s="1"/>
  <c r="AG49" i="39" s="1"/>
  <c r="R11" i="39"/>
  <c r="I18" i="39"/>
  <c r="AB18" i="39" s="1"/>
  <c r="R18" i="39"/>
  <c r="R69" i="39"/>
  <c r="V45" i="39"/>
  <c r="AB46" i="39"/>
  <c r="AC46" i="39" s="1"/>
  <c r="R36" i="39"/>
  <c r="R50" i="39"/>
  <c r="V50" i="39" s="1"/>
  <c r="R57" i="39"/>
  <c r="R67" i="39"/>
  <c r="U11" i="39"/>
  <c r="R19" i="39"/>
  <c r="AD62" i="39"/>
  <c r="X62" i="39" s="1"/>
  <c r="AA62" i="39" s="1"/>
  <c r="AC22" i="59"/>
  <c r="AG22" i="59"/>
  <c r="I19" i="39"/>
  <c r="U13" i="39"/>
  <c r="V13" i="39" s="1"/>
  <c r="AB13" i="39"/>
  <c r="AB20" i="59"/>
  <c r="AF24" i="59"/>
  <c r="AC21" i="59"/>
  <c r="R12" i="39"/>
  <c r="V12" i="39" s="1"/>
  <c r="AF16" i="59"/>
  <c r="AF29" i="59"/>
  <c r="AG18" i="59"/>
  <c r="AC30" i="59"/>
  <c r="AC45" i="39"/>
  <c r="U27" i="39"/>
  <c r="I33" i="39"/>
  <c r="T32" i="59"/>
  <c r="AB32" i="59" s="1"/>
  <c r="AF23" i="59"/>
  <c r="AG23" i="59"/>
  <c r="AF17" i="39"/>
  <c r="X17" i="39"/>
  <c r="AA17" i="39" s="1"/>
  <c r="AB17" i="39" s="1"/>
  <c r="AG17" i="39" s="1"/>
  <c r="AD23" i="39"/>
  <c r="R60" i="39"/>
  <c r="T33" i="59"/>
  <c r="AB33" i="59" s="1"/>
  <c r="X26" i="39"/>
  <c r="AA26" i="39" s="1"/>
  <c r="AF26" i="39"/>
  <c r="AD32" i="39"/>
  <c r="X57" i="39"/>
  <c r="AA57" i="39" s="1"/>
  <c r="T13" i="59"/>
  <c r="AB13" i="59" s="1"/>
  <c r="X20" i="39"/>
  <c r="AA20" i="39" s="1"/>
  <c r="AF20" i="39"/>
  <c r="R47" i="39"/>
  <c r="R61" i="39"/>
  <c r="AG19" i="59"/>
  <c r="AB28" i="59"/>
  <c r="U17" i="39"/>
  <c r="V17" i="39" s="1"/>
  <c r="I23" i="39"/>
  <c r="AD25" i="39"/>
  <c r="AF50" i="39"/>
  <c r="X50" i="39"/>
  <c r="AA50" i="39" s="1"/>
  <c r="AB50" i="39" s="1"/>
  <c r="AG50" i="39" s="1"/>
  <c r="AD55" i="39"/>
  <c r="AF18" i="39"/>
  <c r="AE37" i="59"/>
  <c r="R14" i="39"/>
  <c r="V14" i="39" s="1"/>
  <c r="R15" i="39"/>
  <c r="V15" i="39" s="1"/>
  <c r="U52" i="39"/>
  <c r="V52" i="39" s="1"/>
  <c r="I57" i="39"/>
  <c r="T27" i="59"/>
  <c r="AB27" i="59" s="1"/>
  <c r="T29" i="59"/>
  <c r="AB29" i="59" s="1"/>
  <c r="AC29" i="59" s="1"/>
  <c r="R24" i="39"/>
  <c r="R29" i="39"/>
  <c r="R33" i="39"/>
  <c r="R38" i="39"/>
  <c r="X51" i="39"/>
  <c r="AA51" i="39" s="1"/>
  <c r="R30" i="39"/>
  <c r="R56" i="39"/>
  <c r="AB21" i="39"/>
  <c r="R46" i="39"/>
  <c r="V46" i="39" s="1"/>
  <c r="AF51" i="39"/>
  <c r="AC25" i="59" l="1"/>
  <c r="AG25" i="59"/>
  <c r="AG31" i="59"/>
  <c r="AC31" i="59"/>
  <c r="AC35" i="59"/>
  <c r="AC26" i="59"/>
  <c r="I55" i="39"/>
  <c r="I60" i="39" s="1"/>
  <c r="I56" i="39"/>
  <c r="U56" i="39" s="1"/>
  <c r="V56" i="39" s="1"/>
  <c r="AG12" i="59"/>
  <c r="AC16" i="59"/>
  <c r="AG16" i="59"/>
  <c r="AF54" i="39"/>
  <c r="V21" i="39"/>
  <c r="AC14" i="59"/>
  <c r="AD66" i="39"/>
  <c r="AF66" i="39" s="1"/>
  <c r="AC17" i="59"/>
  <c r="AG17" i="59"/>
  <c r="X61" i="39"/>
  <c r="AA61" i="39" s="1"/>
  <c r="AG24" i="59"/>
  <c r="X54" i="39"/>
  <c r="AA54" i="39" s="1"/>
  <c r="AB54" i="39" s="1"/>
  <c r="AF37" i="59"/>
  <c r="D7" i="59" s="1"/>
  <c r="AG14" i="39"/>
  <c r="V54" i="39"/>
  <c r="AG44" i="39"/>
  <c r="AG12" i="39"/>
  <c r="V11" i="39"/>
  <c r="V47" i="39"/>
  <c r="AB51" i="39"/>
  <c r="AG11" i="39"/>
  <c r="AD33" i="39"/>
  <c r="AF27" i="39"/>
  <c r="X27" i="39"/>
  <c r="AA27" i="39" s="1"/>
  <c r="AB27" i="39" s="1"/>
  <c r="AC27" i="39" s="1"/>
  <c r="AG15" i="39"/>
  <c r="I59" i="39"/>
  <c r="U59" i="39" s="1"/>
  <c r="V59" i="39" s="1"/>
  <c r="V27" i="39"/>
  <c r="AG18" i="39"/>
  <c r="AC18" i="39"/>
  <c r="X24" i="39"/>
  <c r="AA24" i="39" s="1"/>
  <c r="AF24" i="39"/>
  <c r="AF30" i="39"/>
  <c r="X30" i="39"/>
  <c r="AA30" i="39" s="1"/>
  <c r="AG47" i="39"/>
  <c r="AC49" i="39"/>
  <c r="I26" i="39"/>
  <c r="AB26" i="39" s="1"/>
  <c r="U20" i="39"/>
  <c r="V20" i="39" s="1"/>
  <c r="AC50" i="39"/>
  <c r="AG46" i="39"/>
  <c r="I24" i="39"/>
  <c r="U18" i="39"/>
  <c r="V18" i="39" s="1"/>
  <c r="AB20" i="39"/>
  <c r="AF62" i="39"/>
  <c r="AD67" i="39"/>
  <c r="AC52" i="39"/>
  <c r="AG52" i="39"/>
  <c r="AG27" i="59"/>
  <c r="AC27" i="59"/>
  <c r="AD71" i="39"/>
  <c r="X66" i="39"/>
  <c r="AA66" i="39" s="1"/>
  <c r="AD64" i="39"/>
  <c r="AF59" i="39"/>
  <c r="X59" i="39"/>
  <c r="AA59" i="39" s="1"/>
  <c r="AC33" i="59"/>
  <c r="AG33" i="59"/>
  <c r="AC28" i="59"/>
  <c r="AG28" i="59"/>
  <c r="AB57" i="39"/>
  <c r="AG57" i="39" s="1"/>
  <c r="I25" i="39"/>
  <c r="U19" i="39"/>
  <c r="V19" i="39" s="1"/>
  <c r="AC17" i="39"/>
  <c r="AB19" i="39"/>
  <c r="X55" i="39"/>
  <c r="AA55" i="39" s="1"/>
  <c r="AF55" i="39"/>
  <c r="AD60" i="39"/>
  <c r="AC20" i="59"/>
  <c r="AG20" i="59"/>
  <c r="AF36" i="39"/>
  <c r="X36" i="39"/>
  <c r="AA36" i="39" s="1"/>
  <c r="AC32" i="59"/>
  <c r="AG32" i="59"/>
  <c r="AG13" i="39"/>
  <c r="AC13" i="39"/>
  <c r="AC13" i="59"/>
  <c r="AG13" i="59"/>
  <c r="AD29" i="39"/>
  <c r="AF23" i="39"/>
  <c r="X23" i="39"/>
  <c r="AA23" i="39" s="1"/>
  <c r="AB23" i="39" s="1"/>
  <c r="AG23" i="39" s="1"/>
  <c r="U57" i="39"/>
  <c r="V57" i="39" s="1"/>
  <c r="I62" i="39"/>
  <c r="U55" i="39"/>
  <c r="V55" i="39" s="1"/>
  <c r="X32" i="39"/>
  <c r="AA32" i="39" s="1"/>
  <c r="AD38" i="39"/>
  <c r="AF32" i="39"/>
  <c r="I39" i="39"/>
  <c r="U33" i="39"/>
  <c r="V33" i="39" s="1"/>
  <c r="AG36" i="59"/>
  <c r="AC36" i="59"/>
  <c r="AG29" i="59"/>
  <c r="AC21" i="39"/>
  <c r="AG21" i="39"/>
  <c r="AF25" i="39"/>
  <c r="X25" i="39"/>
  <c r="AA25" i="39" s="1"/>
  <c r="AD31" i="39"/>
  <c r="I29" i="39"/>
  <c r="U23" i="39"/>
  <c r="V23" i="39" s="1"/>
  <c r="I64" i="39" l="1"/>
  <c r="I61" i="39"/>
  <c r="AB55" i="39"/>
  <c r="AG55" i="39" s="1"/>
  <c r="AB56" i="39"/>
  <c r="AG54" i="39"/>
  <c r="AC54" i="39"/>
  <c r="AB61" i="39"/>
  <c r="AG61" i="39" s="1"/>
  <c r="AG27" i="39"/>
  <c r="AD39" i="39"/>
  <c r="X33" i="39"/>
  <c r="AA33" i="39" s="1"/>
  <c r="AB33" i="39" s="1"/>
  <c r="AF33" i="39"/>
  <c r="AG51" i="39"/>
  <c r="AC51" i="39"/>
  <c r="AB59" i="39"/>
  <c r="AG59" i="39" s="1"/>
  <c r="AC61" i="39"/>
  <c r="AC55" i="39"/>
  <c r="AB24" i="39"/>
  <c r="U24" i="39"/>
  <c r="V24" i="39" s="1"/>
  <c r="I30" i="39"/>
  <c r="AG26" i="39"/>
  <c r="AC26" i="39"/>
  <c r="AG20" i="39"/>
  <c r="AC20" i="39"/>
  <c r="I69" i="39"/>
  <c r="U69" i="39" s="1"/>
  <c r="V69" i="39" s="1"/>
  <c r="U64" i="39"/>
  <c r="V64" i="39" s="1"/>
  <c r="X67" i="39"/>
  <c r="AA67" i="39" s="1"/>
  <c r="AF67" i="39"/>
  <c r="AD72" i="39"/>
  <c r="U26" i="39"/>
  <c r="V26" i="39" s="1"/>
  <c r="I32" i="39"/>
  <c r="AB32" i="39" s="1"/>
  <c r="I67" i="39"/>
  <c r="U62" i="39"/>
  <c r="V62" i="39" s="1"/>
  <c r="AG19" i="39"/>
  <c r="AC19" i="39"/>
  <c r="AC33" i="39"/>
  <c r="AG33" i="39"/>
  <c r="AC59" i="39"/>
  <c r="I31" i="39"/>
  <c r="U25" i="39"/>
  <c r="V25" i="39" s="1"/>
  <c r="AF38" i="39"/>
  <c r="X38" i="39"/>
  <c r="AA38" i="39" s="1"/>
  <c r="AD35" i="39"/>
  <c r="AF29" i="39"/>
  <c r="X29" i="39"/>
  <c r="AA29" i="39" s="1"/>
  <c r="AB29" i="39" s="1"/>
  <c r="AG29" i="39" s="1"/>
  <c r="AC57" i="39"/>
  <c r="AF64" i="39"/>
  <c r="AD69" i="39"/>
  <c r="X64" i="39"/>
  <c r="AA64" i="39" s="1"/>
  <c r="AB64" i="39" s="1"/>
  <c r="AG64" i="39" s="1"/>
  <c r="AC23" i="39"/>
  <c r="U39" i="39"/>
  <c r="V39" i="39" s="1"/>
  <c r="I35" i="39"/>
  <c r="U35" i="39" s="1"/>
  <c r="V35" i="39" s="1"/>
  <c r="U29" i="39"/>
  <c r="V29" i="39" s="1"/>
  <c r="AG37" i="59"/>
  <c r="AG38" i="59" s="1"/>
  <c r="I65" i="39"/>
  <c r="U60" i="39"/>
  <c r="V60" i="39" s="1"/>
  <c r="AF60" i="39"/>
  <c r="X60" i="39"/>
  <c r="AA60" i="39" s="1"/>
  <c r="AB60" i="39" s="1"/>
  <c r="AG60" i="39" s="1"/>
  <c r="AD65" i="39"/>
  <c r="AF31" i="39"/>
  <c r="AD37" i="39"/>
  <c r="X31" i="39"/>
  <c r="AA31" i="39" s="1"/>
  <c r="AB62" i="39"/>
  <c r="X71" i="39"/>
  <c r="AA71" i="39" s="1"/>
  <c r="AF71" i="39"/>
  <c r="AB25" i="39"/>
  <c r="D5" i="72" l="1"/>
  <c r="AG56" i="39"/>
  <c r="AC56" i="39"/>
  <c r="U61" i="39"/>
  <c r="V61" i="39" s="1"/>
  <c r="I66" i="39"/>
  <c r="AF39" i="39"/>
  <c r="X39" i="39"/>
  <c r="AA39" i="39" s="1"/>
  <c r="AB39" i="39" s="1"/>
  <c r="AC39" i="39" s="1"/>
  <c r="AC60" i="39"/>
  <c r="AG32" i="39"/>
  <c r="AC32" i="39"/>
  <c r="U30" i="39"/>
  <c r="V30" i="39" s="1"/>
  <c r="I36" i="39"/>
  <c r="AB30" i="39"/>
  <c r="AC29" i="39"/>
  <c r="U32" i="39"/>
  <c r="V32" i="39" s="1"/>
  <c r="I38" i="39"/>
  <c r="U38" i="39" s="1"/>
  <c r="V38" i="39" s="1"/>
  <c r="AF72" i="39"/>
  <c r="X72" i="39"/>
  <c r="AA72" i="39" s="1"/>
  <c r="AG24" i="39"/>
  <c r="AC24" i="39"/>
  <c r="AG62" i="39"/>
  <c r="AC62" i="39"/>
  <c r="U31" i="39"/>
  <c r="V31" i="39" s="1"/>
  <c r="I37" i="39"/>
  <c r="U37" i="39" s="1"/>
  <c r="V37" i="39" s="1"/>
  <c r="AB31" i="39"/>
  <c r="X37" i="39"/>
  <c r="AA37" i="39" s="1"/>
  <c r="AF37" i="39"/>
  <c r="AF65" i="39"/>
  <c r="AD70" i="39"/>
  <c r="X65" i="39"/>
  <c r="AA65" i="39" s="1"/>
  <c r="AB65" i="39" s="1"/>
  <c r="AG65" i="39" s="1"/>
  <c r="AF35" i="39"/>
  <c r="X35" i="39"/>
  <c r="AA35" i="39" s="1"/>
  <c r="AB35" i="39" s="1"/>
  <c r="AG35" i="39" s="1"/>
  <c r="AG25" i="39"/>
  <c r="AC25" i="39"/>
  <c r="AC64" i="39"/>
  <c r="AF69" i="39"/>
  <c r="X69" i="39"/>
  <c r="AA69" i="39" s="1"/>
  <c r="AB69" i="39" s="1"/>
  <c r="AG69" i="39" s="1"/>
  <c r="U67" i="39"/>
  <c r="V67" i="39" s="1"/>
  <c r="I72" i="39"/>
  <c r="AB67" i="39"/>
  <c r="U65" i="39"/>
  <c r="V65" i="39" s="1"/>
  <c r="I70" i="39"/>
  <c r="U70" i="39" s="1"/>
  <c r="V70" i="39" s="1"/>
  <c r="U66" i="39" l="1"/>
  <c r="V66" i="39" s="1"/>
  <c r="I71" i="39"/>
  <c r="AB66" i="39"/>
  <c r="AG39" i="39"/>
  <c r="AF40" i="39"/>
  <c r="AB37" i="39"/>
  <c r="AB38" i="39"/>
  <c r="AG38" i="39" s="1"/>
  <c r="AC65" i="39"/>
  <c r="U36" i="39"/>
  <c r="V36" i="39" s="1"/>
  <c r="AB36" i="39"/>
  <c r="AG30" i="39"/>
  <c r="AC30" i="39"/>
  <c r="AC69" i="39"/>
  <c r="AG67" i="39"/>
  <c r="AC67" i="39"/>
  <c r="AC35" i="39"/>
  <c r="AG31" i="39"/>
  <c r="AC31" i="39"/>
  <c r="U72" i="39"/>
  <c r="V72" i="39" s="1"/>
  <c r="AB72" i="39"/>
  <c r="AF70" i="39"/>
  <c r="AF73" i="39" s="1"/>
  <c r="X70" i="39"/>
  <c r="AA70" i="39" s="1"/>
  <c r="AB70" i="39" s="1"/>
  <c r="AG70" i="39" s="1"/>
  <c r="AC38" i="39" l="1"/>
  <c r="U71" i="39"/>
  <c r="V71" i="39" s="1"/>
  <c r="AB71" i="39"/>
  <c r="AC66" i="39"/>
  <c r="AG66" i="39"/>
  <c r="AG37" i="39"/>
  <c r="AC37" i="39"/>
  <c r="AC70" i="39"/>
  <c r="AG36" i="39"/>
  <c r="AC36" i="39"/>
  <c r="AG72" i="39"/>
  <c r="AC72" i="39"/>
  <c r="AC71" i="39" l="1"/>
  <c r="AG71" i="39"/>
  <c r="AG73" i="39" s="1"/>
  <c r="AF76" i="39"/>
  <c r="D5" i="39" s="1"/>
  <c r="AG40" i="39"/>
  <c r="AH40" i="39" s="1"/>
  <c r="AH73" i="39" l="1"/>
  <c r="AF77" i="39"/>
  <c r="AF78" i="39" s="1"/>
</calcChain>
</file>

<file path=xl/sharedStrings.xml><?xml version="1.0" encoding="utf-8"?>
<sst xmlns="http://schemas.openxmlformats.org/spreadsheetml/2006/main" count="1939" uniqueCount="734">
  <si>
    <t>Item Description</t>
  </si>
  <si>
    <t xml:space="preserve">Fabrication </t>
  </si>
  <si>
    <t>Size / Spec.</t>
  </si>
  <si>
    <t>F.O.B Cost $</t>
  </si>
  <si>
    <t xml:space="preserve">Carton size </t>
  </si>
  <si>
    <t>Cubic Meter/ per item</t>
  </si>
  <si>
    <t>Total units per 40' Cnt</t>
  </si>
  <si>
    <t>Freight cost per item $</t>
  </si>
  <si>
    <t>L (cm)</t>
  </si>
  <si>
    <t>W (cm)</t>
  </si>
  <si>
    <t xml:space="preserve"> H (cm)</t>
  </si>
  <si>
    <t>Warehouse</t>
  </si>
  <si>
    <t>DA</t>
  </si>
  <si>
    <t>Duty Cost per Item$</t>
  </si>
  <si>
    <t>Duty Rate</t>
  </si>
  <si>
    <t>HS number</t>
  </si>
  <si>
    <t>Freight Cost per 40'</t>
  </si>
  <si>
    <t>Total Units per Carton</t>
  </si>
  <si>
    <t xml:space="preserve"> Cost  with Load $</t>
  </si>
  <si>
    <t>Total Load $</t>
  </si>
  <si>
    <t>Load (AD,DA, Agent fee, Commission, Storage...)</t>
  </si>
  <si>
    <t>LDP Cost $</t>
  </si>
  <si>
    <t>Duty</t>
  </si>
  <si>
    <t xml:space="preserve">Freight </t>
  </si>
  <si>
    <t>Sample #</t>
  </si>
  <si>
    <t>Medium  ($100,000~$250,000)</t>
  </si>
  <si>
    <t>Small  ($0~$100,000)</t>
  </si>
  <si>
    <t>Big  ($250,000~$500,000)</t>
  </si>
  <si>
    <t>Super Big  (&gt;$500,000)</t>
  </si>
  <si>
    <t>Small  ($0~$150,000)</t>
  </si>
  <si>
    <t>Medium  ($150,000~$500,000)</t>
  </si>
  <si>
    <t>Big  ($500,000~$1,000,000)</t>
  </si>
  <si>
    <t>Super Big  (&gt;$1,000,000)</t>
  </si>
  <si>
    <t>Customer Name</t>
  </si>
  <si>
    <t>JLA DI Price</t>
  </si>
  <si>
    <t>JLA POE Price</t>
  </si>
  <si>
    <t xml:space="preserve">JLA LDP Mark up </t>
  </si>
  <si>
    <t>Beautyrest Royalty</t>
  </si>
  <si>
    <t>100% polyester</t>
  </si>
  <si>
    <t>6302.32.2040</t>
  </si>
  <si>
    <t xml:space="preserve">4 piece set -- Beautyrest Brand 90gsm Solid Poly Satin Sheet Set </t>
  </si>
  <si>
    <t>solid poly satin sheet set, VZB packaging</t>
  </si>
  <si>
    <t>Queen: 90x102"/60x80+12"/20x30"(2)</t>
  </si>
  <si>
    <t>King: 108x102"/78x80+12"/20x40"(2)</t>
  </si>
  <si>
    <t>SPC: 20x30" (2)</t>
  </si>
  <si>
    <t>6302.32.2020</t>
  </si>
  <si>
    <t>KPC: 20x40" (2)</t>
  </si>
  <si>
    <t xml:space="preserve">Twin: 66x96"/39x75+12"/20x30"(1) </t>
  </si>
  <si>
    <t>Full: 81x96"/54x75+12"/20x30"(2)</t>
  </si>
  <si>
    <t>Beautyrest Brand 90gsm Satin Pillowcase</t>
  </si>
  <si>
    <t>90gsm solid satin pillowcase pair</t>
  </si>
  <si>
    <t>AAVN</t>
  </si>
  <si>
    <t>FYI. Not urgent…</t>
  </si>
  <si>
    <t>Best regards,</t>
  </si>
  <si>
    <t>Jenny Wang</t>
  </si>
  <si>
    <t>From: dinglifen &lt;dinglifen@scmhome.com&gt;</t>
  </si>
  <si>
    <r>
      <t>Sent:</t>
    </r>
    <r>
      <rPr>
        <sz val="11"/>
        <rFont val="Calibri"/>
        <family val="2"/>
      </rPr>
      <t xml:space="preserve"> Thursday, December 23, 2021 7:33 PM</t>
    </r>
  </si>
  <si>
    <t>To: 'Jenny Wang' &lt;jenny.wang@jlahome.com&gt;</t>
  </si>
  <si>
    <r>
      <t>Cc:</t>
    </r>
    <r>
      <rPr>
        <sz val="11"/>
        <rFont val="Calibri"/>
        <family val="2"/>
      </rPr>
      <t xml:space="preserve"> 'sarah' &lt;sarah.chen@jlahome.com&gt;; 'xiejuanjuan' &lt;xiejuanjuan@scmhome.com&gt;</t>
    </r>
  </si>
  <si>
    <r>
      <t>Subject:</t>
    </r>
    <r>
      <rPr>
        <sz val="11"/>
        <rFont val="Calibri"/>
        <family val="2"/>
      </rPr>
      <t xml:space="preserve"> </t>
    </r>
    <r>
      <rPr>
        <sz val="11"/>
        <rFont val="SimSun"/>
        <charset val="134"/>
      </rPr>
      <t>答复</t>
    </r>
    <r>
      <rPr>
        <sz val="11"/>
        <rFont val="Calibri"/>
        <family val="2"/>
      </rPr>
      <t>: Ross &amp; BCF Quotes - DD's Tag on</t>
    </r>
  </si>
  <si>
    <t>Hi Jenny,</t>
  </si>
  <si>
    <t>Satin Sheet set price can be the same as BCF if the same sizes.</t>
  </si>
  <si>
    <t>F.O.B Cost  $(9/3/2021~3/3/2022)</t>
  </si>
  <si>
    <t>丁丽芬</t>
  </si>
  <si>
    <t>SCM Home (Zhejiang) Co., Ltd.</t>
  </si>
  <si>
    <t>Tel: 0571-85390539-51162</t>
  </si>
  <si>
    <t>发件人: Jenny Wang [mailto:jenny.wang@jlahome.com]</t>
  </si>
  <si>
    <r>
      <t>发送时间:</t>
    </r>
    <r>
      <rPr>
        <sz val="11"/>
        <rFont val="Microsoft YaHei"/>
        <family val="2"/>
      </rPr>
      <t xml:space="preserve"> 2021年12月23日 21:37</t>
    </r>
  </si>
  <si>
    <r>
      <t>收件人:</t>
    </r>
    <r>
      <rPr>
        <sz val="11"/>
        <rFont val="Microsoft YaHei"/>
        <family val="2"/>
      </rPr>
      <t xml:space="preserve"> dinglifen</t>
    </r>
  </si>
  <si>
    <r>
      <t>抄送:</t>
    </r>
    <r>
      <rPr>
        <sz val="11"/>
        <rFont val="Microsoft YaHei"/>
        <family val="2"/>
      </rPr>
      <t xml:space="preserve"> sarah; 'xiejuanjuan'</t>
    </r>
  </si>
  <si>
    <r>
      <t>主题:</t>
    </r>
    <r>
      <rPr>
        <sz val="11"/>
        <rFont val="Microsoft YaHei"/>
        <family val="2"/>
      </rPr>
      <t xml:space="preserve"> Re: Ross &amp; BCF Quotes - DD's Tag on</t>
    </r>
  </si>
  <si>
    <t>Can you confirm the Satin sheet set price?</t>
  </si>
  <si>
    <r>
      <t>Sent:</t>
    </r>
    <r>
      <rPr>
        <sz val="11"/>
        <color rgb="FF000000"/>
        <rFont val="Calibri"/>
        <family val="2"/>
      </rPr>
      <t xml:space="preserve"> Thursday, December 23, 2021 3:01:51 AM</t>
    </r>
  </si>
  <si>
    <r>
      <t>Cc:</t>
    </r>
    <r>
      <rPr>
        <sz val="11"/>
        <color rgb="FF000000"/>
        <rFont val="Calibri"/>
        <family val="2"/>
      </rPr>
      <t xml:space="preserve"> sarah &lt;sarah.chen@jlahome.com&gt;; 'xiejuanjuan' &lt;xiejuanjuan@scmhome.com&gt;</t>
    </r>
  </si>
  <si>
    <r>
      <t>Subject:</t>
    </r>
    <r>
      <rPr>
        <sz val="11"/>
        <color rgb="FF000000"/>
        <rFont val="Calibri"/>
        <family val="2"/>
      </rPr>
      <t xml:space="preserve"> </t>
    </r>
    <r>
      <rPr>
        <sz val="11"/>
        <color rgb="FF000000"/>
        <rFont val="SimSun"/>
        <charset val="134"/>
      </rPr>
      <t>答复</t>
    </r>
    <r>
      <rPr>
        <sz val="11"/>
        <color rgb="FF000000"/>
        <rFont val="Calibri"/>
        <family val="2"/>
      </rPr>
      <t>: Ross &amp; BCF Quotes - DD's Tag on</t>
    </r>
  </si>
  <si>
    <t>DD’s tag on Ross MF an Satin programs, cost can be the same as Ross if packaging is the same.</t>
  </si>
  <si>
    <t>Carton dimensions are the same as Ross.</t>
  </si>
  <si>
    <t>MOQ is 800 sets/color for both 75gsm Cooling and 90gsm Satin.</t>
  </si>
  <si>
    <t>There is no greige for 75gsm Cooling and Ross’ fabric is already in production. Also dyeing house will be closed by the middle of January.</t>
  </si>
  <si>
    <t>It’s better to have order confirmed by the end of December.</t>
  </si>
  <si>
    <t>If it is not possible, then have order confirmed before 1/20 and possibe ship date is 4/30.</t>
  </si>
  <si>
    <t>发件人: huangcaiqin [mailto:huangcaiqin@scmhome.com]</t>
  </si>
  <si>
    <r>
      <t>发送时间:</t>
    </r>
    <r>
      <rPr>
        <sz val="11"/>
        <rFont val="Microsoft YaHei"/>
        <family val="2"/>
      </rPr>
      <t xml:space="preserve"> 2021年12月23日 13:23</t>
    </r>
  </si>
  <si>
    <r>
      <t>收件人:</t>
    </r>
    <r>
      <rPr>
        <sz val="11"/>
        <rFont val="Microsoft YaHei"/>
        <family val="2"/>
      </rPr>
      <t xml:space="preserve"> 'dinglifen'</t>
    </r>
  </si>
  <si>
    <r>
      <t>主题:</t>
    </r>
    <r>
      <rPr>
        <sz val="11"/>
        <rFont val="Microsoft YaHei"/>
        <family val="2"/>
      </rPr>
      <t xml:space="preserve"> 转发: Ross &amp; BCF Quotes - DD's Tag on</t>
    </r>
  </si>
  <si>
    <t>FYI</t>
  </si>
  <si>
    <r>
      <t>Ancy Huang</t>
    </r>
    <r>
      <rPr>
        <sz val="12"/>
        <color rgb="FF215868"/>
        <rFont val="SimSun"/>
        <charset val="134"/>
      </rPr>
      <t>（黄彩琴）</t>
    </r>
    <r>
      <rPr>
        <sz val="12"/>
        <color rgb="FF215868"/>
        <rFont val="Arial"/>
        <family val="2"/>
      </rPr>
      <t xml:space="preserve">                 </t>
    </r>
  </si>
  <si>
    <t>****************************************************************</t>
  </si>
  <si>
    <t xml:space="preserve">SCM Home (Zhejiang) Co., Ltd.                 </t>
  </si>
  <si>
    <t>Tel: 0571 - 85390539 -51182 / 710686</t>
  </si>
  <si>
    <t>Fax: 0571 - 85390539 - 56007</t>
  </si>
  <si>
    <r>
      <t>发送时间:</t>
    </r>
    <r>
      <rPr>
        <sz val="11"/>
        <rFont val="Microsoft YaHei"/>
        <family val="2"/>
      </rPr>
      <t xml:space="preserve"> 2021年12月23日 11:57</t>
    </r>
  </si>
  <si>
    <r>
      <t>收件人:</t>
    </r>
    <r>
      <rPr>
        <sz val="11"/>
        <rFont val="Microsoft YaHei"/>
        <family val="2"/>
      </rPr>
      <t xml:space="preserve"> huangcaiqin</t>
    </r>
  </si>
  <si>
    <r>
      <t>抄送:</t>
    </r>
    <r>
      <rPr>
        <sz val="11"/>
        <rFont val="Microsoft YaHei"/>
        <family val="2"/>
      </rPr>
      <t xml:space="preserve"> Sarah Chen</t>
    </r>
  </si>
  <si>
    <r>
      <t>主题:</t>
    </r>
    <r>
      <rPr>
        <sz val="11"/>
        <rFont val="Microsoft YaHei"/>
        <family val="2"/>
      </rPr>
      <t xml:space="preserve"> FW: Ross &amp; BCF Quotes - DD's Tag on</t>
    </r>
  </si>
  <si>
    <t>Hi Ancy,</t>
  </si>
  <si>
    <t>Ross placed MF and Satin recently. Can we still have DD’s to Tag on?</t>
  </si>
  <si>
    <t>And can we use the same pricing as we placed for Ross?</t>
  </si>
  <si>
    <t>Below is what we would like to offer, let me know the pricing/and carton information please.</t>
  </si>
  <si>
    <t>-Smart Cool 6 piece set 75gsm Microfiber Cooling Sheet Set</t>
  </si>
  <si>
    <t>-Beautyrest and JLA Brand 4pc sheet 90gsm Satin Sheet Set and PC.</t>
  </si>
  <si>
    <t>Please advise packaging MOQ, the deadline we need to confirm back to tag on, and the lead time.</t>
  </si>
  <si>
    <t>JLA HOME Commitment Sheet</t>
  </si>
  <si>
    <t>ROSS</t>
  </si>
  <si>
    <t>Fashion Bedding Program Size</t>
  </si>
  <si>
    <t>VIN/Art No.</t>
    <phoneticPr fontId="38" type="noConversion"/>
  </si>
  <si>
    <t>JLA Division</t>
  </si>
  <si>
    <t>Sheets/Towels</t>
  </si>
  <si>
    <t>Other Division Program Size</t>
  </si>
  <si>
    <t>Test Order</t>
  </si>
  <si>
    <t>Customer Exclusive</t>
  </si>
  <si>
    <t>No</t>
  </si>
  <si>
    <t>Non-Replenishment</t>
  </si>
  <si>
    <t>Rollout/Replenishment</t>
  </si>
  <si>
    <t>FOB CA Price Quote</t>
  </si>
  <si>
    <t>FOB GA Price Quote</t>
  </si>
  <si>
    <t>FOB CA/GA Price Quote</t>
  </si>
  <si>
    <t>FOB POE Price Quote</t>
  </si>
  <si>
    <t>FOB China Price Quote</t>
  </si>
  <si>
    <t>Program Name (Keyword)</t>
  </si>
  <si>
    <t xml:space="preserve">6PC 75gsm Microfiber Cooling Sheet Set </t>
  </si>
  <si>
    <t>Order Type</t>
  </si>
  <si>
    <t>Brand Name</t>
  </si>
  <si>
    <t>Direct Import</t>
  </si>
  <si>
    <t>Domestic: Port</t>
  </si>
  <si>
    <t>Domestic: Warehouse</t>
  </si>
  <si>
    <t>Drop-Ship</t>
  </si>
  <si>
    <t>Yes</t>
  </si>
  <si>
    <t>China Production Team</t>
  </si>
  <si>
    <t>渠道部项目一组</t>
  </si>
  <si>
    <t>Order Process</t>
  </si>
  <si>
    <t>Responsible party</t>
    <phoneticPr fontId="38" type="noConversion"/>
  </si>
  <si>
    <t>PM</t>
    <phoneticPr fontId="38" type="noConversion"/>
  </si>
  <si>
    <t>Consolidator</t>
  </si>
  <si>
    <t>Customer DC</t>
  </si>
  <si>
    <t>Pick Up At Port</t>
  </si>
  <si>
    <t>LVM</t>
  </si>
  <si>
    <t>WOD</t>
  </si>
  <si>
    <t>WOD/SAV</t>
  </si>
  <si>
    <t>SAV</t>
  </si>
  <si>
    <t xml:space="preserve">Program Commit Date </t>
  </si>
  <si>
    <t>Ship To Location</t>
  </si>
  <si>
    <t>Accent Pillow</t>
  </si>
  <si>
    <t>Adult/Fashion Bedding</t>
  </si>
  <si>
    <t>Apparel</t>
  </si>
  <si>
    <t>Art</t>
  </si>
  <si>
    <t>Basic Bedding</t>
  </si>
  <si>
    <t>Bath Accessories</t>
  </si>
  <si>
    <t>Blanket</t>
  </si>
  <si>
    <t>Decorative Accessories</t>
  </si>
  <si>
    <t>Design &amp; Contract</t>
  </si>
  <si>
    <t>Furniture</t>
  </si>
  <si>
    <t>Pets</t>
  </si>
  <si>
    <t>Window</t>
  </si>
  <si>
    <t>Youth</t>
  </si>
  <si>
    <t>Program Update Date</t>
  </si>
  <si>
    <t>Est. Sales Total</t>
  </si>
  <si>
    <t>BOX-1</t>
  </si>
  <si>
    <t>BOX-2</t>
  </si>
  <si>
    <t>BOX-3</t>
  </si>
  <si>
    <t>BOX-4</t>
  </si>
  <si>
    <t>BOX-5</t>
  </si>
  <si>
    <t>BO-1</t>
  </si>
  <si>
    <t>BO-2</t>
  </si>
  <si>
    <t>BO-3</t>
  </si>
  <si>
    <t>BASIC-1</t>
  </si>
  <si>
    <t>BASIC-2</t>
  </si>
  <si>
    <t>BASIC-3</t>
  </si>
  <si>
    <t>BANG-1</t>
  </si>
  <si>
    <t>BANG-2</t>
  </si>
  <si>
    <t>BANG-4</t>
  </si>
  <si>
    <t>Color</t>
  </si>
  <si>
    <t>UCCPM</t>
  </si>
  <si>
    <t xml:space="preserve">unites </t>
  </si>
  <si>
    <t>total sales</t>
  </si>
  <si>
    <t xml:space="preserve">total cost </t>
  </si>
  <si>
    <t>po#10102671</t>
    <phoneticPr fontId="0" type="noConversion"/>
  </si>
  <si>
    <t>po#10102704</t>
    <phoneticPr fontId="0" type="noConversion"/>
  </si>
  <si>
    <t>po#10102748</t>
    <phoneticPr fontId="0" type="noConversion"/>
  </si>
  <si>
    <t>po#10102753</t>
    <phoneticPr fontId="0" type="noConversion"/>
  </si>
  <si>
    <t>weight (kgs)</t>
    <phoneticPr fontId="0" type="noConversion"/>
  </si>
  <si>
    <t>ad</t>
  </si>
  <si>
    <t>ood</t>
  </si>
  <si>
    <t>royalty</t>
  </si>
  <si>
    <t>broad cast</t>
  </si>
  <si>
    <t>Start ship 4/26/21</t>
  </si>
  <si>
    <t>Start ship 5/24/21</t>
  </si>
  <si>
    <t xml:space="preserve">Smart Cool 6 piece set -- 75gsm Microfiber Cooling Sheet Set </t>
  </si>
  <si>
    <t>0903</t>
  </si>
  <si>
    <r>
      <t>i</t>
    </r>
    <r>
      <rPr>
        <sz val="10"/>
        <rFont val="Arial"/>
        <family val="2"/>
      </rPr>
      <t>tem#</t>
    </r>
  </si>
  <si>
    <r>
      <t>u</t>
    </r>
    <r>
      <rPr>
        <sz val="10"/>
        <rFont val="Arial"/>
        <family val="2"/>
      </rPr>
      <t>pc#</t>
    </r>
  </si>
  <si>
    <t xml:space="preserve">solid microfiber cooling sheets
</t>
    <phoneticPr fontId="0" type="noConversion"/>
  </si>
  <si>
    <t>100% polyester (including 20% cooling fiber)</t>
  </si>
  <si>
    <t>TWIN: 66X96"/20x30"(2)/39X75"+14"</t>
  </si>
  <si>
    <t>Bright white         (11-0601tcx)</t>
  </si>
  <si>
    <t>RS20-5309</t>
    <phoneticPr fontId="39" type="noConversion"/>
  </si>
  <si>
    <t>022164150834</t>
    <phoneticPr fontId="39" type="noConversion"/>
  </si>
  <si>
    <t>FULL: 81X96"/20x30"(4)/54X75"+14"</t>
  </si>
  <si>
    <t>RS20-5310</t>
  </si>
  <si>
    <t>022164150841</t>
  </si>
  <si>
    <t>QUEEN: 90x102"/20x30"(4)/60x80"+14"</t>
  </si>
  <si>
    <t>RS20-5311</t>
  </si>
  <si>
    <t>022164150858</t>
  </si>
  <si>
    <t>KING: 108x102"/20x40"(4)/78x80"+14"</t>
  </si>
  <si>
    <t>RS20-5312</t>
  </si>
  <si>
    <t>022164150865</t>
  </si>
  <si>
    <t>C-KING: 108x102"/20x40"(4)/72x84"+14"</t>
  </si>
  <si>
    <r>
      <t>a</t>
    </r>
    <r>
      <rPr>
        <sz val="10"/>
        <rFont val="Arial"/>
        <family val="2"/>
      </rPr>
      <t>djust a bit to full carton</t>
    </r>
  </si>
  <si>
    <t>RS20-5313</t>
  </si>
  <si>
    <t>022164150872</t>
  </si>
  <si>
    <t>Dark Grey            (17-0000 tcx Frost grey)</t>
    <phoneticPr fontId="0" type="noConversion"/>
  </si>
  <si>
    <t>RS20-5314</t>
  </si>
  <si>
    <t>022164150889</t>
  </si>
  <si>
    <t>RS20-5315</t>
  </si>
  <si>
    <t>022164150896</t>
  </si>
  <si>
    <t>RS20-5316</t>
  </si>
  <si>
    <t>022164150902</t>
  </si>
  <si>
    <t>RS20-5317</t>
  </si>
  <si>
    <t>022164150919</t>
  </si>
  <si>
    <t>RS20-5318</t>
  </si>
  <si>
    <t>022164150926</t>
  </si>
  <si>
    <t>Aqua(15-4707tcx Blue haze)</t>
    <phoneticPr fontId="0" type="noConversion"/>
  </si>
  <si>
    <t>RS20-5319</t>
  </si>
  <si>
    <t>022164150933</t>
  </si>
  <si>
    <t>RS20-5320</t>
  </si>
  <si>
    <t>022164150940</t>
  </si>
  <si>
    <t>RS20-5321</t>
  </si>
  <si>
    <t>022164150957</t>
  </si>
  <si>
    <t>RS20-5322</t>
  </si>
  <si>
    <t>022164150964</t>
  </si>
  <si>
    <t>RS20-5323</t>
  </si>
  <si>
    <t>022164150971</t>
  </si>
  <si>
    <t>Blush (12-1206tcx Silver Peony)</t>
    <phoneticPr fontId="0" type="noConversion"/>
  </si>
  <si>
    <t>RS20-5324</t>
  </si>
  <si>
    <t>022164150988</t>
  </si>
  <si>
    <t>RS20-5325</t>
  </si>
  <si>
    <t>022164150995</t>
  </si>
  <si>
    <t>RS20-5326</t>
  </si>
  <si>
    <t>022164151008</t>
  </si>
  <si>
    <t>RS20-5327</t>
  </si>
  <si>
    <t>022164151015</t>
  </si>
  <si>
    <t>RS20-5328</t>
  </si>
  <si>
    <t>022164151022</t>
  </si>
  <si>
    <t>Dark blue (18-4320tcx Aegean Blue)</t>
    <phoneticPr fontId="0" type="noConversion"/>
  </si>
  <si>
    <t>RS20-5329</t>
  </si>
  <si>
    <t>022164151039</t>
  </si>
  <si>
    <t>RS20-5330</t>
  </si>
  <si>
    <t>022164151046</t>
    <phoneticPr fontId="39" type="noConversion"/>
  </si>
  <si>
    <t>RS20-5331</t>
  </si>
  <si>
    <t>022164151053</t>
    <phoneticPr fontId="39" type="noConversion"/>
  </si>
  <si>
    <t>RS20-5332</t>
  </si>
  <si>
    <t>022164151060</t>
    <phoneticPr fontId="39" type="noConversion"/>
  </si>
  <si>
    <t>RS20-5333</t>
  </si>
  <si>
    <t>022164151077</t>
    <phoneticPr fontId="39" type="noConversion"/>
  </si>
  <si>
    <t>Avg Margin</t>
  </si>
  <si>
    <r>
      <t>R</t>
    </r>
    <r>
      <rPr>
        <sz val="10"/>
        <rFont val="Arial"/>
        <family val="2"/>
      </rPr>
      <t>S</t>
    </r>
    <r>
      <rPr>
        <sz val="10"/>
        <rFont val="Arial"/>
        <family val="2"/>
      </rPr>
      <t>-211124</t>
    </r>
  </si>
  <si>
    <r>
      <t>R</t>
    </r>
    <r>
      <rPr>
        <sz val="10"/>
        <rFont val="Arial"/>
        <family val="2"/>
      </rPr>
      <t>S</t>
    </r>
    <r>
      <rPr>
        <sz val="10"/>
        <rFont val="Arial"/>
        <family val="2"/>
      </rPr>
      <t>-211125</t>
    </r>
    <r>
      <rPr>
        <sz val="11"/>
        <color theme="1"/>
        <rFont val="宋体"/>
        <family val="2"/>
        <charset val="134"/>
        <scheme val="minor"/>
      </rPr>
      <t/>
    </r>
  </si>
  <si>
    <r>
      <t>R</t>
    </r>
    <r>
      <rPr>
        <sz val="10"/>
        <rFont val="Arial"/>
        <family val="2"/>
      </rPr>
      <t>S</t>
    </r>
    <r>
      <rPr>
        <sz val="10"/>
        <rFont val="Arial"/>
        <family val="2"/>
      </rPr>
      <t>-211126</t>
    </r>
    <r>
      <rPr>
        <sz val="11"/>
        <color theme="1"/>
        <rFont val="宋体"/>
        <family val="2"/>
        <charset val="134"/>
        <scheme val="minor"/>
      </rPr>
      <t/>
    </r>
  </si>
  <si>
    <r>
      <t>R</t>
    </r>
    <r>
      <rPr>
        <sz val="10"/>
        <rFont val="Arial"/>
        <family val="2"/>
      </rPr>
      <t>S</t>
    </r>
    <r>
      <rPr>
        <sz val="10"/>
        <rFont val="Arial"/>
        <family val="2"/>
      </rPr>
      <t>-211127</t>
    </r>
    <r>
      <rPr>
        <sz val="11"/>
        <color theme="1"/>
        <rFont val="宋体"/>
        <family val="2"/>
        <charset val="134"/>
        <scheme val="minor"/>
      </rPr>
      <t/>
    </r>
  </si>
  <si>
    <t>Customer PO : 10102671 /10102704</t>
    <phoneticPr fontId="0" type="noConversion"/>
  </si>
  <si>
    <t>Ship date: 3/7-2022</t>
    <phoneticPr fontId="0" type="noConversion"/>
  </si>
  <si>
    <r>
      <t>L</t>
    </r>
    <r>
      <rPr>
        <sz val="10"/>
        <rFont val="Arial"/>
        <family val="2"/>
      </rPr>
      <t>oad: 0%</t>
    </r>
  </si>
  <si>
    <r>
      <t>O</t>
    </r>
    <r>
      <rPr>
        <sz val="10"/>
        <rFont val="Arial"/>
        <family val="2"/>
      </rPr>
      <t xml:space="preserve">rder type: POE port LA </t>
    </r>
  </si>
  <si>
    <r>
      <t>N</t>
    </r>
    <r>
      <rPr>
        <sz val="10"/>
        <rFont val="Arial"/>
        <family val="2"/>
      </rPr>
      <t>ote: Port arrive: 4/22, S/W: 4/26-5/1-2021</t>
    </r>
  </si>
  <si>
    <t>Customer PO : 10102748 /10102753</t>
    <phoneticPr fontId="0" type="noConversion"/>
  </si>
  <si>
    <t>Ship date: 4/4-2022</t>
    <phoneticPr fontId="0" type="noConversion"/>
  </si>
  <si>
    <t>Customer</t>
  </si>
  <si>
    <t>DD'S</t>
  </si>
  <si>
    <t xml:space="preserve"> </t>
  </si>
  <si>
    <t>Quote date</t>
  </si>
  <si>
    <t>Project Name</t>
  </si>
  <si>
    <t>Quote by</t>
  </si>
  <si>
    <t>dinglifen</t>
  </si>
  <si>
    <t>Sample #, Factory name</t>
  </si>
  <si>
    <t xml:space="preserve">Lead time, MOQ </t>
  </si>
  <si>
    <t>accessory</t>
  </si>
  <si>
    <t xml:space="preserve">Feight </t>
  </si>
  <si>
    <t xml:space="preserve">Picture </t>
  </si>
  <si>
    <t>Total units per carton</t>
  </si>
  <si>
    <t>Freight cost per 40'</t>
  </si>
  <si>
    <t>80-90days   MOQ 1000 sets/color</t>
  </si>
  <si>
    <r>
      <rPr>
        <sz val="8"/>
        <color rgb="FFFF0000"/>
        <rFont val="宋体"/>
        <family val="3"/>
        <charset val="134"/>
      </rPr>
      <t>四件套：</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sz val="8"/>
        <rFont val="Arial"/>
        <family val="2"/>
      </rPr>
      <t>,</t>
    </r>
    <r>
      <rPr>
        <sz val="8"/>
        <color rgb="FFFF0000"/>
        <rFont val="宋体"/>
        <family val="3"/>
        <charset val="134"/>
      </rPr>
      <t>真</t>
    </r>
    <r>
      <rPr>
        <sz val="8"/>
        <color rgb="FFFF0000"/>
        <rFont val="Arial"/>
        <family val="2"/>
      </rPr>
      <t>1/4</t>
    </r>
    <r>
      <rPr>
        <sz val="8"/>
        <color rgb="FFFF0000"/>
        <rFont val="宋体"/>
        <family val="3"/>
        <charset val="134"/>
      </rPr>
      <t>英寸</t>
    </r>
    <r>
      <rPr>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t>
    </r>
    <r>
      <rPr>
        <sz val="8"/>
        <rFont val="宋体"/>
        <family val="3"/>
        <charset val="134"/>
      </rPr>
      <t>卷边</t>
    </r>
    <r>
      <rPr>
        <sz val="8"/>
        <rFont val="Arial"/>
        <family val="2"/>
      </rPr>
      <t>;</t>
    </r>
    <r>
      <rPr>
        <sz val="8"/>
        <rFont val="宋体"/>
        <family val="3"/>
        <charset val="134"/>
      </rPr>
      <t>枕套正</t>
    </r>
    <r>
      <rPr>
        <sz val="8"/>
        <rFont val="Arial"/>
        <family val="2"/>
      </rPr>
      <t>/</t>
    </r>
    <r>
      <rPr>
        <sz val="8"/>
        <rFont val="宋体"/>
        <family val="3"/>
        <charset val="134"/>
      </rPr>
      <t>背面一样。床笠一周做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 </t>
    </r>
  </si>
  <si>
    <r>
      <rPr>
        <sz val="8"/>
        <rFont val="Arial"/>
        <family val="2"/>
      </rPr>
      <t xml:space="preserve">75gsm Cooling 100% polyester Microfiber </t>
    </r>
    <r>
      <rPr>
        <sz val="8"/>
        <color rgb="FFFF0000"/>
        <rFont val="Arial"/>
        <family val="2"/>
      </rPr>
      <t>solid (including 20% Cooling Fiber)</t>
    </r>
  </si>
  <si>
    <t>BR brand packaging, PVC bag+insert, 4sets/ctn</t>
  </si>
  <si>
    <t>TWIN:  66x96"/20x30"(1)/39x75"+12"</t>
  </si>
  <si>
    <t>FUL: 81x96"/20x30"(2)/54x75"+12"</t>
  </si>
  <si>
    <t>QUEEN: 90x102"/20x30"(2)/60x80"+12"</t>
  </si>
  <si>
    <t>KING:108x102"/20x40"(2)/78x80"+12"</t>
  </si>
  <si>
    <t>CAL KING:108x102"/20x40"(2)/72x84"+12"</t>
  </si>
  <si>
    <t>20*30"(2)</t>
  </si>
  <si>
    <t>20*40"(2)</t>
  </si>
  <si>
    <r>
      <rPr>
        <sz val="8"/>
        <color rgb="FFFF0000"/>
        <rFont val="宋体"/>
        <family val="3"/>
        <charset val="134"/>
      </rPr>
      <t>四件套：</t>
    </r>
    <r>
      <rPr>
        <sz val="8"/>
        <rFont val="宋体"/>
        <family val="3"/>
        <charset val="134"/>
      </rPr>
      <t>枕套</t>
    </r>
    <r>
      <rPr>
        <sz val="8"/>
        <rFont val="Arial"/>
        <family val="2"/>
      </rPr>
      <t>/</t>
    </r>
    <r>
      <rPr>
        <sz val="8"/>
        <rFont val="宋体"/>
        <family val="3"/>
        <charset val="134"/>
      </rPr>
      <t>床单大身联体</t>
    </r>
    <r>
      <rPr>
        <sz val="8"/>
        <color rgb="FFFF0000"/>
        <rFont val="宋体"/>
        <family val="3"/>
        <charset val="134"/>
      </rPr>
      <t>常规</t>
    </r>
    <r>
      <rPr>
        <sz val="8"/>
        <color rgb="FFFF0000"/>
        <rFont val="Arial"/>
        <family val="2"/>
      </rPr>
      <t>4"</t>
    </r>
    <r>
      <rPr>
        <sz val="8"/>
        <color rgb="FFFF0000"/>
        <rFont val="宋体"/>
        <family val="3"/>
        <charset val="134"/>
      </rPr>
      <t>头子</t>
    </r>
    <r>
      <rPr>
        <sz val="8"/>
        <color rgb="FFFF0000"/>
        <rFont val="Arial"/>
        <family val="2"/>
      </rPr>
      <t>,</t>
    </r>
    <r>
      <rPr>
        <sz val="8"/>
        <color rgb="FFFF0000"/>
        <rFont val="宋体"/>
        <family val="3"/>
        <charset val="134"/>
      </rPr>
      <t>单针明线</t>
    </r>
    <r>
      <rPr>
        <sz val="8"/>
        <rFont val="宋体"/>
        <family val="3"/>
        <charset val="134"/>
      </rPr>
      <t>；</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t>
    </r>
    <r>
      <rPr>
        <sz val="8"/>
        <rFont val="宋体"/>
        <family val="3"/>
        <charset val="134"/>
      </rPr>
      <t>卷边</t>
    </r>
    <r>
      <rPr>
        <sz val="8"/>
        <rFont val="Arial"/>
        <family val="2"/>
      </rPr>
      <t>;</t>
    </r>
    <r>
      <rPr>
        <sz val="8"/>
        <rFont val="宋体"/>
        <family val="3"/>
        <charset val="134"/>
      </rPr>
      <t>枕套正</t>
    </r>
    <r>
      <rPr>
        <sz val="8"/>
        <rFont val="Arial"/>
        <family val="2"/>
      </rPr>
      <t>/</t>
    </r>
    <r>
      <rPr>
        <sz val="8"/>
        <rFont val="宋体"/>
        <family val="3"/>
        <charset val="134"/>
      </rPr>
      <t>背面一样。床笠一周做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 </t>
    </r>
  </si>
  <si>
    <t>Probably 2 containers</t>
  </si>
  <si>
    <r>
      <t>四件套：</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sz val="8"/>
        <rFont val="Arial"/>
        <family val="2"/>
      </rPr>
      <t>,</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t>
    </r>
    <r>
      <rPr>
        <sz val="8"/>
        <rFont val="宋体"/>
        <family val="3"/>
        <charset val="134"/>
      </rPr>
      <t>卷边</t>
    </r>
    <r>
      <rPr>
        <sz val="8"/>
        <rFont val="Arial"/>
        <family val="2"/>
      </rPr>
      <t>;</t>
    </r>
    <r>
      <rPr>
        <sz val="8"/>
        <rFont val="宋体"/>
        <family val="3"/>
        <charset val="134"/>
      </rPr>
      <t>枕套正</t>
    </r>
    <r>
      <rPr>
        <sz val="8"/>
        <rFont val="Arial"/>
        <family val="2"/>
      </rPr>
      <t>/</t>
    </r>
    <r>
      <rPr>
        <sz val="8"/>
        <rFont val="宋体"/>
        <family val="3"/>
        <charset val="134"/>
      </rPr>
      <t>背面一样。床笠一周做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 </t>
    </r>
  </si>
  <si>
    <r>
      <rPr>
        <sz val="8"/>
        <rFont val="Arial"/>
        <family val="2"/>
      </rPr>
      <t xml:space="preserve">70gsm 100% polyester Microfiber </t>
    </r>
    <r>
      <rPr>
        <sz val="8"/>
        <color rgb="FFFF0000"/>
        <rFont val="Arial"/>
        <family val="2"/>
      </rPr>
      <t xml:space="preserve">solid </t>
    </r>
  </si>
  <si>
    <r>
      <rPr>
        <sz val="8"/>
        <rFont val="Arial"/>
        <family val="2"/>
      </rPr>
      <t xml:space="preserve">70gsm 100% polyester Microfiber </t>
    </r>
    <r>
      <rPr>
        <sz val="8"/>
        <color rgb="FFFF0000"/>
        <rFont val="Arial"/>
        <family val="2"/>
      </rPr>
      <t xml:space="preserve">Pigment print </t>
    </r>
  </si>
  <si>
    <r>
      <t xml:space="preserve">75gsm Cooling  </t>
    </r>
    <r>
      <rPr>
        <sz val="8"/>
        <color rgb="FFFF0000"/>
        <rFont val="Arial"/>
        <family val="2"/>
      </rPr>
      <t>solid</t>
    </r>
    <r>
      <rPr>
        <sz val="8"/>
        <rFont val="Arial"/>
        <family val="2"/>
      </rPr>
      <t xml:space="preserve">  100% polyester Microfiber with </t>
    </r>
    <r>
      <rPr>
        <sz val="8"/>
        <rFont val="宋体"/>
        <family val="3"/>
        <charset val="134"/>
      </rPr>
      <t>国产</t>
    </r>
    <r>
      <rPr>
        <sz val="8"/>
        <rFont val="Arial"/>
        <family val="2"/>
      </rPr>
      <t xml:space="preserve"> cooling </t>
    </r>
    <r>
      <rPr>
        <sz val="8"/>
        <rFont val="宋体"/>
        <family val="3"/>
        <charset val="134"/>
      </rPr>
      <t>助剂</t>
    </r>
    <r>
      <rPr>
        <sz val="8"/>
        <rFont val="Arial"/>
        <family val="2"/>
      </rPr>
      <t xml:space="preserve"> 10</t>
    </r>
    <r>
      <rPr>
        <sz val="8"/>
        <rFont val="宋体"/>
        <family val="3"/>
        <charset val="134"/>
      </rPr>
      <t>次水洗</t>
    </r>
  </si>
  <si>
    <t>BR brand packaging, PVC bag+insert,12sets/ctn</t>
    <phoneticPr fontId="17" type="noConversion"/>
  </si>
  <si>
    <t xml:space="preserve">JLA DI  Mark up </t>
  </si>
  <si>
    <t>MICROFIBER SHEET SETS</t>
  </si>
  <si>
    <t>MEASUREMENTS</t>
  </si>
  <si>
    <t>TWIN</t>
  </si>
  <si>
    <t>SIZES</t>
  </si>
  <si>
    <t>Flat Sheet: 66"x96"+4"</t>
  </si>
  <si>
    <t>Fitted Sheet: 39"x75"+12"</t>
  </si>
  <si>
    <t>Pillow Sham: 20"x30"+4" 1</t>
  </si>
  <si>
    <t>FULL</t>
  </si>
  <si>
    <t>Flat Sheet: 81"x96"+4"</t>
  </si>
  <si>
    <t>Fitted Sheet: 54"x75"+12"</t>
  </si>
  <si>
    <t>Pillow Sham: 20"x30"+4" X 2</t>
  </si>
  <si>
    <t>QUEEN</t>
  </si>
  <si>
    <t>Flat Sheet: 90"x102"+4"</t>
  </si>
  <si>
    <t>Fitted Sheet: 60"x80"+12"</t>
  </si>
  <si>
    <t>KING</t>
  </si>
  <si>
    <t>Flat Sheet: 108"x102"+4"</t>
  </si>
  <si>
    <t>Fitted Sheet:78"x80"+12"</t>
  </si>
  <si>
    <t>Pillow Sham: 20"x40"+4 X 2</t>
  </si>
  <si>
    <t>CAL - KING</t>
  </si>
  <si>
    <t>Fitted Sheet: 72"x84"+12"</t>
  </si>
  <si>
    <t>1.) 70GSM fabric</t>
  </si>
  <si>
    <t>2.) Elastic all the way around the fitted sheet</t>
  </si>
  <si>
    <t>3.) Hem = 1/4" on both sides of pillowcases and on flat sheet on for Solids(see picture for example)</t>
  </si>
  <si>
    <t>4.) Brushed at least 1 time, prefer 2 times</t>
  </si>
  <si>
    <t>5.) Pigment print for patterns</t>
  </si>
  <si>
    <t>6.) Front and back insert w/ bed shot</t>
  </si>
  <si>
    <t>7.) 12" pocket</t>
  </si>
  <si>
    <t>8.) 6 guage pvc bag (bag dimensions dependent on item)</t>
  </si>
  <si>
    <t>4PC prints: 9x11" bag</t>
  </si>
  <si>
    <t>4PC solids: 8.5x10" bag</t>
  </si>
  <si>
    <t>kids: 9x7: bag</t>
  </si>
  <si>
    <t>6PC sets: 10x13" bag</t>
  </si>
  <si>
    <t>other items - discuss with buyer</t>
  </si>
  <si>
    <r>
      <t>From:</t>
    </r>
    <r>
      <rPr>
        <sz val="11"/>
        <rFont val="Calibri"/>
        <family val="2"/>
      </rPr>
      <t xml:space="preserve"> xiejuanjuan &lt;xiejuanjuan@scmhome.com&gt;</t>
    </r>
  </si>
  <si>
    <r>
      <t>Sent:</t>
    </r>
    <r>
      <rPr>
        <sz val="11"/>
        <rFont val="Calibri"/>
        <family val="2"/>
      </rPr>
      <t xml:space="preserve"> Thursday, May 4, 2023 8:47 PM</t>
    </r>
  </si>
  <si>
    <r>
      <t>To:</t>
    </r>
    <r>
      <rPr>
        <sz val="11"/>
        <rFont val="Calibri"/>
        <family val="2"/>
      </rPr>
      <t xml:space="preserve"> 'Patrick Li' &lt;patrick.li@jlahome.com&gt;</t>
    </r>
  </si>
  <si>
    <r>
      <t>Cc:</t>
    </r>
    <r>
      <rPr>
        <sz val="11"/>
        <rFont val="Calibri"/>
        <family val="2"/>
      </rPr>
      <t xml:space="preserve"> 'Sarah Chen' &lt;sarah.chen@jlahome.com&gt;; 'Jenny Wang' &lt;jenny.wang@jlahome.com&gt;; 'dinglifen' &lt;dinglifen@scmhome.com&gt;; 'mindy.yang' &lt;mindy.yang@scmhome.com&gt;</t>
    </r>
  </si>
  <si>
    <r>
      <t>Subject:</t>
    </r>
    <r>
      <rPr>
        <sz val="11"/>
        <rFont val="Calibri"/>
        <family val="2"/>
      </rPr>
      <t xml:space="preserve"> </t>
    </r>
    <r>
      <rPr>
        <sz val="11"/>
        <rFont val="Microsoft YaHei"/>
        <family val="2"/>
      </rPr>
      <t>答复</t>
    </r>
    <r>
      <rPr>
        <sz val="11"/>
        <rFont val="Calibri"/>
        <family val="2"/>
      </rPr>
      <t>: DD's Microfiber Sheets Request</t>
    </r>
  </si>
  <si>
    <t>Patrick :</t>
  </si>
  <si>
    <t xml:space="preserve">       Keep same price on real  Z hem for DD’S</t>
  </si>
  <si>
    <t xml:space="preserve">Lucy  </t>
  </si>
  <si>
    <t>发件人: Patrick Li [mailto:patrick.li@jlahome.com]</t>
  </si>
  <si>
    <r>
      <t>发送时间:</t>
    </r>
    <r>
      <rPr>
        <sz val="11"/>
        <rFont val="Microsoft YaHei"/>
        <family val="2"/>
      </rPr>
      <t xml:space="preserve"> 2023年5月5日 4:15</t>
    </r>
  </si>
  <si>
    <r>
      <t>收件人:</t>
    </r>
    <r>
      <rPr>
        <sz val="11"/>
        <rFont val="Microsoft YaHei"/>
        <family val="2"/>
      </rPr>
      <t xml:space="preserve"> xiejuanjuan</t>
    </r>
  </si>
  <si>
    <r>
      <t>抄送:</t>
    </r>
    <r>
      <rPr>
        <sz val="11"/>
        <rFont val="Microsoft YaHei"/>
        <family val="2"/>
      </rPr>
      <t xml:space="preserve"> Sarah Chen; Jenny Wang; dinglifen; mindy.yang</t>
    </r>
  </si>
  <si>
    <r>
      <t>主题:</t>
    </r>
    <r>
      <rPr>
        <sz val="11"/>
        <rFont val="Microsoft YaHei"/>
        <family val="2"/>
      </rPr>
      <t xml:space="preserve"> RE: DD's Microfiber Sheets Request</t>
    </r>
  </si>
  <si>
    <t>Hi Lucy,</t>
  </si>
  <si>
    <t>Please confirm your costs are fine with attached specs for both 70gsm and 75gsm.</t>
  </si>
  <si>
    <t>Remember DD’s need real Z hem.</t>
  </si>
  <si>
    <t>Patrick Li</t>
  </si>
  <si>
    <t>Case pack</t>
  </si>
  <si>
    <t>Unit weight</t>
  </si>
  <si>
    <t>N.W. per carton(kg)</t>
  </si>
  <si>
    <t>G.W. per carton(kg)</t>
  </si>
  <si>
    <t>Case pack 4</t>
  </si>
  <si>
    <r>
      <rPr>
        <sz val="10.5"/>
        <color rgb="FFFF0000"/>
        <rFont val="Calibri"/>
        <family val="2"/>
      </rPr>
      <t>4pcs 70gsm microfiber</t>
    </r>
    <r>
      <rPr>
        <sz val="10.5"/>
        <rFont val="Calibri"/>
        <family val="2"/>
      </rPr>
      <t>, vzb packaging, solid and pigment print</t>
    </r>
  </si>
  <si>
    <t>Case pack 12</t>
  </si>
  <si>
    <r>
      <rPr>
        <sz val="10.5"/>
        <color rgb="FFFF0000"/>
        <rFont val="Calibri"/>
        <family val="2"/>
      </rPr>
      <t>4pcs 75gsm BR branded microfiber cooling</t>
    </r>
    <r>
      <rPr>
        <sz val="10.5"/>
        <rFont val="Calibri"/>
        <family val="2"/>
      </rPr>
      <t>, BR VZB packaging, solid only topical cooling with 10 washes</t>
    </r>
  </si>
  <si>
    <r>
      <t>四件套：</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sz val="8"/>
        <rFont val="Arial"/>
        <family val="2"/>
      </rPr>
      <t>,</t>
    </r>
    <r>
      <rPr>
        <sz val="8"/>
        <rFont val="宋体"/>
        <family val="3"/>
        <charset val="134"/>
      </rPr>
      <t>连折</t>
    </r>
    <r>
      <rPr>
        <sz val="8"/>
        <color rgb="FFFF0000"/>
        <rFont val="Arial"/>
        <family val="2"/>
      </rPr>
      <t>1/4</t>
    </r>
    <r>
      <rPr>
        <sz val="8"/>
        <color rgb="FFFF0000"/>
        <rFont val="宋体"/>
        <family val="3"/>
        <charset val="134"/>
      </rPr>
      <t>英寸</t>
    </r>
    <r>
      <rPr>
        <sz val="8"/>
        <color rgb="FFFF0000"/>
        <rFont val="Arial"/>
        <family val="2"/>
      </rPr>
      <t>Z HEM</t>
    </r>
    <r>
      <rPr>
        <sz val="8"/>
        <rFont val="Arial"/>
        <family val="2"/>
      </rPr>
      <t xml:space="preserve">  </t>
    </r>
    <r>
      <rPr>
        <sz val="8"/>
        <rFont val="宋体"/>
        <family val="3"/>
        <charset val="134"/>
      </rPr>
      <t>三</t>
    </r>
    <r>
      <rPr>
        <sz val="8"/>
        <rFont val="宋体"/>
        <family val="3"/>
        <charset val="134"/>
      </rPr>
      <t>侧</t>
    </r>
    <r>
      <rPr>
        <sz val="8"/>
        <rFont val="Arial"/>
        <family val="2"/>
      </rPr>
      <t>1/2"</t>
    </r>
    <r>
      <rPr>
        <sz val="8"/>
        <rFont val="宋体"/>
        <family val="3"/>
        <charset val="134"/>
      </rPr>
      <t>卷边</t>
    </r>
    <r>
      <rPr>
        <sz val="8"/>
        <rFont val="Arial"/>
        <family val="2"/>
      </rPr>
      <t>;</t>
    </r>
    <r>
      <rPr>
        <sz val="8"/>
        <rFont val="宋体"/>
        <family val="3"/>
        <charset val="134"/>
      </rPr>
      <t>枕套正</t>
    </r>
    <r>
      <rPr>
        <sz val="8"/>
        <rFont val="Arial"/>
        <family val="2"/>
      </rPr>
      <t>/</t>
    </r>
    <r>
      <rPr>
        <sz val="8"/>
        <rFont val="宋体"/>
        <family val="3"/>
        <charset val="134"/>
      </rPr>
      <t>背面一样。床笠一周做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 </t>
    </r>
  </si>
  <si>
    <r>
      <t xml:space="preserve">70gsm 100% polyester Microfiber </t>
    </r>
    <r>
      <rPr>
        <sz val="8"/>
        <color rgb="FFFF0000"/>
        <rFont val="Arial"/>
        <family val="2"/>
      </rPr>
      <t xml:space="preserve">Pigment print  </t>
    </r>
  </si>
  <si>
    <t>Cal KING:108x102"/20x40"(2)/72x84"+12"</t>
  </si>
  <si>
    <r>
      <t>四件套：</t>
    </r>
    <r>
      <rPr>
        <sz val="8"/>
        <rFont val="宋体"/>
        <family val="3"/>
        <charset val="134"/>
      </rPr>
      <t>枕套</t>
    </r>
    <r>
      <rPr>
        <sz val="8"/>
        <rFont val="Arial"/>
        <family val="2"/>
      </rPr>
      <t>/</t>
    </r>
    <r>
      <rPr>
        <sz val="8"/>
        <rFont val="宋体"/>
        <family val="3"/>
        <charset val="134"/>
      </rPr>
      <t>床单大身联体</t>
    </r>
    <r>
      <rPr>
        <sz val="8"/>
        <color rgb="FFFF0000"/>
        <rFont val="Arial"/>
        <family val="2"/>
      </rPr>
      <t>4"</t>
    </r>
    <r>
      <rPr>
        <sz val="8"/>
        <color rgb="FFFF0000"/>
        <rFont val="宋体"/>
        <family val="3"/>
        <charset val="134"/>
      </rPr>
      <t>头子</t>
    </r>
    <r>
      <rPr>
        <sz val="8"/>
        <color rgb="FFFF0000"/>
        <rFont val="Arial"/>
        <family val="2"/>
      </rPr>
      <t>,</t>
    </r>
    <r>
      <rPr>
        <sz val="8"/>
        <rFont val="Arial"/>
        <family val="2"/>
      </rPr>
      <t xml:space="preserve"> </t>
    </r>
    <r>
      <rPr>
        <sz val="8"/>
        <rFont val="宋体"/>
        <family val="3"/>
        <charset val="134"/>
      </rPr>
      <t>三</t>
    </r>
    <r>
      <rPr>
        <sz val="8"/>
        <rFont val="宋体"/>
        <family val="3"/>
        <charset val="134"/>
      </rPr>
      <t>侧</t>
    </r>
    <r>
      <rPr>
        <sz val="8"/>
        <rFont val="Arial"/>
        <family val="2"/>
      </rPr>
      <t>1/2"</t>
    </r>
    <r>
      <rPr>
        <sz val="8"/>
        <rFont val="宋体"/>
        <family val="3"/>
        <charset val="134"/>
      </rPr>
      <t>卷边</t>
    </r>
    <r>
      <rPr>
        <sz val="8"/>
        <rFont val="Arial"/>
        <family val="2"/>
      </rPr>
      <t>,</t>
    </r>
    <r>
      <rPr>
        <sz val="8"/>
        <rFont val="宋体"/>
        <family val="3"/>
        <charset val="134"/>
      </rPr>
      <t>卷边</t>
    </r>
    <r>
      <rPr>
        <sz val="8"/>
        <rFont val="Arial"/>
        <family val="2"/>
      </rPr>
      <t>;</t>
    </r>
    <r>
      <rPr>
        <sz val="8"/>
        <rFont val="宋体"/>
        <family val="3"/>
        <charset val="134"/>
      </rPr>
      <t>枕套正</t>
    </r>
    <r>
      <rPr>
        <sz val="8"/>
        <rFont val="Arial"/>
        <family val="2"/>
      </rPr>
      <t>/</t>
    </r>
    <r>
      <rPr>
        <sz val="8"/>
        <rFont val="宋体"/>
        <family val="3"/>
        <charset val="134"/>
      </rPr>
      <t>背面一样。床笠一周做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 </t>
    </r>
  </si>
  <si>
    <r>
      <t xml:space="preserve">75gsm Solid 100% polyester Microfiber with </t>
    </r>
    <r>
      <rPr>
        <sz val="8"/>
        <rFont val="宋体"/>
        <family val="3"/>
        <charset val="134"/>
      </rPr>
      <t>国产</t>
    </r>
    <r>
      <rPr>
        <sz val="8"/>
        <rFont val="Arial"/>
        <family val="2"/>
      </rPr>
      <t xml:space="preserve"> cooling </t>
    </r>
    <r>
      <rPr>
        <sz val="8"/>
        <rFont val="宋体"/>
        <family val="3"/>
        <charset val="134"/>
      </rPr>
      <t>助剂</t>
    </r>
    <r>
      <rPr>
        <sz val="8"/>
        <rFont val="Arial"/>
        <family val="2"/>
      </rPr>
      <t xml:space="preserve"> 10</t>
    </r>
    <r>
      <rPr>
        <sz val="8"/>
        <rFont val="宋体"/>
        <family val="3"/>
        <charset val="134"/>
      </rPr>
      <t>次水洗</t>
    </r>
  </si>
  <si>
    <t>1 containers</t>
  </si>
  <si>
    <r>
      <rPr>
        <sz val="10"/>
        <rFont val="Arial"/>
        <family val="2"/>
      </rPr>
      <t>h</t>
    </r>
    <r>
      <rPr>
        <sz val="10"/>
        <rFont val="Arial"/>
        <family val="2"/>
      </rPr>
      <t xml:space="preserve">alf 70g print half 75gsm cooling </t>
    </r>
  </si>
  <si>
    <t>JOL</t>
    <phoneticPr fontId="16" type="noConversion"/>
  </si>
  <si>
    <r>
      <rPr>
        <sz val="8"/>
        <color rgb="FFFF0000"/>
        <rFont val="宋体"/>
        <family val="3"/>
        <charset val="134"/>
      </rPr>
      <t>四件套：</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sz val="8"/>
        <rFont val="Arial"/>
        <family val="2"/>
      </rPr>
      <t>,</t>
    </r>
    <r>
      <rPr>
        <sz val="8"/>
        <rFont val="宋体"/>
        <family val="3"/>
        <charset val="134"/>
      </rPr>
      <t>连折</t>
    </r>
    <r>
      <rPr>
        <sz val="8"/>
        <color rgb="FFFF0000"/>
        <rFont val="Arial"/>
        <family val="2"/>
      </rPr>
      <t>1/4</t>
    </r>
    <r>
      <rPr>
        <sz val="8"/>
        <color rgb="FFFF0000"/>
        <rFont val="宋体"/>
        <family val="3"/>
        <charset val="134"/>
      </rPr>
      <t>英寸</t>
    </r>
    <r>
      <rPr>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t>
    </r>
    <r>
      <rPr>
        <sz val="8"/>
        <rFont val="宋体"/>
        <family val="3"/>
        <charset val="134"/>
      </rPr>
      <t>卷边</t>
    </r>
    <r>
      <rPr>
        <sz val="8"/>
        <rFont val="Arial"/>
        <family val="2"/>
      </rPr>
      <t>;</t>
    </r>
    <r>
      <rPr>
        <sz val="8"/>
        <rFont val="宋体"/>
        <family val="3"/>
        <charset val="134"/>
      </rPr>
      <t>枕套正</t>
    </r>
    <r>
      <rPr>
        <sz val="8"/>
        <rFont val="Arial"/>
        <family val="2"/>
      </rPr>
      <t>/</t>
    </r>
    <r>
      <rPr>
        <sz val="8"/>
        <rFont val="宋体"/>
        <family val="3"/>
        <charset val="134"/>
      </rPr>
      <t>背面一样。床笠一周做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 </t>
    </r>
  </si>
  <si>
    <r>
      <t xml:space="preserve">80gsm 100% polyester Microfiber </t>
    </r>
    <r>
      <rPr>
        <sz val="8"/>
        <color rgb="FFFF0000"/>
        <rFont val="Arial"/>
        <family val="2"/>
      </rPr>
      <t>Pigment print  (</t>
    </r>
    <r>
      <rPr>
        <sz val="8"/>
        <color rgb="FFFF0000"/>
        <rFont val="宋体"/>
        <family val="3"/>
        <charset val="134"/>
      </rPr>
      <t>可以稍差一档的涂料印花）</t>
    </r>
  </si>
  <si>
    <r>
      <rPr>
        <sz val="8"/>
        <color rgb="FFFF0000"/>
        <rFont val="宋体"/>
        <family val="3"/>
        <charset val="134"/>
      </rPr>
      <t>四件套：</t>
    </r>
    <r>
      <rPr>
        <sz val="8"/>
        <rFont val="宋体"/>
        <family val="3"/>
        <charset val="134"/>
      </rPr>
      <t>枕套</t>
    </r>
    <r>
      <rPr>
        <sz val="8"/>
        <rFont val="Arial"/>
        <family val="2"/>
      </rPr>
      <t>/</t>
    </r>
    <r>
      <rPr>
        <sz val="8"/>
        <rFont val="宋体"/>
        <family val="3"/>
        <charset val="134"/>
      </rPr>
      <t>床单大身联体</t>
    </r>
    <r>
      <rPr>
        <sz val="8"/>
        <color rgb="FFFF0000"/>
        <rFont val="Arial"/>
        <family val="2"/>
      </rPr>
      <t>4"</t>
    </r>
    <r>
      <rPr>
        <sz val="8"/>
        <color rgb="FFFF0000"/>
        <rFont val="宋体"/>
        <family val="3"/>
        <charset val="134"/>
      </rPr>
      <t>头子</t>
    </r>
    <r>
      <rPr>
        <sz val="8"/>
        <color rgb="FFFF0000"/>
        <rFont val="Arial"/>
        <family val="2"/>
      </rPr>
      <t>,</t>
    </r>
    <r>
      <rPr>
        <sz val="8"/>
        <color rgb="FFFF0000"/>
        <rFont val="宋体"/>
        <family val="3"/>
        <charset val="134"/>
      </rPr>
      <t>连折</t>
    </r>
    <r>
      <rPr>
        <sz val="8"/>
        <color rgb="FFFF0000"/>
        <rFont val="Arial"/>
        <family val="2"/>
      </rPr>
      <t>1/4</t>
    </r>
    <r>
      <rPr>
        <sz val="8"/>
        <color rgb="FFFF0000"/>
        <rFont val="宋体"/>
        <family val="3"/>
        <charset val="134"/>
      </rPr>
      <t>英寸</t>
    </r>
    <r>
      <rPr>
        <sz val="8"/>
        <color rgb="FFFF0000"/>
        <rFont val="Arial"/>
        <family val="2"/>
      </rPr>
      <t xml:space="preserve">Z HEM </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t>
    </r>
    <r>
      <rPr>
        <sz val="8"/>
        <rFont val="宋体"/>
        <family val="3"/>
        <charset val="134"/>
      </rPr>
      <t>卷边</t>
    </r>
    <r>
      <rPr>
        <sz val="8"/>
        <rFont val="Arial"/>
        <family val="2"/>
      </rPr>
      <t>;</t>
    </r>
    <r>
      <rPr>
        <sz val="8"/>
        <rFont val="宋体"/>
        <family val="3"/>
        <charset val="134"/>
      </rPr>
      <t>枕套正</t>
    </r>
    <r>
      <rPr>
        <sz val="8"/>
        <rFont val="Arial"/>
        <family val="2"/>
      </rPr>
      <t>/</t>
    </r>
    <r>
      <rPr>
        <sz val="8"/>
        <rFont val="宋体"/>
        <family val="3"/>
        <charset val="134"/>
      </rPr>
      <t>背面一样。床笠一周做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 </t>
    </r>
  </si>
  <si>
    <r>
      <t xml:space="preserve">85gsm Solid 100% polyester Microfiber with </t>
    </r>
    <r>
      <rPr>
        <sz val="8"/>
        <rFont val="宋体"/>
        <family val="3"/>
        <charset val="134"/>
      </rPr>
      <t>国产</t>
    </r>
    <r>
      <rPr>
        <sz val="8"/>
        <rFont val="Arial"/>
        <family val="2"/>
      </rPr>
      <t xml:space="preserve"> cooling </t>
    </r>
    <r>
      <rPr>
        <sz val="8"/>
        <rFont val="宋体"/>
        <family val="3"/>
        <charset val="134"/>
      </rPr>
      <t>助剂</t>
    </r>
    <r>
      <rPr>
        <sz val="8"/>
        <rFont val="Arial"/>
        <family val="2"/>
      </rPr>
      <t xml:space="preserve"> 10</t>
    </r>
    <r>
      <rPr>
        <sz val="8"/>
        <rFont val="宋体"/>
        <family val="3"/>
        <charset val="134"/>
      </rPr>
      <t>次水洗</t>
    </r>
  </si>
  <si>
    <r>
      <rPr>
        <sz val="10"/>
        <rFont val="Arial"/>
        <family val="2"/>
      </rPr>
      <t>h</t>
    </r>
    <r>
      <rPr>
        <sz val="10"/>
        <rFont val="Arial"/>
        <family val="2"/>
      </rPr>
      <t xml:space="preserve">alf 70g print half 75gsm cooling </t>
    </r>
  </si>
  <si>
    <t>TJX CA/DD</t>
  </si>
  <si>
    <t>tagon HG Satin</t>
  </si>
  <si>
    <t>Dinglifen</t>
  </si>
  <si>
    <t>PVC袋+彩卡</t>
  </si>
  <si>
    <t>抽绳布袋+贴纸</t>
  </si>
  <si>
    <t>HNM</t>
  </si>
  <si>
    <t>85days 1000sets/color</t>
  </si>
  <si>
    <r>
      <rPr>
        <sz val="8"/>
        <color rgb="FFFF0000"/>
        <rFont val="宋体"/>
        <family val="3"/>
        <charset val="134"/>
      </rPr>
      <t>四件套</t>
    </r>
    <r>
      <rPr>
        <sz val="8"/>
        <rFont val="Arial"/>
        <family val="2"/>
      </rPr>
      <t>:</t>
    </r>
    <r>
      <rPr>
        <sz val="8"/>
        <rFont val="宋体"/>
        <family val="3"/>
        <charset val="134"/>
      </rPr>
      <t>枕套</t>
    </r>
    <r>
      <rPr>
        <sz val="8"/>
        <rFont val="Arial"/>
        <family val="2"/>
      </rPr>
      <t>/</t>
    </r>
    <r>
      <rPr>
        <sz val="8"/>
        <rFont val="宋体"/>
        <family val="3"/>
        <charset val="134"/>
      </rPr>
      <t>床单大身联体不裁断做</t>
    </r>
    <r>
      <rPr>
        <sz val="8"/>
        <rFont val="Arial"/>
        <family val="2"/>
      </rPr>
      <t>4"</t>
    </r>
    <r>
      <rPr>
        <sz val="8"/>
        <rFont val="宋体"/>
        <family val="3"/>
        <charset val="134"/>
      </rPr>
      <t>头子</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枕套正反面一样。床笠一周做</t>
    </r>
    <r>
      <rPr>
        <sz val="8"/>
        <rFont val="Arial"/>
        <family val="2"/>
      </rPr>
      <t>0.7CM</t>
    </r>
    <r>
      <rPr>
        <sz val="8"/>
        <rFont val="宋体"/>
        <family val="3"/>
        <charset val="134"/>
      </rPr>
      <t>橡筋</t>
    </r>
    <r>
      <rPr>
        <sz val="8"/>
        <rFont val="Arial"/>
        <family val="2"/>
      </rPr>
      <t>,</t>
    </r>
    <r>
      <rPr>
        <sz val="8"/>
        <rFont val="宋体"/>
        <family val="3"/>
        <charset val="134"/>
      </rPr>
      <t>床笠四角</t>
    </r>
    <r>
      <rPr>
        <sz val="8"/>
        <rFont val="Arial"/>
        <family val="2"/>
      </rPr>
      <t>1/4"</t>
    </r>
    <r>
      <rPr>
        <sz val="8"/>
        <rFont val="宋体"/>
        <family val="3"/>
        <charset val="134"/>
      </rPr>
      <t>卷边。</t>
    </r>
  </si>
  <si>
    <t>90gsm Satin Solid</t>
  </si>
  <si>
    <t>Twin:66x96"/20x30"/39x75+12"</t>
  </si>
  <si>
    <t>Full:81x96"/20x30"(2)/54x75+12"</t>
  </si>
  <si>
    <t>Queen:90x102"/20x30"(2)/60x80+12"</t>
  </si>
  <si>
    <t>King:108x102"/20x40"(2)/78x80+12"</t>
  </si>
  <si>
    <t>无测试无客检</t>
  </si>
  <si>
    <t>JLA</t>
  </si>
  <si>
    <t>TOTAL UNITS</t>
  </si>
  <si>
    <t>CASE PACK</t>
  </si>
  <si>
    <t>CUBE</t>
  </si>
  <si>
    <t>Size Total</t>
  </si>
  <si>
    <t>Twin</t>
  </si>
  <si>
    <t>Full</t>
  </si>
  <si>
    <t>Queen</t>
  </si>
  <si>
    <t>King</t>
  </si>
  <si>
    <t>pc</t>
  </si>
  <si>
    <t>Total Sheets</t>
  </si>
  <si>
    <t>FLOW PO 1</t>
  </si>
  <si>
    <t>HOTEL PO 2</t>
  </si>
  <si>
    <t>po #</t>
  </si>
  <si>
    <t>First Cost-75GSM</t>
  </si>
  <si>
    <t>Cal-King</t>
  </si>
  <si>
    <t>First Cost</t>
  </si>
  <si>
    <t>JET BLACK</t>
  </si>
  <si>
    <t>DD</t>
  </si>
  <si>
    <t>Units</t>
  </si>
  <si>
    <t>Total Sales</t>
  </si>
  <si>
    <t>Total Costs</t>
  </si>
  <si>
    <t>FULL: 81x96"/20x30"(2)/54x75"+12"</t>
  </si>
  <si>
    <t xml:space="preserve">                                                                              JLA HOME Commitment Sheet</t>
  </si>
  <si>
    <t>Division</t>
  </si>
  <si>
    <t>SHET</t>
  </si>
  <si>
    <t>PDPM</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</si>
  <si>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</si>
  <si>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</si>
  <si>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</si>
  <si>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</si>
  <si>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</si>
  <si>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</si>
  <si>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</si>
  <si>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</si>
  <si>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</si>
  <si>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</si>
  <si>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</si>
  <si>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</si>
  <si>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</si>
  <si>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</si>
  <si>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</si>
  <si>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</si>
  <si>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</si>
  <si>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</si>
  <si>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</si>
  <si>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</si>
  <si>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</si>
  <si>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</si>
  <si>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</si>
  <si>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</si>
  <si>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</si>
  <si>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</si>
  <si>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</si>
  <si>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</si>
  <si>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</si>
  <si>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</si>
  <si>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</si>
  <si>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</si>
  <si>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</si>
  <si>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</si>
  <si>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</si>
  <si>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</si>
  <si>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</si>
  <si>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</si>
  <si>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</si>
  <si>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</si>
  <si>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</si>
  <si>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</si>
  <si>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</si>
  <si>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</si>
  <si>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</si>
  <si>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</si>
  <si>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</si>
  <si>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</si>
  <si>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</si>
  <si>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</si>
  <si>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</si>
  <si>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</si>
  <si>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</si>
  <si>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</si>
  <si>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</si>
  <si>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</si>
  <si>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</si>
  <si>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</si>
  <si>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</si>
  <si>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</si>
  <si>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</si>
  <si>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</si>
  <si>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</si>
  <si>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</si>
  <si>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</si>
  <si>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</si>
  <si>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</si>
  <si>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</si>
  <si>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</si>
  <si>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</si>
  <si>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Sarah Chen</t>
  </si>
  <si>
    <t>Big: $200K - $500K</t>
  </si>
  <si>
    <t>Super Big: ≥ $1M</t>
  </si>
  <si>
    <t>Super Big: ≥ $200K</t>
  </si>
  <si>
    <t>A.I.M.</t>
  </si>
  <si>
    <t>Bang-2</t>
  </si>
  <si>
    <t>Bang--3</t>
  </si>
  <si>
    <t>Bang--4</t>
  </si>
  <si>
    <t>Basic-1</t>
  </si>
  <si>
    <t>Basic-2</t>
  </si>
  <si>
    <t>Basic-3</t>
  </si>
  <si>
    <t>Basic-5</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</si>
  <si>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</si>
  <si>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</si>
  <si>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</si>
  <si>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</si>
  <si>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</si>
  <si>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</si>
  <si>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</si>
  <si>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</si>
  <si>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</si>
  <si>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</si>
  <si>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</si>
  <si>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</si>
  <si>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</si>
  <si>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</si>
  <si>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</si>
  <si>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</si>
  <si>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</si>
  <si>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</si>
  <si>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</si>
  <si>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</si>
  <si>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</si>
  <si>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</si>
  <si>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</si>
  <si>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</si>
  <si>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</si>
  <si>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</si>
  <si>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</si>
  <si>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</si>
  <si>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</si>
  <si>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</si>
  <si>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</si>
  <si>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</si>
  <si>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</si>
  <si>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</si>
  <si>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</si>
  <si>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</si>
  <si>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</si>
  <si>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</si>
  <si>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</si>
  <si>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</si>
  <si>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Big: $300K - $1M</t>
  </si>
  <si>
    <t>Responsible Party</t>
  </si>
  <si>
    <t>PM</t>
  </si>
  <si>
    <t>Medium: $100K - $200K</t>
  </si>
  <si>
    <t>Big: $100K - $200K</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</si>
  <si>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</si>
  <si>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</si>
  <si>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</si>
  <si>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</si>
  <si>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</si>
  <si>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</si>
  <si>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</si>
  <si>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</si>
  <si>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</si>
  <si>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</si>
  <si>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</si>
  <si>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</si>
  <si>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</si>
  <si>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</si>
  <si>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</si>
  <si>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</si>
  <si>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</si>
  <si>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</si>
  <si>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</si>
  <si>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</si>
  <si>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</si>
  <si>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</si>
  <si>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</si>
  <si>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</si>
  <si>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</si>
  <si>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</si>
  <si>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</si>
  <si>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</si>
  <si>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</si>
  <si>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</si>
  <si>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</si>
  <si>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</si>
  <si>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</si>
  <si>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</si>
  <si>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</si>
  <si>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</si>
  <si>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</si>
  <si>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</si>
  <si>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</si>
  <si>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</si>
  <si>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</si>
  <si>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</si>
  <si>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</si>
  <si>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Est. Total Sales</t>
  </si>
  <si>
    <t>Country of Origin</t>
  </si>
  <si>
    <t>Factory Control</t>
  </si>
  <si>
    <t>Small: &lt; $100K</t>
  </si>
  <si>
    <t>Medium: $150K - $300K</t>
  </si>
  <si>
    <t>Medium: $50K - $100K</t>
  </si>
  <si>
    <t>Domestic: Drop-Ship</t>
  </si>
  <si>
    <t>Planner</t>
  </si>
  <si>
    <t>SWV</t>
  </si>
  <si>
    <t>Program Commit Date</t>
  </si>
  <si>
    <t>Overseas Production Team</t>
  </si>
  <si>
    <t>Vendor Name</t>
  </si>
  <si>
    <t>Small: &lt; $150K</t>
  </si>
  <si>
    <t>Small: &lt; $50K</t>
  </si>
  <si>
    <t>SV2</t>
  </si>
  <si>
    <t>SV3</t>
  </si>
  <si>
    <t>WOD/SV2</t>
  </si>
  <si>
    <t>WOD/SV3</t>
  </si>
  <si>
    <t>DD's</t>
  </si>
  <si>
    <t>G.W</t>
    <phoneticPr fontId="28" type="noConversion"/>
  </si>
  <si>
    <t>Total Units</t>
  </si>
  <si>
    <t>Margin</t>
  </si>
  <si>
    <t>OMIT</t>
  </si>
  <si>
    <t>TTL RETAIL 90GSM</t>
  </si>
  <si>
    <t>TTL COST 90GSM</t>
  </si>
  <si>
    <t>COMP</t>
  </si>
  <si>
    <t>FIRST COST</t>
  </si>
  <si>
    <t>WHITE</t>
  </si>
  <si>
    <t>MAUVE CHALK</t>
  </si>
  <si>
    <t>CLOUD GRY</t>
  </si>
  <si>
    <t>BLACK</t>
  </si>
  <si>
    <t>OATMEAL</t>
  </si>
  <si>
    <t>BEAUTY SLEEP 90GSM SATIN</t>
  </si>
  <si>
    <t xml:space="preserve">RUBY WINE </t>
  </si>
  <si>
    <t xml:space="preserve">NIRVANA </t>
  </si>
  <si>
    <t xml:space="preserve">PALE MAUVE </t>
  </si>
  <si>
    <t>CASTLE ROCK</t>
  </si>
  <si>
    <t>VINTAGE INDIGO</t>
  </si>
  <si>
    <t xml:space="preserve">85gsm cooling Beauty Sleep </t>
  </si>
  <si>
    <t>item#</t>
    <phoneticPr fontId="28" type="noConversion"/>
  </si>
  <si>
    <t>UPC</t>
    <phoneticPr fontId="28" type="noConversion"/>
  </si>
  <si>
    <t>Cloud Gray  15-3802 TCX</t>
    <phoneticPr fontId="28" type="noConversion"/>
  </si>
  <si>
    <t>Mauve Chalk 12-2902 TCX</t>
    <phoneticPr fontId="28" type="noConversion"/>
  </si>
  <si>
    <t>Bright White  11-0601 TCX</t>
    <phoneticPr fontId="28" type="noConversion"/>
  </si>
  <si>
    <t>Jet Black           19-0303 TCX</t>
    <phoneticPr fontId="28" type="noConversion"/>
  </si>
  <si>
    <t>Vintage Indigo 19-3929 TCX</t>
    <phoneticPr fontId="28" type="noConversion"/>
  </si>
  <si>
    <t>Jet Black      19-0303 TCX</t>
    <phoneticPr fontId="28" type="noConversion"/>
  </si>
  <si>
    <t>Oatmeal       13-0401 TCX</t>
    <phoneticPr fontId="28" type="noConversion"/>
  </si>
  <si>
    <t>Castlerock     18-0201 TCX</t>
    <phoneticPr fontId="28" type="noConversion"/>
  </si>
  <si>
    <t>Pale Mauve    15-1607 TCX</t>
    <phoneticPr fontId="28" type="noConversion"/>
  </si>
  <si>
    <t>Nirvana            17-3808 TCX</t>
    <phoneticPr fontId="28" type="noConversion"/>
  </si>
  <si>
    <t>Ruby Wine    19-1629 TCX</t>
    <phoneticPr fontId="28" type="noConversion"/>
  </si>
  <si>
    <t xml:space="preserve">4pc set - BeautySleep Brand 90gsm Solid Polyester Satin Sheet Set </t>
    <phoneticPr fontId="28" type="noConversion"/>
  </si>
  <si>
    <t xml:space="preserve">4pc set - BeautySleep Brand 85gsm Solid Microfiber Cooling Sheet Set </t>
    <phoneticPr fontId="29" type="noConversion"/>
  </si>
  <si>
    <t xml:space="preserve">4pc set - BeautySleep Brand 85gsm Solid Microfiber Cooling Sheet Set </t>
    <phoneticPr fontId="29" type="noConversion"/>
  </si>
  <si>
    <t>022164579321</t>
    <phoneticPr fontId="105" type="noConversion"/>
  </si>
  <si>
    <t>022164579338</t>
    <phoneticPr fontId="105" type="noConversion"/>
  </si>
  <si>
    <t>022164579345</t>
    <phoneticPr fontId="105" type="noConversion"/>
  </si>
  <si>
    <t>022164579352</t>
    <phoneticPr fontId="105" type="noConversion"/>
  </si>
  <si>
    <t>022164579369</t>
    <phoneticPr fontId="105" type="noConversion"/>
  </si>
  <si>
    <t>022164579376</t>
    <phoneticPr fontId="105" type="noConversion"/>
  </si>
  <si>
    <t>022164579383</t>
    <phoneticPr fontId="105" type="noConversion"/>
  </si>
  <si>
    <t>022164579390</t>
    <phoneticPr fontId="105" type="noConversion"/>
  </si>
  <si>
    <t>022164579406</t>
    <phoneticPr fontId="105" type="noConversion"/>
  </si>
  <si>
    <t>022164579413</t>
    <phoneticPr fontId="105" type="noConversion"/>
  </si>
  <si>
    <t>022164579420</t>
    <phoneticPr fontId="105" type="noConversion"/>
  </si>
  <si>
    <t>022164579437</t>
    <phoneticPr fontId="105" type="noConversion"/>
  </si>
  <si>
    <t>022164579444</t>
    <phoneticPr fontId="105" type="noConversion"/>
  </si>
  <si>
    <t>022164579451</t>
    <phoneticPr fontId="105" type="noConversion"/>
  </si>
  <si>
    <t>022164579468</t>
    <phoneticPr fontId="105" type="noConversion"/>
  </si>
  <si>
    <t>022164579475</t>
    <phoneticPr fontId="105" type="noConversion"/>
  </si>
  <si>
    <t>022164579482</t>
    <phoneticPr fontId="105" type="noConversion"/>
  </si>
  <si>
    <t>022164579499</t>
    <phoneticPr fontId="105" type="noConversion"/>
  </si>
  <si>
    <t>022164579505</t>
    <phoneticPr fontId="105" type="noConversion"/>
  </si>
  <si>
    <t>022164579512</t>
    <phoneticPr fontId="105" type="noConversion"/>
  </si>
  <si>
    <t>022164579529</t>
    <phoneticPr fontId="105" type="noConversion"/>
  </si>
  <si>
    <t>022164579536</t>
    <phoneticPr fontId="105" type="noConversion"/>
  </si>
  <si>
    <t>022164579543</t>
    <phoneticPr fontId="105" type="noConversion"/>
  </si>
  <si>
    <t>022164579550</t>
    <phoneticPr fontId="105" type="noConversion"/>
  </si>
  <si>
    <t>022164579567</t>
    <phoneticPr fontId="105" type="noConversion"/>
  </si>
  <si>
    <t>022164579574</t>
    <phoneticPr fontId="105" type="noConversion"/>
  </si>
  <si>
    <t>022164579581</t>
    <phoneticPr fontId="105" type="noConversion"/>
  </si>
  <si>
    <t>022164579598</t>
    <phoneticPr fontId="105" type="noConversion"/>
  </si>
  <si>
    <t>022164579604</t>
    <phoneticPr fontId="105" type="noConversion"/>
  </si>
  <si>
    <t>022164579611</t>
    <phoneticPr fontId="105" type="noConversion"/>
  </si>
  <si>
    <t>022164579628</t>
    <phoneticPr fontId="105" type="noConversion"/>
  </si>
  <si>
    <t>022164579635</t>
    <phoneticPr fontId="105" type="noConversion"/>
  </si>
  <si>
    <t>022164579642</t>
    <phoneticPr fontId="105" type="noConversion"/>
  </si>
  <si>
    <t>022164579659</t>
    <phoneticPr fontId="105" type="noConversion"/>
  </si>
  <si>
    <t>022164579666</t>
    <phoneticPr fontId="105" type="noConversion"/>
  </si>
  <si>
    <t>022164579673</t>
    <phoneticPr fontId="105" type="noConversion"/>
  </si>
  <si>
    <t>DD-250120</t>
    <phoneticPr fontId="28" type="noConversion"/>
  </si>
  <si>
    <r>
      <t xml:space="preserve">solid polyester </t>
    </r>
    <r>
      <rPr>
        <sz val="11"/>
        <color rgb="FFFF0000"/>
        <rFont val="Arial"/>
        <family val="2"/>
      </rPr>
      <t>90gsm</t>
    </r>
    <r>
      <rPr>
        <sz val="11"/>
        <rFont val="Arial"/>
        <family val="2"/>
      </rPr>
      <t xml:space="preserve"> satin sheets, single needle hem , VZB packaging</t>
    </r>
    <phoneticPr fontId="28" type="noConversion"/>
  </si>
  <si>
    <r>
      <t xml:space="preserve">Z Hem, </t>
    </r>
    <r>
      <rPr>
        <sz val="11"/>
        <color rgb="FFED0000"/>
        <rFont val="Arial"/>
        <family val="2"/>
      </rPr>
      <t>85gsm</t>
    </r>
    <r>
      <rPr>
        <sz val="11"/>
        <rFont val="Arial"/>
        <family val="2"/>
      </rPr>
      <t xml:space="preserve"> solid microfiber cooling sheets, VZB packaging</t>
    </r>
    <phoneticPr fontId="28" type="noConversion"/>
  </si>
  <si>
    <t>DD-250119</t>
    <phoneticPr fontId="28" type="noConversion"/>
  </si>
  <si>
    <t>Licensor</t>
    <phoneticPr fontId="28" type="noConversion"/>
  </si>
  <si>
    <t>BeautySleep</t>
    <phoneticPr fontId="28" type="noConversion"/>
  </si>
  <si>
    <t>Customer Exclusive</t>
    <phoneticPr fontId="28" type="noConversion"/>
  </si>
  <si>
    <t>BS20-0001</t>
    <phoneticPr fontId="105" type="noConversion"/>
  </si>
  <si>
    <t>BS21-0003</t>
    <phoneticPr fontId="105" type="noConversion"/>
  </si>
  <si>
    <t>BS20-0009</t>
    <phoneticPr fontId="105" type="noConversion"/>
  </si>
  <si>
    <t>BS21-0011</t>
    <phoneticPr fontId="105" type="noConversion"/>
  </si>
  <si>
    <t>BS20-0012</t>
    <phoneticPr fontId="105" type="noConversion"/>
  </si>
  <si>
    <t>BS20-0016</t>
    <phoneticPr fontId="105" type="noConversion"/>
  </si>
  <si>
    <t>BS20-0002</t>
    <phoneticPr fontId="105" type="noConversion"/>
  </si>
  <si>
    <t>BS20-0004</t>
    <phoneticPr fontId="105" type="noConversion"/>
  </si>
  <si>
    <t>BS20-0005</t>
    <phoneticPr fontId="105" type="noConversion"/>
  </si>
  <si>
    <t>BS20-0006</t>
    <phoneticPr fontId="105" type="noConversion"/>
  </si>
  <si>
    <t>BS20-0007</t>
    <phoneticPr fontId="105" type="noConversion"/>
  </si>
  <si>
    <t>BS21-0008</t>
    <phoneticPr fontId="105" type="noConversion"/>
  </si>
  <si>
    <t>BS20-0010</t>
    <phoneticPr fontId="105" type="noConversion"/>
  </si>
  <si>
    <t>BS20-0013</t>
    <phoneticPr fontId="105" type="noConversion"/>
  </si>
  <si>
    <t>BS20-0014</t>
    <phoneticPr fontId="105" type="noConversion"/>
  </si>
  <si>
    <t>BS21-0015</t>
    <phoneticPr fontId="105" type="noConversion"/>
  </si>
  <si>
    <t>BS20-0017</t>
    <phoneticPr fontId="105" type="noConversion"/>
  </si>
  <si>
    <t>BS21-0018</t>
    <phoneticPr fontId="105" type="noConversion"/>
  </si>
  <si>
    <t>BS20-0019</t>
    <phoneticPr fontId="105" type="noConversion"/>
  </si>
  <si>
    <t>BS20-0020</t>
    <phoneticPr fontId="105" type="noConversion"/>
  </si>
  <si>
    <t>BS20-0021</t>
    <phoneticPr fontId="105" type="noConversion"/>
  </si>
  <si>
    <t>BS20-0022</t>
    <phoneticPr fontId="105" type="noConversion"/>
  </si>
  <si>
    <t>BS20-0023</t>
    <phoneticPr fontId="105" type="noConversion"/>
  </si>
  <si>
    <t>BS20-0024</t>
    <phoneticPr fontId="105" type="noConversion"/>
  </si>
  <si>
    <t>BS20-0025</t>
    <phoneticPr fontId="105" type="noConversion"/>
  </si>
  <si>
    <t>BS20-0026</t>
    <phoneticPr fontId="105" type="noConversion"/>
  </si>
  <si>
    <t>BS20-0027</t>
    <phoneticPr fontId="105" type="noConversion"/>
  </si>
  <si>
    <t>BS20-0028</t>
    <phoneticPr fontId="105" type="noConversion"/>
  </si>
  <si>
    <t>BS20-0029</t>
    <phoneticPr fontId="105" type="noConversion"/>
  </si>
  <si>
    <t>BS20-0030</t>
    <phoneticPr fontId="105" type="noConversion"/>
  </si>
  <si>
    <t>BS20-0031</t>
    <phoneticPr fontId="105" type="noConversion"/>
  </si>
  <si>
    <t>BS20-0032</t>
    <phoneticPr fontId="105" type="noConversion"/>
  </si>
  <si>
    <t>BS20-0033</t>
    <phoneticPr fontId="105" type="noConversion"/>
  </si>
  <si>
    <t>BS20-0034</t>
    <phoneticPr fontId="105" type="noConversion"/>
  </si>
  <si>
    <t>BS20-0035</t>
    <phoneticPr fontId="105" type="noConversion"/>
  </si>
  <si>
    <t>BS20-0036</t>
    <phoneticPr fontId="105" type="noConversion"/>
  </si>
  <si>
    <t>DD-250117</t>
    <phoneticPr fontId="28" type="noConversion"/>
  </si>
  <si>
    <r>
      <t>DD-2501</t>
    </r>
    <r>
      <rPr>
        <sz val="10"/>
        <rFont val="Arial"/>
        <family val="2"/>
      </rPr>
      <t>18</t>
    </r>
    <phoneticPr fontId="28" type="noConversion"/>
  </si>
  <si>
    <t>Target Price</t>
  </si>
  <si>
    <t>JLA Counter</t>
  </si>
  <si>
    <t>JOL</t>
  </si>
  <si>
    <t>85-90days   MOQ 1000 sets/color</t>
  </si>
  <si>
    <r>
      <t>四件套</t>
    </r>
    <r>
      <rPr>
        <sz val="8"/>
        <rFont val="Arial"/>
        <family val="2"/>
      </rPr>
      <t>:</t>
    </r>
    <r>
      <rPr>
        <sz val="8"/>
        <rFont val="宋体"/>
        <charset val="134"/>
      </rPr>
      <t>枕套</t>
    </r>
    <r>
      <rPr>
        <sz val="8"/>
        <rFont val="Arial"/>
        <family val="2"/>
      </rPr>
      <t>/</t>
    </r>
    <r>
      <rPr>
        <sz val="8"/>
        <rFont val="宋体"/>
        <charset val="134"/>
      </rPr>
      <t>床单大身联体不裁断做</t>
    </r>
    <r>
      <rPr>
        <sz val="8"/>
        <rFont val="Arial"/>
        <family val="2"/>
      </rPr>
      <t>4"</t>
    </r>
    <r>
      <rPr>
        <sz val="8"/>
        <rFont val="宋体"/>
        <charset val="134"/>
      </rPr>
      <t>头子</t>
    </r>
    <r>
      <rPr>
        <sz val="8"/>
        <rFont val="Arial"/>
        <family val="2"/>
      </rPr>
      <t xml:space="preserve"> ,</t>
    </r>
    <r>
      <rPr>
        <sz val="8"/>
        <rFont val="宋体"/>
        <charset val="134"/>
      </rPr>
      <t>两侧</t>
    </r>
    <r>
      <rPr>
        <sz val="8"/>
        <rFont val="Arial"/>
        <family val="2"/>
      </rPr>
      <t>1/2"</t>
    </r>
    <r>
      <rPr>
        <sz val="8"/>
        <rFont val="宋体"/>
        <charset val="134"/>
      </rPr>
      <t>卷边</t>
    </r>
    <r>
      <rPr>
        <sz val="8"/>
        <rFont val="Arial"/>
        <family val="2"/>
      </rPr>
      <t>,</t>
    </r>
    <r>
      <rPr>
        <sz val="8"/>
        <rFont val="宋体"/>
        <charset val="134"/>
      </rPr>
      <t>底边</t>
    </r>
    <r>
      <rPr>
        <sz val="8"/>
        <rFont val="Arial"/>
        <family val="2"/>
      </rPr>
      <t>1/2"</t>
    </r>
    <r>
      <rPr>
        <sz val="8"/>
        <rFont val="宋体"/>
        <charset val="134"/>
      </rPr>
      <t>卷边</t>
    </r>
    <r>
      <rPr>
        <sz val="8"/>
        <rFont val="Arial"/>
        <family val="2"/>
      </rPr>
      <t>;</t>
    </r>
    <r>
      <rPr>
        <sz val="8"/>
        <rFont val="宋体"/>
        <charset val="134"/>
      </rPr>
      <t>枕套正反面一样。床笠一周做</t>
    </r>
    <r>
      <rPr>
        <sz val="8"/>
        <rFont val="Arial"/>
        <family val="2"/>
      </rPr>
      <t>0.7CM</t>
    </r>
    <r>
      <rPr>
        <sz val="8"/>
        <rFont val="宋体"/>
        <charset val="134"/>
      </rPr>
      <t>橡筋</t>
    </r>
    <r>
      <rPr>
        <sz val="8"/>
        <rFont val="Arial"/>
        <family val="2"/>
      </rPr>
      <t>,</t>
    </r>
    <r>
      <rPr>
        <sz val="8"/>
        <rFont val="宋体"/>
        <charset val="134"/>
      </rPr>
      <t>床笠四角为直角，拼缝处</t>
    </r>
    <r>
      <rPr>
        <sz val="8"/>
        <rFont val="Arial"/>
        <family val="2"/>
      </rPr>
      <t>1/4"</t>
    </r>
    <r>
      <rPr>
        <sz val="8"/>
        <rFont val="宋体"/>
        <charset val="134"/>
      </rPr>
      <t xml:space="preserve">卷边。
</t>
    </r>
    <r>
      <rPr>
        <sz val="8"/>
        <color rgb="FFFF0000"/>
        <rFont val="宋体"/>
        <charset val="134"/>
      </rPr>
      <t>PVC袋+彩卡</t>
    </r>
  </si>
  <si>
    <r>
      <t xml:space="preserve">90gsm Satin Solid </t>
    </r>
    <r>
      <rPr>
        <sz val="8"/>
        <rFont val="Arial"/>
        <family val="2"/>
      </rPr>
      <t>100% polyester</t>
    </r>
  </si>
  <si>
    <r>
      <t>四件套：</t>
    </r>
    <r>
      <rPr>
        <sz val="8"/>
        <rFont val="宋体"/>
        <charset val="134"/>
      </rPr>
      <t>枕套</t>
    </r>
    <r>
      <rPr>
        <sz val="8"/>
        <rFont val="Arial"/>
        <family val="2"/>
      </rPr>
      <t>/</t>
    </r>
    <r>
      <rPr>
        <sz val="8"/>
        <rFont val="宋体"/>
        <charset val="134"/>
      </rPr>
      <t>床单大身联体</t>
    </r>
    <r>
      <rPr>
        <sz val="8"/>
        <rFont val="Arial"/>
        <family val="2"/>
      </rPr>
      <t>4"</t>
    </r>
    <r>
      <rPr>
        <sz val="8"/>
        <rFont val="宋体"/>
        <charset val="134"/>
      </rPr>
      <t>头子</t>
    </r>
    <r>
      <rPr>
        <sz val="8"/>
        <rFont val="Arial"/>
        <family val="2"/>
      </rPr>
      <t>,</t>
    </r>
    <r>
      <rPr>
        <sz val="8"/>
        <rFont val="宋体"/>
        <charset val="134"/>
      </rPr>
      <t>连折</t>
    </r>
    <r>
      <rPr>
        <sz val="8"/>
        <color rgb="FFFF0000"/>
        <rFont val="Arial"/>
        <family val="2"/>
      </rPr>
      <t>1/4</t>
    </r>
    <r>
      <rPr>
        <sz val="8"/>
        <color rgb="FFFF0000"/>
        <rFont val="宋体"/>
        <charset val="134"/>
      </rPr>
      <t>英寸</t>
    </r>
    <r>
      <rPr>
        <sz val="8"/>
        <color rgb="FFFF0000"/>
        <rFont val="Arial"/>
        <family val="2"/>
      </rPr>
      <t>Z HEM</t>
    </r>
    <r>
      <rPr>
        <sz val="8"/>
        <rFont val="Arial"/>
        <family val="2"/>
      </rPr>
      <t xml:space="preserve">  </t>
    </r>
    <r>
      <rPr>
        <sz val="8"/>
        <rFont val="宋体"/>
        <charset val="134"/>
      </rPr>
      <t>两侧</t>
    </r>
    <r>
      <rPr>
        <sz val="8"/>
        <rFont val="Arial"/>
        <family val="2"/>
      </rPr>
      <t>1/2"</t>
    </r>
    <r>
      <rPr>
        <sz val="8"/>
        <rFont val="宋体"/>
        <charset val="134"/>
      </rPr>
      <t>卷边</t>
    </r>
    <r>
      <rPr>
        <sz val="8"/>
        <rFont val="Arial"/>
        <family val="2"/>
      </rPr>
      <t>,</t>
    </r>
    <r>
      <rPr>
        <sz val="8"/>
        <rFont val="宋体"/>
        <charset val="134"/>
      </rPr>
      <t>底边</t>
    </r>
    <r>
      <rPr>
        <sz val="8"/>
        <color rgb="FFFF0000"/>
        <rFont val="Arial"/>
        <family val="2"/>
      </rPr>
      <t>1"</t>
    </r>
    <r>
      <rPr>
        <sz val="8"/>
        <rFont val="宋体"/>
        <charset val="134"/>
      </rPr>
      <t>卷边</t>
    </r>
    <r>
      <rPr>
        <sz val="8"/>
        <rFont val="Arial"/>
        <family val="2"/>
      </rPr>
      <t>;</t>
    </r>
    <r>
      <rPr>
        <sz val="8"/>
        <rFont val="宋体"/>
        <charset val="134"/>
      </rPr>
      <t>枕套正</t>
    </r>
    <r>
      <rPr>
        <sz val="8"/>
        <rFont val="Arial"/>
        <family val="2"/>
      </rPr>
      <t>/</t>
    </r>
    <r>
      <rPr>
        <sz val="8"/>
        <rFont val="宋体"/>
        <charset val="134"/>
      </rPr>
      <t>背面一样。床笠一周做</t>
    </r>
    <r>
      <rPr>
        <sz val="8"/>
        <rFont val="Arial"/>
        <family val="2"/>
      </rPr>
      <t>0.7CM</t>
    </r>
    <r>
      <rPr>
        <sz val="8"/>
        <rFont val="宋体"/>
        <charset val="134"/>
      </rPr>
      <t>橡筋</t>
    </r>
    <r>
      <rPr>
        <sz val="8"/>
        <rFont val="Arial"/>
        <family val="2"/>
      </rPr>
      <t>,</t>
    </r>
    <r>
      <rPr>
        <sz val="8"/>
        <rFont val="宋体"/>
        <charset val="134"/>
      </rPr>
      <t>床笠四角</t>
    </r>
    <r>
      <rPr>
        <sz val="8"/>
        <rFont val="Arial"/>
        <family val="2"/>
      </rPr>
      <t>1/4"</t>
    </r>
    <r>
      <rPr>
        <sz val="8"/>
        <rFont val="宋体"/>
        <charset val="134"/>
      </rPr>
      <t>卷边</t>
    </r>
    <r>
      <rPr>
        <sz val="8"/>
        <rFont val="Arial"/>
        <family val="2"/>
      </rPr>
      <t xml:space="preserve">.
</t>
    </r>
    <r>
      <rPr>
        <sz val="8"/>
        <color rgb="FFFF0000"/>
        <rFont val="Arial"/>
        <family val="2"/>
      </rPr>
      <t>PVC</t>
    </r>
    <r>
      <rPr>
        <sz val="8"/>
        <color rgb="FFFF0000"/>
        <rFont val="宋体"/>
        <charset val="134"/>
      </rPr>
      <t>袋</t>
    </r>
    <r>
      <rPr>
        <sz val="8"/>
        <color rgb="FFFF0000"/>
        <rFont val="Arial"/>
        <family val="2"/>
      </rPr>
      <t>+</t>
    </r>
    <r>
      <rPr>
        <sz val="8"/>
        <color rgb="FFFF0000"/>
        <rFont val="宋体"/>
        <charset val="134"/>
      </rPr>
      <t>彩卡</t>
    </r>
  </si>
  <si>
    <r>
      <t>85gsm</t>
    </r>
    <r>
      <rPr>
        <sz val="8"/>
        <rFont val="Arial"/>
        <family val="2"/>
      </rPr>
      <t xml:space="preserve"> Microfiber </t>
    </r>
    <r>
      <rPr>
        <sz val="8"/>
        <color rgb="FFFF0000"/>
        <rFont val="Arial"/>
        <family val="2"/>
      </rPr>
      <t xml:space="preserve">Solid
</t>
    </r>
    <r>
      <rPr>
        <sz val="8"/>
        <rFont val="Arial"/>
        <family val="2"/>
      </rPr>
      <t xml:space="preserve">100% Polyester with topical cooling </t>
    </r>
    <r>
      <rPr>
        <sz val="8"/>
        <rFont val="宋体"/>
        <charset val="134"/>
      </rPr>
      <t>国产凉感助剂，</t>
    </r>
    <r>
      <rPr>
        <sz val="8"/>
        <rFont val="Arial"/>
        <family val="2"/>
      </rPr>
      <t>MM-35</t>
    </r>
    <r>
      <rPr>
        <sz val="8"/>
        <rFont val="宋体"/>
        <charset val="134"/>
      </rPr>
      <t>，</t>
    </r>
    <r>
      <rPr>
        <sz val="8"/>
        <rFont val="Arial"/>
        <family val="2"/>
      </rPr>
      <t>35</t>
    </r>
    <r>
      <rPr>
        <sz val="8"/>
        <rFont val="宋体"/>
        <charset val="134"/>
      </rPr>
      <t>元</t>
    </r>
    <r>
      <rPr>
        <sz val="8"/>
        <rFont val="Arial"/>
        <family val="2"/>
      </rPr>
      <t>/kg</t>
    </r>
    <r>
      <rPr>
        <sz val="8"/>
        <rFont val="宋体"/>
        <charset val="134"/>
      </rPr>
      <t>，用量</t>
    </r>
    <r>
      <rPr>
        <sz val="8"/>
        <rFont val="Arial"/>
        <family val="2"/>
      </rPr>
      <t>1.5%</t>
    </r>
  </si>
  <si>
    <t>Cal King:108x102"/20x40"(2)/72x84"+12"</t>
  </si>
  <si>
    <t>件套包装参考</t>
  </si>
  <si>
    <t>枕套包装参考</t>
  </si>
  <si>
    <t>黑色无纺布包边+开斜口</t>
  </si>
  <si>
    <t>黑色无纺布包边+挂畔</t>
  </si>
  <si>
    <t>80608685</t>
    <phoneticPr fontId="105" type="noConversion"/>
  </si>
  <si>
    <t>80608738</t>
    <phoneticPr fontId="105" type="noConversion"/>
  </si>
  <si>
    <t>80608768</t>
    <phoneticPr fontId="105" type="noConversion"/>
  </si>
  <si>
    <t>80608827</t>
    <phoneticPr fontId="10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</si>
</sst>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quot;¥&quot;* #,##0.00_ ;_ &quot;¥&quot;* \-#,##0.00_ ;_ &quot;¥&quot;* &quot;-&quot;??_ ;_ @_ "/>
    <numFmt numFmtId="26" formatCode="\$#,##0.00_);[Red]\(\$#,##0.00\)"/>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1" formatCode="0.0%"/>
    <numFmt numFmtId="182" formatCode="&quot;$&quot;#,##0"/>
    <numFmt numFmtId="183" formatCode="\$#,##0.00;\-\$#,##0.00"/>
    <numFmt numFmtId="184" formatCode="0.00_ "/>
    <numFmt numFmtId="185" formatCode="_ \¥* #,##0.00_ ;_ \¥* \-#,##0.00_ ;_ \¥* &quot;-&quot;??_ ;_ @_ "/>
    <numFmt numFmtId="186" formatCode="_(* #,##0_);_(* \(#,##0\);_(* &quot;-&quot;??_);_(@_)"/>
    <numFmt numFmtId="187" formatCode="0_);[Red]\(0\)"/>
    <numFmt numFmtId="188" formatCode="_(&quot;$&quot;* #,##0_);_(&quot;$&quot;* \(#,##0\);_(&quot;$&quot;* &quot;-&quot;??_);_(@_)"/>
    <numFmt numFmtId="189" formatCode="[$-409]h:mm:ss\ AM/PM"/>
  </numFmts>
  <fonts count="126">
    <font>
      <sz val="10"/>
      <name val="Arial"/>
      <family val="2"/>
    </font>
    <font>
      <sz val="11"/>
      <color theme="1"/>
      <name val="宋体"/>
      <family val="2"/>
      <charset val="134"/>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0"/>
      <name val="Arial"/>
      <family val="2"/>
    </font>
    <font>
      <sz val="10"/>
      <color indexed="10"/>
      <name val="Arial"/>
      <family val="2"/>
    </font>
    <font>
      <sz val="10"/>
      <color indexed="12"/>
      <name val="Arial"/>
      <family val="2"/>
    </font>
    <font>
      <sz val="10"/>
      <name val="Arial"/>
      <family val="2"/>
    </font>
    <font>
      <b/>
      <sz val="10"/>
      <color indexed="10"/>
      <name val="Arial"/>
      <family val="2"/>
    </font>
    <font>
      <sz val="10"/>
      <color indexed="8"/>
      <name val="Arial"/>
      <family val="2"/>
    </font>
    <font>
      <sz val="10"/>
      <color indexed="12"/>
      <name val="Arial Unicode MS"/>
      <family val="2"/>
      <charset val="134"/>
    </font>
    <font>
      <b/>
      <sz val="10"/>
      <color indexed="12"/>
      <name val="Arial"/>
      <family val="2"/>
    </font>
    <font>
      <sz val="10"/>
      <color indexed="9"/>
      <name val="Arial"/>
      <family val="2"/>
    </font>
    <font>
      <sz val="11"/>
      <name val="Arial"/>
      <family val="2"/>
    </font>
    <font>
      <b/>
      <sz val="11"/>
      <name val="Arial"/>
      <family val="2"/>
    </font>
    <font>
      <b/>
      <sz val="16"/>
      <name val="Arial"/>
      <family val="2"/>
    </font>
    <font>
      <sz val="10"/>
      <name val="Calibri"/>
      <family val="2"/>
    </font>
    <font>
      <sz val="11"/>
      <color indexed="8"/>
      <name val="Calibri"/>
      <family val="2"/>
    </font>
    <font>
      <sz val="10"/>
      <name val="Arial"/>
      <family val="2"/>
    </font>
    <font>
      <sz val="8"/>
      <name val="Arial"/>
      <family val="2"/>
    </font>
    <font>
      <sz val="11"/>
      <name val="Calibri"/>
      <family val="2"/>
    </font>
    <font>
      <b/>
      <sz val="11"/>
      <name val="Calibri"/>
      <family val="2"/>
    </font>
    <font>
      <sz val="10"/>
      <name val="Times New Roman"/>
      <family val="1"/>
    </font>
    <font>
      <sz val="12"/>
      <color theme="1"/>
      <name val="宋体"/>
      <family val="2"/>
      <scheme val="minor"/>
    </font>
    <font>
      <b/>
      <sz val="10"/>
      <color rgb="FFFF0000"/>
      <name val="Arial"/>
      <family val="2"/>
    </font>
    <font>
      <sz val="10"/>
      <color rgb="FF000000"/>
      <name val="Arial"/>
      <family val="2"/>
    </font>
    <font>
      <sz val="12"/>
      <name val="SimSun"/>
      <charset val="134"/>
    </font>
    <font>
      <sz val="11"/>
      <name val="SimSun"/>
      <charset val="134"/>
    </font>
    <font>
      <sz val="10.5"/>
      <color rgb="FF000000"/>
      <name val="Calibri"/>
      <family val="2"/>
    </font>
    <font>
      <sz val="10.5"/>
      <color rgb="FF000000"/>
      <name val="SimSun"/>
      <charset val="134"/>
    </font>
    <font>
      <sz val="10.5"/>
      <color rgb="FF1F497D"/>
      <name val="Calibri"/>
      <family val="2"/>
    </font>
    <font>
      <b/>
      <sz val="11"/>
      <name val="Microsoft YaHei"/>
      <family val="2"/>
    </font>
    <font>
      <sz val="11"/>
      <name val="Microsoft YaHei"/>
      <family val="2"/>
    </font>
    <font>
      <b/>
      <sz val="11"/>
      <color rgb="FF000000"/>
      <name val="Calibri"/>
      <family val="2"/>
    </font>
    <font>
      <sz val="11"/>
      <color rgb="FF000000"/>
      <name val="Calibri"/>
      <family val="2"/>
    </font>
    <font>
      <sz val="11"/>
      <color rgb="FF000000"/>
      <name val="SimSun"/>
      <charset val="134"/>
    </font>
    <font>
      <sz val="12"/>
      <color rgb="FF215868"/>
      <name val="Arial"/>
      <family val="2"/>
    </font>
    <font>
      <sz val="12"/>
      <color rgb="FF215868"/>
      <name val="SimSun"/>
      <charset val="134"/>
    </font>
    <font>
      <sz val="5.5"/>
      <color rgb="FF215868"/>
      <name val="Arial"/>
      <family val="2"/>
    </font>
    <font>
      <sz val="9"/>
      <color rgb="FFFF0000"/>
      <name val="Arial"/>
      <family val="2"/>
    </font>
    <font>
      <sz val="9"/>
      <color rgb="FF215868"/>
      <name val="Arial"/>
      <family val="2"/>
    </font>
    <font>
      <u/>
      <sz val="10"/>
      <color theme="10"/>
      <name val="Arial"/>
      <family val="2"/>
    </font>
    <font>
      <sz val="10"/>
      <color theme="1"/>
      <name val="Arial"/>
      <family val="2"/>
    </font>
    <font>
      <sz val="11"/>
      <color rgb="FFFF0000"/>
      <name val="Arial"/>
      <family val="2"/>
    </font>
    <font>
      <sz val="10"/>
      <color rgb="FFFF0000"/>
      <name val="Arial"/>
      <family val="2"/>
    </font>
    <font>
      <sz val="12"/>
      <name val="宋体"/>
      <family val="3"/>
      <charset val="134"/>
    </font>
    <font>
      <sz val="11"/>
      <color indexed="12"/>
      <name val="Arial Unicode MS"/>
      <family val="2"/>
      <charset val="134"/>
    </font>
    <font>
      <b/>
      <sz val="8"/>
      <name val="Arial"/>
      <family val="2"/>
    </font>
    <font>
      <sz val="8"/>
      <name val="Arial"/>
      <family val="2"/>
    </font>
    <font>
      <sz val="8"/>
      <color indexed="10"/>
      <name val="Arial"/>
      <family val="2"/>
    </font>
    <font>
      <sz val="8"/>
      <color indexed="12"/>
      <name val="Arial"/>
      <family val="2"/>
    </font>
    <font>
      <b/>
      <sz val="8"/>
      <color indexed="12"/>
      <name val="Arial"/>
      <family val="2"/>
    </font>
    <font>
      <b/>
      <sz val="10"/>
      <name val="Arial"/>
      <family val="2"/>
    </font>
    <font>
      <sz val="8"/>
      <color rgb="FFFF0000"/>
      <name val="宋体"/>
      <family val="3"/>
      <charset val="134"/>
    </font>
    <font>
      <sz val="8"/>
      <name val="宋体"/>
      <family val="3"/>
      <charset val="134"/>
    </font>
    <font>
      <sz val="8"/>
      <color rgb="FFFF0000"/>
      <name val="Arial"/>
      <family val="2"/>
    </font>
    <font>
      <sz val="8"/>
      <color rgb="FF0000FF"/>
      <name val="Arial"/>
      <family val="2"/>
    </font>
    <font>
      <sz val="11"/>
      <name val="Calibri"/>
      <family val="2"/>
    </font>
    <font>
      <b/>
      <sz val="8"/>
      <name val="Arial"/>
      <family val="2"/>
    </font>
    <font>
      <sz val="8"/>
      <color indexed="10"/>
      <name val="Arial"/>
      <family val="2"/>
    </font>
    <font>
      <sz val="8"/>
      <color indexed="12"/>
      <name val="Arial"/>
      <family val="2"/>
    </font>
    <font>
      <b/>
      <sz val="8"/>
      <color indexed="12"/>
      <name val="Arial"/>
      <family val="2"/>
    </font>
    <font>
      <sz val="11"/>
      <name val="Symbol"/>
      <family val="1"/>
      <charset val="2"/>
    </font>
    <font>
      <b/>
      <sz val="26"/>
      <name val="Arial"/>
      <family val="2"/>
    </font>
    <font>
      <b/>
      <sz val="14"/>
      <name val="Arial"/>
      <family val="2"/>
    </font>
    <font>
      <b/>
      <i/>
      <sz val="10"/>
      <name val="Arial"/>
      <family val="2"/>
    </font>
    <font>
      <sz val="14"/>
      <name val="Arial"/>
      <family val="2"/>
    </font>
    <font>
      <sz val="10.5"/>
      <name val="Calibri"/>
      <family val="2"/>
    </font>
    <font>
      <b/>
      <sz val="10.5"/>
      <name val="Calibri"/>
      <family val="2"/>
    </font>
    <font>
      <sz val="9"/>
      <color theme="1"/>
      <name val="Calibri"/>
      <family val="2"/>
    </font>
    <font>
      <sz val="10.5"/>
      <color rgb="FFFF0000"/>
      <name val="Calibri"/>
      <family val="2"/>
    </font>
    <font>
      <sz val="8"/>
      <color rgb="FFFF0000"/>
      <name val="宋体"/>
      <family val="3"/>
      <charset val="134"/>
    </font>
    <font>
      <sz val="11"/>
      <color indexed="8"/>
      <name val="宋体"/>
      <family val="3"/>
      <charset val="134"/>
    </font>
    <font>
      <sz val="11"/>
      <color indexed="9"/>
      <name val="宋体"/>
      <family val="3"/>
      <charset val="134"/>
    </font>
    <font>
      <sz val="11"/>
      <color indexed="17"/>
      <name val="宋体"/>
      <family val="3"/>
      <charset val="134"/>
    </font>
    <font>
      <sz val="11"/>
      <color indexed="20"/>
      <name val="宋体"/>
      <family val="3"/>
      <charset val="134"/>
    </font>
    <font>
      <u/>
      <sz val="11"/>
      <color theme="10"/>
      <name val="Calibri"/>
      <family val="2"/>
    </font>
    <font>
      <b/>
      <sz val="8"/>
      <name val="Arial"/>
      <family val="2"/>
    </font>
    <font>
      <sz val="8"/>
      <name val="Arial"/>
      <family val="2"/>
    </font>
    <font>
      <sz val="8"/>
      <color indexed="10"/>
      <name val="Arial"/>
      <family val="2"/>
    </font>
    <font>
      <sz val="8"/>
      <color indexed="12"/>
      <name val="Arial"/>
      <family val="2"/>
    </font>
    <font>
      <b/>
      <sz val="8"/>
      <color indexed="12"/>
      <name val="Arial"/>
      <family val="2"/>
    </font>
    <font>
      <b/>
      <sz val="10"/>
      <name val="Arial"/>
      <family val="2"/>
    </font>
    <font>
      <b/>
      <sz val="8"/>
      <color rgb="FFFF0000"/>
      <name val="宋体"/>
      <family val="3"/>
      <charset val="134"/>
    </font>
    <font>
      <sz val="8"/>
      <color rgb="FFFF0000"/>
      <name val="Arial"/>
      <family val="2"/>
    </font>
    <font>
      <sz val="8"/>
      <color rgb="FF3333FF"/>
      <name val="Arial"/>
      <family val="2"/>
    </font>
    <font>
      <sz val="9"/>
      <name val="Arial"/>
      <family val="2"/>
    </font>
    <font>
      <sz val="10"/>
      <name val="宋体"/>
      <family val="3"/>
      <charset val="134"/>
    </font>
    <font>
      <b/>
      <sz val="10"/>
      <color rgb="FFFF0000"/>
      <name val="宋体"/>
      <family val="3"/>
      <charset val="134"/>
    </font>
    <font>
      <sz val="10"/>
      <color rgb="FFFF0000"/>
      <name val="宋体"/>
      <family val="3"/>
      <charset val="134"/>
    </font>
    <font>
      <sz val="12"/>
      <color rgb="FF000000"/>
      <name val="Calibri"/>
      <family val="2"/>
    </font>
    <font>
      <sz val="14"/>
      <color rgb="FF000000"/>
      <name val="Times New Roman"/>
      <family val="1"/>
    </font>
    <font>
      <b/>
      <sz val="10"/>
      <color theme="1" tint="0.34998626667073579"/>
      <name val="Arial"/>
      <family val="2"/>
    </font>
    <font>
      <b/>
      <sz val="11"/>
      <color rgb="FFFF0000"/>
      <name val="Arial"/>
      <family val="2"/>
    </font>
    <font>
      <sz val="9"/>
      <color rgb="FFFF0000"/>
      <name val="Arial"/>
      <family val="2"/>
    </font>
    <font>
      <sz val="10"/>
      <color theme="0"/>
      <name val="Arial"/>
      <family val="2"/>
    </font>
    <font>
      <sz val="9"/>
      <name val="宋体"/>
      <family val="3"/>
      <charset val="134"/>
    </font>
    <font>
      <b/>
      <sz val="12"/>
      <name val="Arial"/>
      <family val="2"/>
    </font>
    <font>
      <b/>
      <sz val="12"/>
      <color rgb="FF000000"/>
      <name val="Calibri"/>
      <family val="2"/>
    </font>
    <font>
      <b/>
      <sz val="14"/>
      <color rgb="FF000000"/>
      <name val="Calibri"/>
      <family val="2"/>
    </font>
    <font>
      <sz val="11"/>
      <color rgb="FFED0000"/>
      <name val="Arial"/>
      <family val="2"/>
    </font>
    <font>
      <b/>
      <sz val="8"/>
      <name val="Arial"/>
      <family val="2"/>
    </font>
    <font>
      <sz val="8"/>
      <name val="Arial"/>
      <family val="2"/>
    </font>
    <font>
      <sz val="8"/>
      <color indexed="10"/>
      <name val="Arial"/>
      <family val="2"/>
    </font>
    <font>
      <sz val="8"/>
      <color indexed="12"/>
      <name val="Arial"/>
      <family val="2"/>
    </font>
    <font>
      <sz val="8"/>
      <name val="宋体"/>
      <charset val="134"/>
    </font>
    <font>
      <b/>
      <sz val="8"/>
      <color indexed="12"/>
      <name val="Arial"/>
      <family val="2"/>
    </font>
    <font>
      <b/>
      <sz val="10"/>
      <name val="Arial"/>
      <family val="2"/>
    </font>
    <font>
      <b/>
      <sz val="8"/>
      <color rgb="FFFF0000"/>
      <name val="宋体"/>
      <charset val="134"/>
    </font>
    <font>
      <sz val="8"/>
      <color rgb="FFFF0000"/>
      <name val="宋体"/>
      <charset val="134"/>
    </font>
    <font>
      <sz val="8"/>
      <color rgb="FFFF0000"/>
      <name val="Arial"/>
      <family val="2"/>
    </font>
    <font>
      <sz val="8"/>
      <color rgb="FF3333FF"/>
      <name val="Arial"/>
      <family val="2"/>
    </font>
    <font>
      <sz val="8"/>
      <color rgb="FF0000FF"/>
      <name val="Arial"/>
      <family val="2"/>
    </font>
    <font>
      <sz val="10"/>
      <name val="宋体"/>
      <charset val="134"/>
    </font>
    <font>
      <b/>
      <sz val="10"/>
      <color rgb="FFFF0000"/>
      <name val="宋体"/>
      <charset val="134"/>
    </font>
    <font>
      <sz val="10"/>
      <color rgb="FFFF0000"/>
      <name val="宋体"/>
      <charset val="134"/>
    </font>
    <font>
      <sz val="10"/>
      <color rgb="FF3333FF"/>
      <name val="宋体"/>
      <charset val="134"/>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45"/>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FFFF"/>
        <bgColor indexed="64"/>
      </patternFill>
    </fill>
    <fill>
      <patternFill patternType="solid">
        <fgColor indexed="43"/>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5117038483843"/>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79985961485641044"/>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s>
  <cellStyleXfs count="171">
    <xf numFmtId="189" fontId="0" fillId="0" borderId="0"/>
    <xf numFmtId="189" fontId="6" fillId="0" borderId="0"/>
    <xf numFmtId="189" fontId="6" fillId="0" borderId="0"/>
    <xf numFmtId="189" fontId="6" fillId="0" borderId="0"/>
    <xf numFmtId="189" fontId="7" fillId="0" borderId="0"/>
    <xf numFmtId="189" fontId="6" fillId="0" borderId="0"/>
    <xf numFmtId="189" fontId="6" fillId="0" borderId="0"/>
    <xf numFmtId="189" fontId="6" fillId="0" borderId="0"/>
    <xf numFmtId="189" fontId="7" fillId="0" borderId="0"/>
    <xf numFmtId="189" fontId="6" fillId="0" borderId="0"/>
    <xf numFmtId="189" fontId="6" fillId="0" borderId="0"/>
    <xf numFmtId="189" fontId="6" fillId="0" borderId="0"/>
    <xf numFmtId="189" fontId="6" fillId="0" borderId="0"/>
    <xf numFmtId="189" fontId="6" fillId="0" borderId="0"/>
    <xf numFmtId="189" fontId="6" fillId="0" borderId="0"/>
    <xf numFmtId="189" fontId="8" fillId="2" borderId="0" applyNumberFormat="0" applyBorder="0" applyAlignment="0" applyProtection="0">
      <alignment vertical="center"/>
    </xf>
    <xf numFmtId="189" fontId="8" fillId="3" borderId="0" applyNumberFormat="0" applyBorder="0" applyAlignment="0" applyProtection="0">
      <alignment vertical="center"/>
    </xf>
    <xf numFmtId="189" fontId="8" fillId="4" borderId="0" applyNumberFormat="0" applyBorder="0" applyAlignment="0" applyProtection="0">
      <alignment vertical="center"/>
    </xf>
    <xf numFmtId="189" fontId="8" fillId="5" borderId="0" applyNumberFormat="0" applyBorder="0" applyAlignment="0" applyProtection="0">
      <alignment vertical="center"/>
    </xf>
    <xf numFmtId="189" fontId="8" fillId="6" borderId="0" applyNumberFormat="0" applyBorder="0" applyAlignment="0" applyProtection="0">
      <alignment vertical="center"/>
    </xf>
    <xf numFmtId="189" fontId="8" fillId="7" borderId="0" applyNumberFormat="0" applyBorder="0" applyAlignment="0" applyProtection="0">
      <alignment vertical="center"/>
    </xf>
    <xf numFmtId="189" fontId="8" fillId="8" borderId="0" applyNumberFormat="0" applyBorder="0" applyAlignment="0" applyProtection="0">
      <alignment vertical="center"/>
    </xf>
    <xf numFmtId="189" fontId="8" fillId="9" borderId="0" applyNumberFormat="0" applyBorder="0" applyAlignment="0" applyProtection="0">
      <alignment vertical="center"/>
    </xf>
    <xf numFmtId="189" fontId="8" fillId="10" borderId="0" applyNumberFormat="0" applyBorder="0" applyAlignment="0" applyProtection="0">
      <alignment vertical="center"/>
    </xf>
    <xf numFmtId="189" fontId="8" fillId="5" borderId="0" applyNumberFormat="0" applyBorder="0" applyAlignment="0" applyProtection="0">
      <alignment vertical="center"/>
    </xf>
    <xf numFmtId="189" fontId="8" fillId="8" borderId="0" applyNumberFormat="0" applyBorder="0" applyAlignment="0" applyProtection="0">
      <alignment vertical="center"/>
    </xf>
    <xf numFmtId="189" fontId="8" fillId="11" borderId="0" applyNumberFormat="0" applyBorder="0" applyAlignment="0" applyProtection="0">
      <alignment vertical="center"/>
    </xf>
    <xf numFmtId="189" fontId="9" fillId="12" borderId="0" applyNumberFormat="0" applyBorder="0" applyAlignment="0" applyProtection="0">
      <alignment vertical="center"/>
    </xf>
    <xf numFmtId="189" fontId="9" fillId="9" borderId="0" applyNumberFormat="0" applyBorder="0" applyAlignment="0" applyProtection="0">
      <alignment vertical="center"/>
    </xf>
    <xf numFmtId="189" fontId="9" fillId="10" borderId="0" applyNumberFormat="0" applyBorder="0" applyAlignment="0" applyProtection="0">
      <alignment vertical="center"/>
    </xf>
    <xf numFmtId="189" fontId="9" fillId="13" borderId="0" applyNumberFormat="0" applyBorder="0" applyAlignment="0" applyProtection="0">
      <alignment vertical="center"/>
    </xf>
    <xf numFmtId="189" fontId="9" fillId="14" borderId="0" applyNumberFormat="0" applyBorder="0" applyAlignment="0" applyProtection="0">
      <alignment vertical="center"/>
    </xf>
    <xf numFmtId="189" fontId="9" fillId="15" borderId="0" applyNumberFormat="0" applyBorder="0" applyAlignment="0" applyProtection="0">
      <alignment vertical="center"/>
    </xf>
    <xf numFmtId="44" fontId="10" fillId="0" borderId="0" applyFont="0" applyFill="0" applyBorder="0" applyAlignment="0" applyProtection="0">
      <alignment vertical="center"/>
    </xf>
    <xf numFmtId="44" fontId="10" fillId="0" borderId="0" applyFont="0" applyFill="0" applyBorder="0" applyAlignment="0" applyProtection="0">
      <alignment vertical="center"/>
    </xf>
    <xf numFmtId="44" fontId="10" fillId="0" borderId="0" applyFont="0" applyFill="0" applyBorder="0" applyAlignment="0" applyProtection="0">
      <alignment vertical="center"/>
    </xf>
    <xf numFmtId="177" fontId="16" fillId="0" borderId="0" applyFont="0" applyFill="0" applyBorder="0" applyAlignment="0" applyProtection="0"/>
    <xf numFmtId="189" fontId="6" fillId="0" borderId="0"/>
    <xf numFmtId="189" fontId="6" fillId="0" borderId="0"/>
    <xf numFmtId="189" fontId="10" fillId="0" borderId="0">
      <alignment vertical="center"/>
    </xf>
    <xf numFmtId="189" fontId="32" fillId="0" borderId="0"/>
    <xf numFmtId="189" fontId="32" fillId="0" borderId="0"/>
    <xf numFmtId="189" fontId="26" fillId="0" borderId="0"/>
    <xf numFmtId="189" fontId="6" fillId="0" borderId="0"/>
    <xf numFmtId="189" fontId="26" fillId="0" borderId="0"/>
    <xf numFmtId="189" fontId="6" fillId="0" borderId="0"/>
    <xf numFmtId="189" fontId="6" fillId="0" borderId="0"/>
    <xf numFmtId="189" fontId="6" fillId="0" borderId="0"/>
    <xf numFmtId="189" fontId="6" fillId="0" borderId="0"/>
    <xf numFmtId="189" fontId="6" fillId="0" borderId="0"/>
    <xf numFmtId="189" fontId="6" fillId="0" borderId="0"/>
    <xf numFmtId="9" fontId="5" fillId="0" borderId="0" applyFont="0" applyFill="0" applyBorder="0" applyAlignment="0" applyProtection="0"/>
    <xf numFmtId="189" fontId="6" fillId="0" borderId="0"/>
    <xf numFmtId="189" fontId="11" fillId="20" borderId="0" applyNumberFormat="0" applyBorder="0" applyAlignment="0" applyProtection="0">
      <alignment vertical="center"/>
    </xf>
    <xf numFmtId="189" fontId="12" fillId="21" borderId="0" applyNumberFormat="0" applyBorder="0" applyAlignment="0" applyProtection="0">
      <alignment vertical="center"/>
    </xf>
    <xf numFmtId="189" fontId="27" fillId="0" borderId="0"/>
    <xf numFmtId="189" fontId="9" fillId="16" borderId="0" applyNumberFormat="0" applyBorder="0" applyAlignment="0" applyProtection="0">
      <alignment vertical="center"/>
    </xf>
    <xf numFmtId="189" fontId="9" fillId="17" borderId="0" applyNumberFormat="0" applyBorder="0" applyAlignment="0" applyProtection="0">
      <alignment vertical="center"/>
    </xf>
    <xf numFmtId="189" fontId="9" fillId="18" borderId="0" applyNumberFormat="0" applyBorder="0" applyAlignment="0" applyProtection="0">
      <alignment vertical="center"/>
    </xf>
    <xf numFmtId="189" fontId="9" fillId="13" borderId="0" applyNumberFormat="0" applyBorder="0" applyAlignment="0" applyProtection="0">
      <alignment vertical="center"/>
    </xf>
    <xf numFmtId="189" fontId="9" fillId="14" borderId="0" applyNumberFormat="0" applyBorder="0" applyAlignment="0" applyProtection="0">
      <alignment vertical="center"/>
    </xf>
    <xf numFmtId="189" fontId="9" fillId="19" borderId="0" applyNumberFormat="0" applyBorder="0" applyAlignment="0" applyProtection="0">
      <alignment vertical="center"/>
    </xf>
    <xf numFmtId="189" fontId="6" fillId="0" borderId="0"/>
    <xf numFmtId="189" fontId="6" fillId="0" borderId="0"/>
    <xf numFmtId="189" fontId="50" fillId="0" borderId="0" applyNumberFormat="0" applyFill="0" applyBorder="0" applyAlignment="0" applyProtection="0"/>
    <xf numFmtId="189" fontId="5" fillId="0" borderId="0"/>
    <xf numFmtId="189" fontId="5" fillId="0" borderId="0"/>
    <xf numFmtId="189" fontId="5" fillId="0" borderId="0"/>
    <xf numFmtId="189" fontId="5" fillId="0" borderId="0"/>
    <xf numFmtId="189" fontId="5" fillId="0" borderId="0"/>
    <xf numFmtId="44" fontId="54" fillId="0" borderId="0" applyFont="0" applyFill="0" applyBorder="0" applyAlignment="0" applyProtection="0">
      <alignment vertical="center"/>
    </xf>
    <xf numFmtId="177" fontId="5" fillId="0" borderId="0" applyFont="0" applyFill="0" applyBorder="0" applyAlignment="0" applyProtection="0"/>
    <xf numFmtId="189" fontId="5" fillId="0" borderId="0"/>
    <xf numFmtId="189" fontId="5" fillId="0" borderId="0"/>
    <xf numFmtId="189" fontId="5" fillId="0" borderId="0"/>
    <xf numFmtId="189" fontId="5" fillId="0" borderId="0"/>
    <xf numFmtId="185" fontId="10" fillId="0" borderId="0" applyFont="0" applyFill="0" applyBorder="0" applyAlignment="0" applyProtection="0">
      <alignment vertical="center"/>
    </xf>
    <xf numFmtId="189" fontId="4" fillId="0" borderId="0"/>
    <xf numFmtId="177" fontId="4" fillId="0" borderId="0" applyFont="0" applyFill="0" applyBorder="0" applyAlignment="0" applyProtection="0"/>
    <xf numFmtId="189" fontId="5" fillId="0" borderId="0"/>
    <xf numFmtId="189" fontId="3" fillId="0" borderId="0">
      <alignment vertical="center"/>
    </xf>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81" fillId="2" borderId="0" applyNumberFormat="0" applyBorder="0" applyAlignment="0" applyProtection="0">
      <alignment vertical="center"/>
    </xf>
    <xf numFmtId="189" fontId="81" fillId="3" borderId="0" applyNumberFormat="0" applyBorder="0" applyAlignment="0" applyProtection="0">
      <alignment vertical="center"/>
    </xf>
    <xf numFmtId="189" fontId="81" fillId="4" borderId="0" applyNumberFormat="0" applyBorder="0" applyAlignment="0" applyProtection="0">
      <alignment vertical="center"/>
    </xf>
    <xf numFmtId="189" fontId="81" fillId="5" borderId="0" applyNumberFormat="0" applyBorder="0" applyAlignment="0" applyProtection="0">
      <alignment vertical="center"/>
    </xf>
    <xf numFmtId="189" fontId="81" fillId="6" borderId="0" applyNumberFormat="0" applyBorder="0" applyAlignment="0" applyProtection="0">
      <alignment vertical="center"/>
    </xf>
    <xf numFmtId="189" fontId="81" fillId="7" borderId="0" applyNumberFormat="0" applyBorder="0" applyAlignment="0" applyProtection="0">
      <alignment vertical="center"/>
    </xf>
    <xf numFmtId="189" fontId="81" fillId="8" borderId="0" applyNumberFormat="0" applyBorder="0" applyAlignment="0" applyProtection="0">
      <alignment vertical="center"/>
    </xf>
    <xf numFmtId="189" fontId="81" fillId="9" borderId="0" applyNumberFormat="0" applyBorder="0" applyAlignment="0" applyProtection="0">
      <alignment vertical="center"/>
    </xf>
    <xf numFmtId="189" fontId="81" fillId="10" borderId="0" applyNumberFormat="0" applyBorder="0" applyAlignment="0" applyProtection="0">
      <alignment vertical="center"/>
    </xf>
    <xf numFmtId="189" fontId="81" fillId="5" borderId="0" applyNumberFormat="0" applyBorder="0" applyAlignment="0" applyProtection="0">
      <alignment vertical="center"/>
    </xf>
    <xf numFmtId="189" fontId="81" fillId="8" borderId="0" applyNumberFormat="0" applyBorder="0" applyAlignment="0" applyProtection="0">
      <alignment vertical="center"/>
    </xf>
    <xf numFmtId="189" fontId="81" fillId="11" borderId="0" applyNumberFormat="0" applyBorder="0" applyAlignment="0" applyProtection="0">
      <alignment vertical="center"/>
    </xf>
    <xf numFmtId="189" fontId="82" fillId="12" borderId="0" applyNumberFormat="0" applyBorder="0" applyAlignment="0" applyProtection="0">
      <alignment vertical="center"/>
    </xf>
    <xf numFmtId="189" fontId="82" fillId="9" borderId="0" applyNumberFormat="0" applyBorder="0" applyAlignment="0" applyProtection="0">
      <alignment vertical="center"/>
    </xf>
    <xf numFmtId="189" fontId="82" fillId="10" borderId="0" applyNumberFormat="0" applyBorder="0" applyAlignment="0" applyProtection="0">
      <alignment vertical="center"/>
    </xf>
    <xf numFmtId="189" fontId="82" fillId="13" borderId="0" applyNumberFormat="0" applyBorder="0" applyAlignment="0" applyProtection="0">
      <alignment vertical="center"/>
    </xf>
    <xf numFmtId="189" fontId="82" fillId="14" borderId="0" applyNumberFormat="0" applyBorder="0" applyAlignment="0" applyProtection="0">
      <alignment vertical="center"/>
    </xf>
    <xf numFmtId="189" fontId="82" fillId="15" borderId="0" applyNumberFormat="0" applyBorder="0" applyAlignment="0" applyProtection="0">
      <alignment vertical="center"/>
    </xf>
    <xf numFmtId="44" fontId="54" fillId="0" borderId="0" applyFont="0" applyFill="0" applyBorder="0" applyAlignment="0" applyProtection="0">
      <alignment vertical="center"/>
    </xf>
    <xf numFmtId="189" fontId="54" fillId="0" borderId="0">
      <alignment vertical="center"/>
    </xf>
    <xf numFmtId="189" fontId="5" fillId="0" borderId="0"/>
    <xf numFmtId="189" fontId="5" fillId="0" borderId="0"/>
    <xf numFmtId="189" fontId="83" fillId="20" borderId="0" applyNumberFormat="0" applyBorder="0" applyAlignment="0" applyProtection="0">
      <alignment vertical="center"/>
    </xf>
    <xf numFmtId="189" fontId="84" fillId="21" borderId="0" applyNumberFormat="0" applyBorder="0" applyAlignment="0" applyProtection="0">
      <alignment vertical="center"/>
    </xf>
    <xf numFmtId="189" fontId="82" fillId="16" borderId="0" applyNumberFormat="0" applyBorder="0" applyAlignment="0" applyProtection="0">
      <alignment vertical="center"/>
    </xf>
    <xf numFmtId="189" fontId="82" fillId="17" borderId="0" applyNumberFormat="0" applyBorder="0" applyAlignment="0" applyProtection="0">
      <alignment vertical="center"/>
    </xf>
    <xf numFmtId="189" fontId="82" fillId="18" borderId="0" applyNumberFormat="0" applyBorder="0" applyAlignment="0" applyProtection="0">
      <alignment vertical="center"/>
    </xf>
    <xf numFmtId="189" fontId="82" fillId="13" borderId="0" applyNumberFormat="0" applyBorder="0" applyAlignment="0" applyProtection="0">
      <alignment vertical="center"/>
    </xf>
    <xf numFmtId="189" fontId="82" fillId="14" borderId="0" applyNumberFormat="0" applyBorder="0" applyAlignment="0" applyProtection="0">
      <alignment vertical="center"/>
    </xf>
    <xf numFmtId="189" fontId="82" fillId="19" borderId="0" applyNumberFormat="0" applyBorder="0" applyAlignment="0" applyProtection="0">
      <alignment vertical="center"/>
    </xf>
    <xf numFmtId="189" fontId="2" fillId="0" borderId="0"/>
    <xf numFmtId="189" fontId="2" fillId="0" borderId="0"/>
    <xf numFmtId="177" fontId="5" fillId="0" borderId="0" applyFont="0" applyFill="0" applyBorder="0" applyAlignment="0" applyProtection="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44" fontId="54" fillId="0" borderId="0" applyFont="0" applyFill="0" applyBorder="0" applyAlignment="0" applyProtection="0">
      <alignment vertical="center"/>
    </xf>
    <xf numFmtId="189" fontId="5" fillId="0" borderId="0"/>
    <xf numFmtId="189" fontId="5" fillId="0" borderId="0"/>
    <xf numFmtId="189" fontId="2" fillId="0" borderId="0"/>
    <xf numFmtId="44" fontId="54" fillId="0" borderId="0" applyFont="0" applyFill="0" applyBorder="0" applyAlignment="0" applyProtection="0">
      <alignment vertical="center"/>
    </xf>
    <xf numFmtId="44" fontId="54" fillId="0" borderId="0" applyFont="0" applyFill="0" applyBorder="0" applyAlignment="0" applyProtection="0">
      <alignment vertical="center"/>
    </xf>
    <xf numFmtId="44" fontId="54" fillId="0" borderId="0" applyFont="0" applyFill="0" applyBorder="0" applyAlignment="0" applyProtection="0">
      <alignment vertical="center"/>
    </xf>
    <xf numFmtId="44" fontId="54" fillId="0" borderId="0" applyFont="0" applyFill="0" applyBorder="0" applyAlignment="0" applyProtection="0">
      <alignment vertical="center"/>
    </xf>
    <xf numFmtId="44" fontId="54" fillId="0" borderId="0" applyFont="0" applyFill="0" applyBorder="0" applyAlignment="0" applyProtection="0">
      <alignment vertical="center"/>
    </xf>
    <xf numFmtId="44" fontId="54" fillId="0" borderId="0" applyFont="0" applyFill="0" applyBorder="0" applyAlignment="0" applyProtection="0">
      <alignment vertical="center"/>
    </xf>
    <xf numFmtId="44" fontId="54" fillId="0" borderId="0" applyFont="0" applyFill="0" applyBorder="0" applyAlignment="0" applyProtection="0">
      <alignment vertical="center"/>
    </xf>
    <xf numFmtId="44" fontId="54" fillId="0" borderId="0" applyFont="0" applyFill="0" applyBorder="0" applyAlignment="0" applyProtection="0">
      <alignment vertical="center"/>
    </xf>
    <xf numFmtId="189" fontId="2" fillId="0" borderId="0"/>
    <xf numFmtId="189" fontId="85" fillId="0" borderId="0" applyNumberFormat="0" applyFill="0" applyBorder="0" applyAlignment="0" applyProtection="0">
      <alignment vertical="top"/>
      <protection locked="0"/>
    </xf>
    <xf numFmtId="177" fontId="2" fillId="0" borderId="0" applyFont="0" applyFill="0" applyBorder="0" applyAlignment="0" applyProtection="0"/>
    <xf numFmtId="9" fontId="2" fillId="0" borderId="0" applyFont="0" applyFill="0" applyBorder="0" applyAlignment="0" applyProtection="0"/>
    <xf numFmtId="177" fontId="5" fillId="0" borderId="0" applyFont="0" applyFill="0" applyBorder="0" applyAlignment="0" applyProtection="0"/>
    <xf numFmtId="189" fontId="25" fillId="0" borderId="0"/>
    <xf numFmtId="9" fontId="25" fillId="0" borderId="0" applyFont="0" applyFill="0" applyBorder="0" applyAlignment="0" applyProtection="0"/>
    <xf numFmtId="178" fontId="25" fillId="0" borderId="0" applyFont="0" applyFill="0" applyBorder="0" applyAlignment="0" applyProtection="0"/>
    <xf numFmtId="189" fontId="5" fillId="0" borderId="0"/>
    <xf numFmtId="9" fontId="5" fillId="0" borderId="0" applyFont="0" applyFill="0" applyBorder="0" applyAlignment="0" applyProtection="0"/>
    <xf numFmtId="189" fontId="25" fillId="0" borderId="0"/>
    <xf numFmtId="9" fontId="25" fillId="0" borderId="0" applyFont="0" applyFill="0" applyBorder="0" applyAlignment="0" applyProtection="0"/>
    <xf numFmtId="178" fontId="25" fillId="0" borderId="0" applyFont="0" applyFill="0" applyBorder="0" applyAlignment="0" applyProtection="0"/>
    <xf numFmtId="177" fontId="25" fillId="0" borderId="0" applyFont="0" applyFill="0" applyBorder="0" applyAlignment="0" applyProtection="0"/>
    <xf numFmtId="189" fontId="29" fillId="0" borderId="0"/>
    <xf numFmtId="189" fontId="5" fillId="0" borderId="0"/>
    <xf numFmtId="189" fontId="10" fillId="0" borderId="0"/>
    <xf numFmtId="44" fontId="10" fillId="0" borderId="0" applyFont="0" applyFill="0" applyBorder="0" applyAlignment="0" applyProtection="0">
      <alignment vertical="center"/>
    </xf>
    <xf numFmtId="177" fontId="5" fillId="0" borderId="0" applyFont="0" applyFill="0" applyBorder="0" applyAlignment="0" applyProtection="0"/>
    <xf numFmtId="44" fontId="10" fillId="0" borderId="0" applyFont="0" applyFill="0" applyBorder="0" applyAlignment="0" applyProtection="0"/>
  </cellStyleXfs>
  <cellXfs count="830">
    <xf numFmtId="189" fontId="0" fillId="0" borderId="0" xfId="0"/>
    <xf numFmtId="189" fontId="15" fillId="0" borderId="0" xfId="48" applyFont="1"/>
    <xf numFmtId="10" fontId="18" fillId="22" borderId="1" xfId="36" applyNumberFormat="1" applyFont="1" applyFill="1" applyBorder="1" applyAlignment="1"/>
    <xf numFmtId="179" fontId="15" fillId="0" borderId="1" xfId="33" applyNumberFormat="1" applyFont="1" applyFill="1" applyBorder="1" applyAlignment="1"/>
    <xf numFmtId="177" fontId="15" fillId="22" borderId="1" xfId="45" applyNumberFormat="1" applyFont="1" applyFill="1" applyBorder="1"/>
    <xf numFmtId="181" fontId="15" fillId="22" borderId="1" xfId="46" applyNumberFormat="1" applyFont="1" applyFill="1" applyBorder="1"/>
    <xf numFmtId="189" fontId="15" fillId="22" borderId="1" xfId="46" applyFont="1" applyFill="1" applyBorder="1" applyAlignment="1">
      <alignment horizontal="right"/>
    </xf>
    <xf numFmtId="177" fontId="15" fillId="0" borderId="1" xfId="45" applyNumberFormat="1" applyFont="1" applyBorder="1"/>
    <xf numFmtId="179" fontId="15" fillId="0" borderId="1" xfId="45" applyNumberFormat="1" applyFont="1" applyBorder="1"/>
    <xf numFmtId="189" fontId="29" fillId="0" borderId="0" xfId="0" applyFont="1" applyAlignment="1">
      <alignment vertical="center"/>
    </xf>
    <xf numFmtId="189" fontId="30" fillId="0" borderId="0" xfId="0" applyFont="1" applyAlignment="1">
      <alignment vertical="center"/>
    </xf>
    <xf numFmtId="189" fontId="35" fillId="0" borderId="0" xfId="0" applyFont="1" applyAlignment="1">
      <alignment vertical="center"/>
    </xf>
    <xf numFmtId="189" fontId="50" fillId="0" borderId="0" xfId="64" applyAlignment="1">
      <alignment vertical="center"/>
    </xf>
    <xf numFmtId="189" fontId="37" fillId="0" borderId="0" xfId="0" applyFont="1" applyAlignment="1">
      <alignment vertical="center"/>
    </xf>
    <xf numFmtId="189" fontId="33" fillId="24" borderId="14" xfId="0" applyFont="1" applyFill="1" applyBorder="1" applyAlignment="1">
      <alignment vertical="center"/>
    </xf>
    <xf numFmtId="189" fontId="31" fillId="24" borderId="15" xfId="0" applyFont="1" applyFill="1" applyBorder="1"/>
    <xf numFmtId="189" fontId="31" fillId="24" borderId="15" xfId="0" applyFont="1" applyFill="1" applyBorder="1" applyAlignment="1">
      <alignment wrapText="1"/>
    </xf>
    <xf numFmtId="189" fontId="33" fillId="25" borderId="15" xfId="0" applyFont="1" applyFill="1" applyBorder="1" applyAlignment="1">
      <alignment horizontal="center" vertical="center" wrapText="1"/>
    </xf>
    <xf numFmtId="189" fontId="34" fillId="27" borderId="13" xfId="0" applyFont="1" applyFill="1" applyBorder="1" applyAlignment="1">
      <alignment vertical="center" wrapText="1"/>
    </xf>
    <xf numFmtId="176" fontId="34" fillId="0" borderId="13" xfId="0" applyNumberFormat="1" applyFont="1" applyBorder="1" applyAlignment="1">
      <alignment horizontal="center" vertical="center"/>
    </xf>
    <xf numFmtId="189" fontId="33" fillId="24" borderId="16" xfId="0" applyFont="1" applyFill="1" applyBorder="1" applyAlignment="1">
      <alignment vertical="center"/>
    </xf>
    <xf numFmtId="189" fontId="31" fillId="24" borderId="13" xfId="0" applyFont="1" applyFill="1" applyBorder="1" applyAlignment="1">
      <alignment vertical="center" wrapText="1"/>
    </xf>
    <xf numFmtId="189" fontId="31" fillId="24" borderId="13" xfId="0" applyFont="1" applyFill="1" applyBorder="1" applyAlignment="1">
      <alignment wrapText="1"/>
    </xf>
    <xf numFmtId="189" fontId="31" fillId="0" borderId="13" xfId="0" applyFont="1" applyBorder="1"/>
    <xf numFmtId="189" fontId="38" fillId="0" borderId="0" xfId="0" applyFont="1" applyAlignment="1">
      <alignment vertical="center"/>
    </xf>
    <xf numFmtId="189" fontId="39" fillId="0" borderId="0" xfId="0" applyFont="1" applyAlignment="1">
      <alignment vertical="center"/>
    </xf>
    <xf numFmtId="189" fontId="40" fillId="0" borderId="0" xfId="0" applyFont="1" applyAlignment="1">
      <alignment vertical="center"/>
    </xf>
    <xf numFmtId="189" fontId="42" fillId="0" borderId="0" xfId="0" applyFont="1" applyAlignment="1">
      <alignment vertical="center"/>
    </xf>
    <xf numFmtId="189" fontId="45" fillId="0" borderId="0" xfId="0" applyFont="1" applyAlignment="1">
      <alignment vertical="center"/>
    </xf>
    <xf numFmtId="189" fontId="47" fillId="0" borderId="0" xfId="0" applyFont="1" applyAlignment="1">
      <alignment vertical="center"/>
    </xf>
    <xf numFmtId="189" fontId="48" fillId="0" borderId="0" xfId="0" applyFont="1" applyAlignment="1">
      <alignment vertical="center"/>
    </xf>
    <xf numFmtId="189" fontId="49" fillId="0" borderId="0" xfId="0" applyFont="1" applyAlignment="1">
      <alignment vertical="center"/>
    </xf>
    <xf numFmtId="189" fontId="49" fillId="0" borderId="0" xfId="0" applyFont="1" applyAlignment="1">
      <alignment horizontal="justify" vertical="center"/>
    </xf>
    <xf numFmtId="189" fontId="22" fillId="0" borderId="0" xfId="65" applyFont="1" applyAlignment="1" applyProtection="1">
      <alignment horizontal="left"/>
      <protection locked="0"/>
    </xf>
    <xf numFmtId="189" fontId="5" fillId="0" borderId="0" xfId="65" applyAlignment="1" applyProtection="1">
      <alignment horizontal="left"/>
      <protection locked="0"/>
    </xf>
    <xf numFmtId="179" fontId="51" fillId="0" borderId="0" xfId="65" applyNumberFormat="1" applyFont="1" applyAlignment="1" applyProtection="1">
      <alignment horizontal="left"/>
      <protection locked="0"/>
    </xf>
    <xf numFmtId="179" fontId="5" fillId="0" borderId="0" xfId="65" applyNumberFormat="1" applyAlignment="1" applyProtection="1">
      <alignment horizontal="left"/>
      <protection locked="0"/>
    </xf>
    <xf numFmtId="189" fontId="23" fillId="0" borderId="20" xfId="66" applyFont="1" applyBorder="1" applyAlignment="1" applyProtection="1">
      <alignment horizontal="left"/>
      <protection locked="0"/>
    </xf>
    <xf numFmtId="189" fontId="23" fillId="0" borderId="8" xfId="66" applyFont="1" applyBorder="1" applyAlignment="1" applyProtection="1">
      <alignment horizontal="left"/>
      <protection locked="0"/>
    </xf>
    <xf numFmtId="189" fontId="23" fillId="0" borderId="8" xfId="66" applyFont="1" applyBorder="1" applyProtection="1">
      <protection locked="0"/>
    </xf>
    <xf numFmtId="189" fontId="22" fillId="0" borderId="8" xfId="66" applyFont="1" applyBorder="1" applyAlignment="1" applyProtection="1">
      <alignment horizontal="left"/>
      <protection locked="0"/>
    </xf>
    <xf numFmtId="189" fontId="23" fillId="0" borderId="9" xfId="66" applyFont="1" applyBorder="1" applyProtection="1">
      <protection locked="0"/>
    </xf>
    <xf numFmtId="189" fontId="23" fillId="0" borderId="0" xfId="66" applyFont="1" applyProtection="1">
      <protection locked="0"/>
    </xf>
    <xf numFmtId="189" fontId="22" fillId="0" borderId="0" xfId="66" applyFont="1" applyAlignment="1" applyProtection="1">
      <alignment horizontal="left"/>
      <protection locked="0"/>
    </xf>
    <xf numFmtId="179" fontId="15" fillId="0" borderId="0" xfId="66" applyNumberFormat="1" applyFont="1" applyAlignment="1" applyProtection="1">
      <alignment horizontal="left"/>
      <protection locked="0"/>
    </xf>
    <xf numFmtId="189" fontId="5" fillId="0" borderId="0" xfId="66" applyAlignment="1" applyProtection="1">
      <alignment horizontal="left"/>
      <protection locked="0"/>
    </xf>
    <xf numFmtId="179" fontId="51" fillId="0" borderId="0" xfId="66" applyNumberFormat="1" applyFont="1" applyAlignment="1" applyProtection="1">
      <alignment horizontal="left"/>
      <protection locked="0"/>
    </xf>
    <xf numFmtId="189" fontId="5" fillId="0" borderId="0" xfId="66" applyAlignment="1" applyProtection="1">
      <alignment horizontal="center"/>
      <protection locked="0"/>
    </xf>
    <xf numFmtId="189" fontId="5" fillId="0" borderId="0" xfId="66" applyAlignment="1" applyProtection="1">
      <alignment horizontal="center" vertical="center" wrapText="1"/>
      <protection locked="0"/>
    </xf>
    <xf numFmtId="189" fontId="15" fillId="0" borderId="0" xfId="66" applyFont="1" applyAlignment="1" applyProtection="1">
      <alignment horizontal="left"/>
      <protection locked="0"/>
    </xf>
    <xf numFmtId="189" fontId="15" fillId="0" borderId="0" xfId="66" applyFont="1" applyAlignment="1" applyProtection="1">
      <alignment horizontal="center"/>
      <protection locked="0"/>
    </xf>
    <xf numFmtId="179" fontId="5" fillId="0" borderId="0" xfId="66" applyNumberFormat="1" applyAlignment="1" applyProtection="1">
      <alignment horizontal="left"/>
      <protection locked="0"/>
    </xf>
    <xf numFmtId="189" fontId="21" fillId="0" borderId="0" xfId="66" applyFont="1" applyAlignment="1" applyProtection="1">
      <alignment horizontal="left"/>
      <protection locked="0"/>
    </xf>
    <xf numFmtId="189" fontId="14" fillId="0" borderId="0" xfId="66" applyFont="1" applyAlignment="1" applyProtection="1">
      <alignment horizontal="left"/>
      <protection locked="0"/>
    </xf>
    <xf numFmtId="189" fontId="5" fillId="0" borderId="0" xfId="67" applyAlignment="1">
      <alignment horizontal="left"/>
    </xf>
    <xf numFmtId="189" fontId="23" fillId="0" borderId="21" xfId="66" applyFont="1" applyBorder="1" applyAlignment="1" applyProtection="1">
      <alignment horizontal="left"/>
      <protection locked="0"/>
    </xf>
    <xf numFmtId="189" fontId="22" fillId="0" borderId="1" xfId="66" applyFont="1" applyBorder="1" applyAlignment="1" applyProtection="1">
      <alignment horizontal="left"/>
      <protection locked="0"/>
    </xf>
    <xf numFmtId="189" fontId="23" fillId="0" borderId="1" xfId="66" applyFont="1" applyBorder="1" applyProtection="1">
      <protection locked="0"/>
    </xf>
    <xf numFmtId="14" fontId="22" fillId="0" borderId="1" xfId="66" applyNumberFormat="1" applyFont="1" applyBorder="1" applyAlignment="1" applyProtection="1">
      <alignment horizontal="left"/>
      <protection locked="0"/>
    </xf>
    <xf numFmtId="189" fontId="23" fillId="0" borderId="10" xfId="66" applyFont="1" applyBorder="1" applyProtection="1">
      <protection locked="0"/>
    </xf>
    <xf numFmtId="189" fontId="21" fillId="0" borderId="0" xfId="66" applyFont="1" applyAlignment="1">
      <alignment horizontal="left"/>
    </xf>
    <xf numFmtId="189" fontId="21" fillId="0" borderId="0" xfId="66" applyFont="1" applyAlignment="1">
      <alignment horizontal="left" wrapText="1"/>
    </xf>
    <xf numFmtId="9" fontId="5" fillId="0" borderId="0" xfId="66" applyNumberFormat="1" applyAlignment="1" applyProtection="1">
      <alignment horizontal="center"/>
      <protection locked="0"/>
    </xf>
    <xf numFmtId="9" fontId="5" fillId="0" borderId="0" xfId="66" applyNumberFormat="1" applyAlignment="1" applyProtection="1">
      <alignment horizontal="center" wrapText="1"/>
      <protection locked="0"/>
    </xf>
    <xf numFmtId="189" fontId="5" fillId="0" borderId="0" xfId="66" applyAlignment="1">
      <alignment horizontal="left"/>
    </xf>
    <xf numFmtId="189" fontId="5" fillId="0" borderId="0" xfId="66" applyAlignment="1">
      <alignment horizontal="left" wrapText="1"/>
    </xf>
    <xf numFmtId="179" fontId="5" fillId="0" borderId="0" xfId="66" applyNumberFormat="1" applyAlignment="1">
      <alignment horizontal="left"/>
    </xf>
    <xf numFmtId="189" fontId="21" fillId="0" borderId="0" xfId="66" applyFont="1"/>
    <xf numFmtId="14" fontId="21" fillId="0" borderId="0" xfId="66" applyNumberFormat="1" applyFont="1"/>
    <xf numFmtId="189" fontId="21" fillId="0" borderId="0" xfId="66" applyFont="1" applyAlignment="1">
      <alignment wrapText="1"/>
    </xf>
    <xf numFmtId="179" fontId="21" fillId="0" borderId="0" xfId="66" applyNumberFormat="1" applyFont="1" applyAlignment="1">
      <alignment horizontal="left"/>
    </xf>
    <xf numFmtId="189" fontId="22" fillId="0" borderId="1" xfId="66" applyFont="1" applyBorder="1" applyAlignment="1" applyProtection="1">
      <alignment horizontal="left" wrapText="1"/>
      <protection locked="0"/>
    </xf>
    <xf numFmtId="189" fontId="0" fillId="0" borderId="0" xfId="66" applyFont="1" applyAlignment="1" applyProtection="1">
      <alignment horizontal="left"/>
      <protection locked="0"/>
    </xf>
    <xf numFmtId="189" fontId="5" fillId="0" borderId="0" xfId="66"/>
    <xf numFmtId="14" fontId="5" fillId="0" borderId="0" xfId="66" applyNumberFormat="1"/>
    <xf numFmtId="189" fontId="5" fillId="0" borderId="0" xfId="66" applyAlignment="1">
      <alignment wrapText="1"/>
    </xf>
    <xf numFmtId="189" fontId="21" fillId="0" borderId="0" xfId="66" applyFont="1" applyAlignment="1">
      <alignment horizontal="right" wrapText="1"/>
    </xf>
    <xf numFmtId="14" fontId="22" fillId="0" borderId="1" xfId="66" applyNumberFormat="1" applyFont="1" applyBorder="1" applyAlignment="1" applyProtection="1">
      <alignment horizontal="left" wrapText="1"/>
      <protection locked="0"/>
    </xf>
    <xf numFmtId="189" fontId="23" fillId="0" borderId="1" xfId="66" applyFont="1" applyBorder="1" applyAlignment="1" applyProtection="1">
      <alignment wrapText="1"/>
      <protection locked="0"/>
    </xf>
    <xf numFmtId="189" fontId="23" fillId="0" borderId="10" xfId="66" applyFont="1" applyBorder="1" applyAlignment="1" applyProtection="1">
      <alignment wrapText="1"/>
      <protection locked="0"/>
    </xf>
    <xf numFmtId="189" fontId="23" fillId="0" borderId="0" xfId="66" applyFont="1" applyAlignment="1" applyProtection="1">
      <alignment wrapText="1"/>
      <protection locked="0"/>
    </xf>
    <xf numFmtId="189" fontId="52" fillId="0" borderId="0" xfId="66" applyFont="1" applyAlignment="1" applyProtection="1">
      <alignment horizontal="left" wrapText="1"/>
      <protection locked="0"/>
    </xf>
    <xf numFmtId="189" fontId="5" fillId="0" borderId="0" xfId="66" applyAlignment="1">
      <alignment horizontal="right" wrapText="1"/>
    </xf>
    <xf numFmtId="189" fontId="23" fillId="0" borderId="22" xfId="66" applyFont="1" applyBorder="1" applyAlignment="1" applyProtection="1">
      <alignment horizontal="left"/>
      <protection locked="0"/>
    </xf>
    <xf numFmtId="14" fontId="22" fillId="0" borderId="11" xfId="66" applyNumberFormat="1" applyFont="1" applyBorder="1" applyAlignment="1" applyProtection="1">
      <alignment horizontal="left" wrapText="1"/>
      <protection locked="0"/>
    </xf>
    <xf numFmtId="189" fontId="23" fillId="0" borderId="11" xfId="66" applyFont="1" applyBorder="1" applyAlignment="1" applyProtection="1">
      <alignment horizontal="left"/>
      <protection locked="0"/>
    </xf>
    <xf numFmtId="179" fontId="22" fillId="0" borderId="11" xfId="66" applyNumberFormat="1" applyFont="1" applyBorder="1" applyAlignment="1" applyProtection="1">
      <alignment horizontal="left" wrapText="1"/>
      <protection locked="0"/>
    </xf>
    <xf numFmtId="189" fontId="23" fillId="0" borderId="11" xfId="66" applyFont="1" applyBorder="1" applyProtection="1">
      <protection locked="0"/>
    </xf>
    <xf numFmtId="189" fontId="23" fillId="0" borderId="12" xfId="66" applyFont="1" applyBorder="1" applyProtection="1">
      <protection locked="0"/>
    </xf>
    <xf numFmtId="9" fontId="13" fillId="0" borderId="0" xfId="66" applyNumberFormat="1" applyFont="1" applyAlignment="1" applyProtection="1">
      <alignment horizontal="center"/>
      <protection locked="0"/>
    </xf>
    <xf numFmtId="9" fontId="13" fillId="0" borderId="0" xfId="66" applyNumberFormat="1" applyFont="1" applyAlignment="1" applyProtection="1">
      <alignment horizontal="center" wrapText="1"/>
      <protection locked="0"/>
    </xf>
    <xf numFmtId="189" fontId="13" fillId="0" borderId="1" xfId="68" applyFont="1" applyBorder="1" applyAlignment="1">
      <alignment horizontal="left" vertical="center" wrapText="1"/>
    </xf>
    <xf numFmtId="189" fontId="13" fillId="0" borderId="1" xfId="68" applyFont="1" applyBorder="1" applyAlignment="1">
      <alignment horizontal="center" vertical="center"/>
    </xf>
    <xf numFmtId="189" fontId="13" fillId="0" borderId="1" xfId="68" applyFont="1" applyBorder="1" applyAlignment="1">
      <alignment horizontal="left" vertical="center"/>
    </xf>
    <xf numFmtId="189" fontId="13" fillId="0" borderId="0" xfId="68" applyFont="1" applyAlignment="1">
      <alignment vertical="center"/>
    </xf>
    <xf numFmtId="189" fontId="13" fillId="0" borderId="1" xfId="68" applyFont="1" applyBorder="1" applyAlignment="1">
      <alignment horizontal="center" vertical="center" wrapText="1"/>
    </xf>
    <xf numFmtId="189" fontId="13" fillId="0" borderId="1" xfId="68" applyFont="1" applyBorder="1" applyAlignment="1">
      <alignment horizontal="right" vertical="center" wrapText="1"/>
    </xf>
    <xf numFmtId="9" fontId="13" fillId="0" borderId="1" xfId="68" applyNumberFormat="1" applyFont="1" applyBorder="1" applyAlignment="1">
      <alignment vertical="center" wrapText="1"/>
    </xf>
    <xf numFmtId="10" fontId="13" fillId="0" borderId="1" xfId="68" applyNumberFormat="1" applyFont="1" applyBorder="1" applyAlignment="1">
      <alignment vertical="center" wrapText="1"/>
    </xf>
    <xf numFmtId="189" fontId="13" fillId="0" borderId="0" xfId="68" applyFont="1" applyAlignment="1">
      <alignment vertical="center" wrapText="1"/>
    </xf>
    <xf numFmtId="189" fontId="53" fillId="24" borderId="1" xfId="69" applyFont="1" applyFill="1" applyBorder="1" applyAlignment="1">
      <alignment wrapText="1"/>
    </xf>
    <xf numFmtId="189" fontId="53" fillId="24" borderId="1" xfId="69" quotePrefix="1" applyFont="1" applyFill="1" applyBorder="1" applyAlignment="1">
      <alignment horizontal="center"/>
    </xf>
    <xf numFmtId="180" fontId="53" fillId="24" borderId="1" xfId="69" applyNumberFormat="1" applyFont="1" applyFill="1" applyBorder="1"/>
    <xf numFmtId="3" fontId="53" fillId="24" borderId="1" xfId="69" applyNumberFormat="1" applyFont="1" applyFill="1" applyBorder="1"/>
    <xf numFmtId="179" fontId="53" fillId="24" borderId="1" xfId="69" applyNumberFormat="1" applyFont="1" applyFill="1" applyBorder="1" applyAlignment="1">
      <alignment wrapText="1"/>
    </xf>
    <xf numFmtId="189" fontId="53" fillId="24" borderId="1" xfId="69" applyFont="1" applyFill="1" applyBorder="1" applyAlignment="1">
      <alignment horizontal="center"/>
    </xf>
    <xf numFmtId="181" fontId="53" fillId="24" borderId="1" xfId="69" applyNumberFormat="1" applyFont="1" applyFill="1" applyBorder="1"/>
    <xf numFmtId="177" fontId="53" fillId="24" borderId="1" xfId="69" applyNumberFormat="1" applyFont="1" applyFill="1" applyBorder="1"/>
    <xf numFmtId="177" fontId="53" fillId="24" borderId="1" xfId="68" applyNumberFormat="1" applyFont="1" applyFill="1" applyBorder="1"/>
    <xf numFmtId="179" fontId="53" fillId="24" borderId="1" xfId="70" applyNumberFormat="1" applyFont="1" applyFill="1" applyBorder="1" applyAlignment="1"/>
    <xf numFmtId="179" fontId="53" fillId="24" borderId="1" xfId="69" applyNumberFormat="1" applyFont="1" applyFill="1" applyBorder="1"/>
    <xf numFmtId="10" fontId="53" fillId="24" borderId="1" xfId="71" applyNumberFormat="1" applyFont="1" applyFill="1" applyBorder="1" applyAlignment="1"/>
    <xf numFmtId="14" fontId="33" fillId="24" borderId="24" xfId="71" applyNumberFormat="1" applyFont="1" applyFill="1" applyBorder="1" applyAlignment="1">
      <alignment horizontal="center" vertical="center"/>
    </xf>
    <xf numFmtId="189" fontId="33" fillId="0" borderId="0" xfId="71" applyNumberFormat="1" applyFont="1" applyFill="1" applyBorder="1" applyAlignment="1">
      <alignment horizontal="center" vertical="center"/>
    </xf>
    <xf numFmtId="179" fontId="51" fillId="0" borderId="0" xfId="51" applyNumberFormat="1" applyFont="1" applyFill="1"/>
    <xf numFmtId="189" fontId="5" fillId="0" borderId="0" xfId="68"/>
    <xf numFmtId="189" fontId="0" fillId="0" borderId="0" xfId="68" applyFont="1"/>
    <xf numFmtId="189" fontId="5" fillId="0" borderId="1" xfId="72" applyBorder="1" applyAlignment="1">
      <alignment wrapText="1"/>
    </xf>
    <xf numFmtId="179" fontId="15" fillId="0" borderId="1" xfId="68" applyNumberFormat="1" applyFont="1" applyBorder="1"/>
    <xf numFmtId="189" fontId="55" fillId="0" borderId="1" xfId="70" applyNumberFormat="1" applyFont="1" applyFill="1" applyBorder="1" applyAlignment="1">
      <alignment horizontal="center" wrapText="1"/>
    </xf>
    <xf numFmtId="189" fontId="5" fillId="22" borderId="1" xfId="69" applyFill="1" applyBorder="1" applyAlignment="1">
      <alignment wrapText="1"/>
    </xf>
    <xf numFmtId="189" fontId="5" fillId="0" borderId="1" xfId="69" applyBorder="1" applyAlignment="1">
      <alignment wrapText="1"/>
    </xf>
    <xf numFmtId="1" fontId="5" fillId="22" borderId="1" xfId="69" applyNumberFormat="1" applyFill="1" applyBorder="1" applyAlignment="1">
      <alignment wrapText="1"/>
    </xf>
    <xf numFmtId="180" fontId="19" fillId="22" borderId="1" xfId="73" applyNumberFormat="1" applyFont="1" applyFill="1" applyBorder="1"/>
    <xf numFmtId="3" fontId="19" fillId="22" borderId="1" xfId="73" applyNumberFormat="1" applyFont="1" applyFill="1" applyBorder="1"/>
    <xf numFmtId="179" fontId="19" fillId="22" borderId="1" xfId="73" applyNumberFormat="1" applyFont="1" applyFill="1" applyBorder="1" applyAlignment="1">
      <alignment wrapText="1"/>
    </xf>
    <xf numFmtId="189" fontId="15" fillId="22" borderId="1" xfId="74" applyFont="1" applyFill="1" applyBorder="1" applyAlignment="1">
      <alignment horizontal="right"/>
    </xf>
    <xf numFmtId="181" fontId="15" fillId="22" borderId="1" xfId="74" applyNumberFormat="1" applyFont="1" applyFill="1" applyBorder="1"/>
    <xf numFmtId="177" fontId="15" fillId="22" borderId="1" xfId="69" applyNumberFormat="1" applyFont="1" applyFill="1" applyBorder="1"/>
    <xf numFmtId="177" fontId="5" fillId="0" borderId="1" xfId="68" applyNumberFormat="1" applyBorder="1"/>
    <xf numFmtId="177" fontId="19" fillId="0" borderId="1" xfId="73" applyNumberFormat="1" applyFont="1" applyBorder="1"/>
    <xf numFmtId="177" fontId="15" fillId="0" borderId="1" xfId="75" applyNumberFormat="1" applyFont="1" applyBorder="1"/>
    <xf numFmtId="179" fontId="15" fillId="0" borderId="1" xfId="70" applyNumberFormat="1" applyFont="1" applyFill="1" applyBorder="1" applyAlignment="1"/>
    <xf numFmtId="179" fontId="15" fillId="0" borderId="1" xfId="69" applyNumberFormat="1" applyFont="1" applyBorder="1"/>
    <xf numFmtId="10" fontId="18" fillId="22" borderId="1" xfId="71" applyNumberFormat="1" applyFont="1" applyFill="1" applyBorder="1" applyAlignment="1"/>
    <xf numFmtId="189" fontId="17" fillId="28" borderId="1" xfId="71" applyNumberFormat="1" applyFont="1" applyFill="1" applyBorder="1" applyAlignment="1"/>
    <xf numFmtId="189" fontId="0" fillId="0" borderId="1" xfId="0" applyBorder="1"/>
    <xf numFmtId="189" fontId="51" fillId="0" borderId="1" xfId="71" applyNumberFormat="1" applyFont="1" applyFill="1" applyBorder="1" applyAlignment="1"/>
    <xf numFmtId="179" fontId="51" fillId="0" borderId="1" xfId="51" applyNumberFormat="1" applyFont="1" applyFill="1" applyBorder="1"/>
    <xf numFmtId="179" fontId="51" fillId="0" borderId="0" xfId="51" applyNumberFormat="1" applyFont="1" applyFill="1" applyBorder="1"/>
    <xf numFmtId="189" fontId="5" fillId="0" borderId="1" xfId="68" applyBorder="1"/>
    <xf numFmtId="189" fontId="5" fillId="29" borderId="1" xfId="0" applyFont="1" applyFill="1" applyBorder="1"/>
    <xf numFmtId="49" fontId="5" fillId="29" borderId="1" xfId="0" applyNumberFormat="1" applyFont="1" applyFill="1" applyBorder="1"/>
    <xf numFmtId="189" fontId="0" fillId="0" borderId="1" xfId="72" applyFont="1" applyBorder="1" applyAlignment="1">
      <alignment wrapText="1"/>
    </xf>
    <xf numFmtId="179" fontId="55" fillId="0" borderId="1" xfId="70" applyNumberFormat="1" applyFont="1" applyFill="1" applyBorder="1" applyAlignment="1">
      <alignment horizontal="center" wrapText="1"/>
    </xf>
    <xf numFmtId="189" fontId="53" fillId="0" borderId="1" xfId="0" applyFont="1" applyBorder="1"/>
    <xf numFmtId="189" fontId="53" fillId="0" borderId="1" xfId="71" applyNumberFormat="1" applyFont="1" applyFill="1" applyBorder="1" applyAlignment="1"/>
    <xf numFmtId="179" fontId="53" fillId="0" borderId="1" xfId="51" applyNumberFormat="1" applyFont="1" applyFill="1" applyBorder="1"/>
    <xf numFmtId="189" fontId="53" fillId="0" borderId="1" xfId="68" applyFont="1" applyBorder="1"/>
    <xf numFmtId="189" fontId="5" fillId="0" borderId="0" xfId="68" applyAlignment="1">
      <alignment wrapText="1"/>
    </xf>
    <xf numFmtId="189" fontId="22" fillId="0" borderId="0" xfId="68" applyFont="1"/>
    <xf numFmtId="189" fontId="15" fillId="0" borderId="0" xfId="68" applyFont="1"/>
    <xf numFmtId="179" fontId="0" fillId="0" borderId="0" xfId="0" applyNumberFormat="1"/>
    <xf numFmtId="189" fontId="53" fillId="0" borderId="0" xfId="68" applyFont="1"/>
    <xf numFmtId="9" fontId="53" fillId="0" borderId="0" xfId="51" applyFont="1"/>
    <xf numFmtId="9" fontId="51" fillId="0" borderId="0" xfId="51" applyFont="1"/>
    <xf numFmtId="189" fontId="0" fillId="29" borderId="0" xfId="68" applyFont="1" applyFill="1"/>
    <xf numFmtId="179" fontId="51" fillId="0" borderId="0" xfId="68" applyNumberFormat="1" applyFont="1"/>
    <xf numFmtId="189" fontId="56" fillId="0" borderId="3" xfId="50" applyFont="1" applyBorder="1" applyAlignment="1">
      <alignment horizontal="left"/>
    </xf>
    <xf numFmtId="189" fontId="56" fillId="0" borderId="4" xfId="50" applyFont="1" applyBorder="1" applyAlignment="1">
      <alignment horizontal="left"/>
    </xf>
    <xf numFmtId="189" fontId="56" fillId="0" borderId="5" xfId="50" applyFont="1" applyBorder="1" applyAlignment="1">
      <alignment horizontal="left"/>
    </xf>
    <xf numFmtId="189" fontId="56" fillId="0" borderId="27" xfId="50" applyFont="1" applyBorder="1" applyAlignment="1">
      <alignment horizontal="left" wrapText="1"/>
    </xf>
    <xf numFmtId="189" fontId="56" fillId="0" borderId="4" xfId="50" applyFont="1" applyBorder="1" applyAlignment="1">
      <alignment horizontal="left" wrapText="1"/>
    </xf>
    <xf numFmtId="14" fontId="56" fillId="0" borderId="28" xfId="50" applyNumberFormat="1" applyFont="1" applyBorder="1" applyAlignment="1">
      <alignment horizontal="right"/>
    </xf>
    <xf numFmtId="183" fontId="57" fillId="0" borderId="0" xfId="50" applyNumberFormat="1" applyFont="1" applyAlignment="1">
      <alignment horizontal="center"/>
    </xf>
    <xf numFmtId="189" fontId="58" fillId="0" borderId="0" xfId="50" applyFont="1" applyAlignment="1">
      <alignment horizontal="center" vertical="center"/>
    </xf>
    <xf numFmtId="189" fontId="59" fillId="0" borderId="0" xfId="50" applyFont="1" applyAlignment="1">
      <alignment horizontal="center" vertical="center"/>
    </xf>
    <xf numFmtId="189" fontId="57" fillId="0" borderId="0" xfId="50" applyFont="1" applyAlignment="1">
      <alignment horizontal="center" vertical="center"/>
    </xf>
    <xf numFmtId="189" fontId="57" fillId="0" borderId="0" xfId="50" applyFont="1" applyAlignment="1">
      <alignment horizontal="left"/>
    </xf>
    <xf numFmtId="189" fontId="59" fillId="0" borderId="0" xfId="50" applyFont="1" applyAlignment="1">
      <alignment horizontal="left"/>
    </xf>
    <xf numFmtId="189" fontId="56" fillId="0" borderId="29" xfId="50" applyFont="1" applyBorder="1" applyAlignment="1">
      <alignment horizontal="left"/>
    </xf>
    <xf numFmtId="189" fontId="56" fillId="0" borderId="30" xfId="50" applyFont="1" applyBorder="1" applyAlignment="1">
      <alignment horizontal="left"/>
    </xf>
    <xf numFmtId="189" fontId="56" fillId="0" borderId="31" xfId="50" applyFont="1" applyBorder="1" applyAlignment="1">
      <alignment horizontal="left" wrapText="1"/>
    </xf>
    <xf numFmtId="189" fontId="56" fillId="0" borderId="32" xfId="50" applyFont="1" applyBorder="1" applyAlignment="1">
      <alignment horizontal="left" wrapText="1"/>
    </xf>
    <xf numFmtId="189" fontId="56" fillId="0" borderId="30" xfId="50" applyFont="1" applyBorder="1" applyAlignment="1">
      <alignment horizontal="left" wrapText="1"/>
    </xf>
    <xf numFmtId="189" fontId="56" fillId="0" borderId="33" xfId="50" applyFont="1" applyBorder="1" applyAlignment="1">
      <alignment horizontal="right" wrapText="1"/>
    </xf>
    <xf numFmtId="189" fontId="61" fillId="0" borderId="1" xfId="0" applyFont="1" applyBorder="1"/>
    <xf numFmtId="189" fontId="0" fillId="0" borderId="6" xfId="0" applyBorder="1"/>
    <xf numFmtId="189" fontId="56" fillId="0" borderId="26" xfId="50" applyFont="1" applyBorder="1" applyAlignment="1">
      <alignment horizontal="center" vertical="center" wrapText="1"/>
    </xf>
    <xf numFmtId="189" fontId="56" fillId="0" borderId="1" xfId="50" applyFont="1" applyBorder="1" applyAlignment="1">
      <alignment horizontal="center" vertical="center" wrapText="1"/>
    </xf>
    <xf numFmtId="189" fontId="56" fillId="23" borderId="1" xfId="50" applyFont="1" applyFill="1" applyBorder="1" applyAlignment="1">
      <alignment vertical="center"/>
    </xf>
    <xf numFmtId="189" fontId="56" fillId="23" borderId="1" xfId="50" applyFont="1" applyFill="1" applyBorder="1" applyAlignment="1">
      <alignment horizontal="center" wrapText="1"/>
    </xf>
    <xf numFmtId="183" fontId="60" fillId="23" borderId="34" xfId="50" applyNumberFormat="1" applyFont="1" applyFill="1" applyBorder="1" applyAlignment="1">
      <alignment horizontal="center" wrapText="1"/>
    </xf>
    <xf numFmtId="189" fontId="56" fillId="23" borderId="26" xfId="50" applyFont="1" applyFill="1" applyBorder="1" applyAlignment="1">
      <alignment horizontal="center" vertical="center" wrapText="1"/>
    </xf>
    <xf numFmtId="189" fontId="56" fillId="23" borderId="1" xfId="50" applyFont="1" applyFill="1" applyBorder="1" applyAlignment="1">
      <alignment horizontal="center" vertical="center" wrapText="1"/>
    </xf>
    <xf numFmtId="189" fontId="60" fillId="23" borderId="1" xfId="50" applyFont="1" applyFill="1" applyBorder="1" applyAlignment="1">
      <alignment horizontal="center" wrapText="1"/>
    </xf>
    <xf numFmtId="3" fontId="59" fillId="23" borderId="1" xfId="50" applyNumberFormat="1" applyFont="1" applyFill="1" applyBorder="1"/>
    <xf numFmtId="179" fontId="59" fillId="23" borderId="1" xfId="50" applyNumberFormat="1" applyFont="1" applyFill="1" applyBorder="1" applyAlignment="1">
      <alignment wrapText="1"/>
    </xf>
    <xf numFmtId="189" fontId="57" fillId="0" borderId="1" xfId="50" applyFont="1" applyBorder="1" applyAlignment="1">
      <alignment horizontal="center" wrapText="1"/>
    </xf>
    <xf numFmtId="183" fontId="65" fillId="0" borderId="1" xfId="0" applyNumberFormat="1" applyFont="1" applyBorder="1" applyAlignment="1">
      <alignment horizontal="center" vertical="center"/>
    </xf>
    <xf numFmtId="189" fontId="57" fillId="22" borderId="26" xfId="55" applyFont="1" applyFill="1" applyBorder="1" applyAlignment="1">
      <alignment horizontal="center" vertical="center" wrapText="1"/>
    </xf>
    <xf numFmtId="189" fontId="57" fillId="22" borderId="1" xfId="55" applyFont="1" applyFill="1" applyBorder="1" applyAlignment="1">
      <alignment horizontal="center" vertical="center" wrapText="1"/>
    </xf>
    <xf numFmtId="184" fontId="57" fillId="30" borderId="1" xfId="55" applyNumberFormat="1" applyFont="1" applyFill="1" applyBorder="1" applyAlignment="1">
      <alignment horizontal="center" vertical="center" wrapText="1"/>
    </xf>
    <xf numFmtId="189" fontId="57" fillId="0" borderId="1" xfId="55" applyFont="1" applyBorder="1" applyAlignment="1">
      <alignment horizontal="center" vertical="center" wrapText="1"/>
    </xf>
    <xf numFmtId="180" fontId="59" fillId="0" borderId="1" xfId="50" applyNumberFormat="1" applyFont="1" applyBorder="1" applyAlignment="1">
      <alignment vertical="center"/>
    </xf>
    <xf numFmtId="3" fontId="59" fillId="0" borderId="1" xfId="50" applyNumberFormat="1" applyFont="1" applyBorder="1" applyAlignment="1">
      <alignment vertical="center"/>
    </xf>
    <xf numFmtId="179" fontId="57" fillId="0" borderId="1" xfId="76" applyNumberFormat="1" applyFont="1" applyFill="1" applyBorder="1" applyAlignment="1">
      <alignment wrapText="1"/>
    </xf>
    <xf numFmtId="179" fontId="59" fillId="0" borderId="1" xfId="50" applyNumberFormat="1" applyFont="1" applyBorder="1" applyAlignment="1">
      <alignment wrapText="1"/>
    </xf>
    <xf numFmtId="189" fontId="57" fillId="0" borderId="0" xfId="0" applyFont="1"/>
    <xf numFmtId="189" fontId="57" fillId="0" borderId="1" xfId="0" applyFont="1" applyBorder="1" applyAlignment="1">
      <alignment horizontal="center"/>
    </xf>
    <xf numFmtId="189" fontId="57" fillId="31" borderId="0" xfId="0" applyFont="1" applyFill="1"/>
    <xf numFmtId="189" fontId="66" fillId="0" borderId="0" xfId="0" applyFont="1"/>
    <xf numFmtId="183" fontId="0" fillId="0" borderId="0" xfId="0" applyNumberFormat="1"/>
    <xf numFmtId="189" fontId="0" fillId="0" borderId="0" xfId="0" applyAlignment="1">
      <alignment horizontal="center" vertical="center"/>
    </xf>
    <xf numFmtId="2" fontId="15" fillId="23" borderId="1" xfId="45" applyNumberFormat="1" applyFont="1" applyFill="1" applyBorder="1" applyAlignment="1">
      <alignment horizontal="center" wrapText="1"/>
    </xf>
    <xf numFmtId="180" fontId="15" fillId="23" borderId="1" xfId="45" applyNumberFormat="1" applyFont="1" applyFill="1" applyBorder="1"/>
    <xf numFmtId="3" fontId="15" fillId="23" borderId="1" xfId="45" applyNumberFormat="1" applyFont="1" applyFill="1" applyBorder="1"/>
    <xf numFmtId="179" fontId="15" fillId="23" borderId="1" xfId="45" applyNumberFormat="1" applyFont="1" applyFill="1" applyBorder="1" applyAlignment="1">
      <alignment wrapText="1"/>
    </xf>
    <xf numFmtId="177" fontId="15" fillId="23" borderId="1" xfId="45" applyNumberFormat="1" applyFont="1" applyFill="1" applyBorder="1"/>
    <xf numFmtId="179" fontId="15" fillId="23" borderId="1" xfId="33" applyNumberFormat="1" applyFont="1" applyFill="1" applyBorder="1" applyAlignment="1"/>
    <xf numFmtId="10" fontId="18" fillId="23" borderId="1" xfId="36" applyNumberFormat="1" applyFont="1" applyFill="1" applyBorder="1" applyAlignment="1"/>
    <xf numFmtId="2" fontId="17" fillId="24" borderId="1" xfId="36" applyNumberFormat="1" applyFont="1" applyFill="1" applyBorder="1" applyAlignment="1"/>
    <xf numFmtId="189" fontId="67" fillId="0" borderId="3" xfId="50" applyFont="1" applyBorder="1" applyAlignment="1">
      <alignment horizontal="left"/>
    </xf>
    <xf numFmtId="189" fontId="67" fillId="0" borderId="4" xfId="50" applyFont="1" applyBorder="1" applyAlignment="1">
      <alignment horizontal="left"/>
    </xf>
    <xf numFmtId="189" fontId="67" fillId="0" borderId="5" xfId="50" applyFont="1" applyBorder="1" applyAlignment="1">
      <alignment horizontal="left"/>
    </xf>
    <xf numFmtId="189" fontId="67" fillId="0" borderId="27" xfId="50" applyFont="1" applyBorder="1" applyAlignment="1">
      <alignment horizontal="left" wrapText="1"/>
    </xf>
    <xf numFmtId="189" fontId="67" fillId="0" borderId="4" xfId="50" applyFont="1" applyBorder="1" applyAlignment="1">
      <alignment horizontal="left" wrapText="1"/>
    </xf>
    <xf numFmtId="14" fontId="67" fillId="0" borderId="28" xfId="50" applyNumberFormat="1" applyFont="1" applyBorder="1" applyAlignment="1">
      <alignment horizontal="right"/>
    </xf>
    <xf numFmtId="183" fontId="28" fillId="0" borderId="0" xfId="50" applyNumberFormat="1" applyFont="1" applyAlignment="1">
      <alignment horizontal="center"/>
    </xf>
    <xf numFmtId="189" fontId="68" fillId="0" borderId="0" xfId="50" applyFont="1" applyAlignment="1">
      <alignment horizontal="center" vertical="center"/>
    </xf>
    <xf numFmtId="189" fontId="69" fillId="0" borderId="0" xfId="50" applyFont="1" applyAlignment="1">
      <alignment horizontal="center" vertical="center"/>
    </xf>
    <xf numFmtId="189" fontId="28" fillId="0" borderId="0" xfId="50" applyFont="1" applyAlignment="1">
      <alignment horizontal="center" vertical="center"/>
    </xf>
    <xf numFmtId="189" fontId="28" fillId="0" borderId="0" xfId="50" applyFont="1" applyAlignment="1">
      <alignment horizontal="left"/>
    </xf>
    <xf numFmtId="189" fontId="69" fillId="0" borderId="0" xfId="50" applyFont="1" applyAlignment="1">
      <alignment horizontal="left"/>
    </xf>
    <xf numFmtId="189" fontId="67" fillId="0" borderId="29" xfId="50" applyFont="1" applyBorder="1" applyAlignment="1">
      <alignment horizontal="left"/>
    </xf>
    <xf numFmtId="189" fontId="67" fillId="0" borderId="30" xfId="50" applyFont="1" applyBorder="1" applyAlignment="1">
      <alignment horizontal="left"/>
    </xf>
    <xf numFmtId="189" fontId="67" fillId="0" borderId="31" xfId="50" applyFont="1" applyBorder="1" applyAlignment="1">
      <alignment horizontal="left" wrapText="1"/>
    </xf>
    <xf numFmtId="189" fontId="67" fillId="0" borderId="32" xfId="50" applyFont="1" applyBorder="1" applyAlignment="1">
      <alignment horizontal="left" wrapText="1"/>
    </xf>
    <xf numFmtId="189" fontId="67" fillId="0" borderId="30" xfId="50" applyFont="1" applyBorder="1" applyAlignment="1">
      <alignment horizontal="left" wrapText="1"/>
    </xf>
    <xf numFmtId="189" fontId="67" fillId="0" borderId="33" xfId="50" applyFont="1" applyBorder="1" applyAlignment="1">
      <alignment horizontal="right" wrapText="1"/>
    </xf>
    <xf numFmtId="189" fontId="13" fillId="0" borderId="1" xfId="0" applyFont="1" applyBorder="1"/>
    <xf numFmtId="189" fontId="67" fillId="0" borderId="26" xfId="50" applyFont="1" applyBorder="1" applyAlignment="1">
      <alignment horizontal="center" vertical="center" wrapText="1"/>
    </xf>
    <xf numFmtId="189" fontId="67" fillId="0" borderId="1" xfId="50" applyFont="1" applyBorder="1" applyAlignment="1">
      <alignment horizontal="center" vertical="center" wrapText="1"/>
    </xf>
    <xf numFmtId="189" fontId="67" fillId="23" borderId="1" xfId="50" applyFont="1" applyFill="1" applyBorder="1" applyAlignment="1">
      <alignment vertical="center"/>
    </xf>
    <xf numFmtId="189" fontId="67" fillId="23" borderId="1" xfId="50" applyFont="1" applyFill="1" applyBorder="1" applyAlignment="1">
      <alignment horizontal="center" wrapText="1"/>
    </xf>
    <xf numFmtId="183" fontId="70" fillId="23" borderId="34" xfId="50" applyNumberFormat="1" applyFont="1" applyFill="1" applyBorder="1" applyAlignment="1">
      <alignment horizontal="center" wrapText="1"/>
    </xf>
    <xf numFmtId="189" fontId="67" fillId="23" borderId="26" xfId="50" applyFont="1" applyFill="1" applyBorder="1" applyAlignment="1">
      <alignment horizontal="center" vertical="center" wrapText="1"/>
    </xf>
    <xf numFmtId="189" fontId="67" fillId="23" borderId="1" xfId="50" applyFont="1" applyFill="1" applyBorder="1" applyAlignment="1">
      <alignment horizontal="center" vertical="center" wrapText="1"/>
    </xf>
    <xf numFmtId="189" fontId="70" fillId="23" borderId="1" xfId="50" applyFont="1" applyFill="1" applyBorder="1" applyAlignment="1">
      <alignment horizontal="center" wrapText="1"/>
    </xf>
    <xf numFmtId="3" fontId="69" fillId="23" borderId="1" xfId="50" applyNumberFormat="1" applyFont="1" applyFill="1" applyBorder="1"/>
    <xf numFmtId="179" fontId="69" fillId="23" borderId="1" xfId="50" applyNumberFormat="1" applyFont="1" applyFill="1" applyBorder="1" applyAlignment="1">
      <alignment wrapText="1"/>
    </xf>
    <xf numFmtId="189" fontId="28" fillId="0" borderId="1" xfId="50" applyFont="1" applyBorder="1" applyAlignment="1">
      <alignment horizontal="center" wrapText="1"/>
    </xf>
    <xf numFmtId="183" fontId="28" fillId="0" borderId="1" xfId="0" applyNumberFormat="1" applyFont="1" applyBorder="1" applyAlignment="1">
      <alignment horizontal="center" vertical="center"/>
    </xf>
    <xf numFmtId="189" fontId="28" fillId="22" borderId="26" xfId="55" applyFont="1" applyFill="1" applyBorder="1" applyAlignment="1">
      <alignment horizontal="center" vertical="center" wrapText="1"/>
    </xf>
    <xf numFmtId="189" fontId="28" fillId="22" borderId="1" xfId="55" applyFont="1" applyFill="1" applyBorder="1" applyAlignment="1">
      <alignment horizontal="center" vertical="center" wrapText="1"/>
    </xf>
    <xf numFmtId="184" fontId="28" fillId="30" borderId="1" xfId="55" applyNumberFormat="1" applyFont="1" applyFill="1" applyBorder="1" applyAlignment="1">
      <alignment horizontal="center" vertical="center" wrapText="1"/>
    </xf>
    <xf numFmtId="189" fontId="28" fillId="0" borderId="1" xfId="55" applyFont="1" applyBorder="1" applyAlignment="1">
      <alignment horizontal="center" vertical="center" wrapText="1"/>
    </xf>
    <xf numFmtId="180" fontId="69" fillId="0" borderId="1" xfId="50" applyNumberFormat="1" applyFont="1" applyBorder="1" applyAlignment="1">
      <alignment vertical="center"/>
    </xf>
    <xf numFmtId="3" fontId="69" fillId="0" borderId="1" xfId="50" applyNumberFormat="1" applyFont="1" applyBorder="1" applyAlignment="1">
      <alignment vertical="center"/>
    </xf>
    <xf numFmtId="179" fontId="28" fillId="0" borderId="1" xfId="76" applyNumberFormat="1" applyFont="1" applyFill="1" applyBorder="1" applyAlignment="1">
      <alignment wrapText="1"/>
    </xf>
    <xf numFmtId="179" fontId="69" fillId="0" borderId="1" xfId="50" applyNumberFormat="1" applyFont="1" applyBorder="1" applyAlignment="1">
      <alignment wrapText="1"/>
    </xf>
    <xf numFmtId="189" fontId="28" fillId="0" borderId="0" xfId="0" applyFont="1"/>
    <xf numFmtId="189" fontId="28" fillId="0" borderId="1" xfId="0" applyFont="1" applyBorder="1" applyAlignment="1">
      <alignment horizontal="center"/>
    </xf>
    <xf numFmtId="189" fontId="28" fillId="32" borderId="0" xfId="0" applyFont="1" applyFill="1"/>
    <xf numFmtId="189" fontId="29" fillId="0" borderId="0" xfId="0" applyFont="1"/>
    <xf numFmtId="189" fontId="71" fillId="0" borderId="0" xfId="0" applyFont="1" applyAlignment="1">
      <alignment horizontal="left" vertical="center" indent="8"/>
    </xf>
    <xf numFmtId="189" fontId="72" fillId="0" borderId="0" xfId="77" applyFont="1" applyAlignment="1">
      <alignment horizontal="center"/>
    </xf>
    <xf numFmtId="189" fontId="4" fillId="0" borderId="0" xfId="77"/>
    <xf numFmtId="189" fontId="73" fillId="0" borderId="0" xfId="77" applyFont="1"/>
    <xf numFmtId="177" fontId="0" fillId="0" borderId="0" xfId="78" applyFont="1"/>
    <xf numFmtId="189" fontId="74" fillId="0" borderId="0" xfId="77" applyFont="1" applyAlignment="1">
      <alignment horizontal="center"/>
    </xf>
    <xf numFmtId="189" fontId="4" fillId="0" borderId="1" xfId="77" applyBorder="1" applyAlignment="1">
      <alignment horizontal="left"/>
    </xf>
    <xf numFmtId="189" fontId="5" fillId="0" borderId="0" xfId="77" applyFont="1" applyAlignment="1">
      <alignment horizontal="center" vertical="center"/>
    </xf>
    <xf numFmtId="189" fontId="4" fillId="0" borderId="0" xfId="77" applyAlignment="1">
      <alignment horizontal="center" vertical="center"/>
    </xf>
    <xf numFmtId="176" fontId="5" fillId="0" borderId="0" xfId="77" applyNumberFormat="1" applyFont="1" applyAlignment="1">
      <alignment horizontal="center" vertical="center"/>
    </xf>
    <xf numFmtId="189" fontId="75" fillId="0" borderId="0" xfId="77" applyFont="1"/>
    <xf numFmtId="189" fontId="13" fillId="0" borderId="1" xfId="48" applyFont="1" applyBorder="1" applyAlignment="1">
      <alignment horizontal="center" vertical="center" wrapText="1"/>
    </xf>
    <xf numFmtId="189" fontId="13" fillId="0" borderId="1" xfId="48" applyFont="1" applyBorder="1" applyAlignment="1">
      <alignment horizontal="left" vertical="center"/>
    </xf>
    <xf numFmtId="189" fontId="13" fillId="0" borderId="1" xfId="48" applyFont="1" applyBorder="1" applyAlignment="1">
      <alignment horizontal="right" vertical="center" wrapText="1"/>
    </xf>
    <xf numFmtId="189" fontId="13" fillId="26" borderId="1" xfId="48" applyFont="1" applyFill="1" applyBorder="1" applyAlignment="1">
      <alignment horizontal="center" vertical="center" wrapText="1"/>
    </xf>
    <xf numFmtId="189" fontId="13" fillId="0" borderId="6" xfId="48" applyFont="1" applyBorder="1" applyAlignment="1">
      <alignment horizontal="left" vertical="center" wrapText="1"/>
    </xf>
    <xf numFmtId="182" fontId="13" fillId="0" borderId="6" xfId="48" applyNumberFormat="1" applyFont="1" applyBorder="1" applyAlignment="1">
      <alignment horizontal="center" vertical="center" wrapText="1"/>
    </xf>
    <xf numFmtId="9" fontId="13" fillId="0" borderId="6" xfId="48" applyNumberFormat="1" applyFont="1" applyBorder="1" applyAlignment="1">
      <alignment vertical="center" wrapText="1"/>
    </xf>
    <xf numFmtId="181" fontId="13" fillId="0" borderId="6" xfId="48" applyNumberFormat="1" applyFont="1" applyBorder="1" applyAlignment="1">
      <alignment vertical="center" wrapText="1"/>
    </xf>
    <xf numFmtId="9" fontId="13" fillId="26" borderId="6" xfId="48" applyNumberFormat="1" applyFont="1" applyFill="1" applyBorder="1" applyAlignment="1">
      <alignment vertical="center" wrapText="1"/>
    </xf>
    <xf numFmtId="189" fontId="77" fillId="0" borderId="1" xfId="79" applyFont="1" applyBorder="1" applyAlignment="1">
      <alignment horizontal="center" vertical="center" wrapText="1"/>
    </xf>
    <xf numFmtId="189" fontId="77" fillId="24" borderId="1" xfId="79" applyFont="1" applyFill="1" applyBorder="1" applyAlignment="1">
      <alignment horizontal="center" vertical="center" wrapText="1"/>
    </xf>
    <xf numFmtId="189" fontId="78" fillId="0" borderId="0" xfId="80" applyFont="1" applyAlignment="1">
      <alignment horizontal="center" vertical="center"/>
    </xf>
    <xf numFmtId="189" fontId="77" fillId="0" borderId="1" xfId="79" applyFont="1" applyBorder="1" applyAlignment="1">
      <alignment horizontal="center" wrapText="1"/>
    </xf>
    <xf numFmtId="189" fontId="77" fillId="0" borderId="1" xfId="79" applyFont="1" applyBorder="1" applyAlignment="1">
      <alignment wrapText="1"/>
    </xf>
    <xf numFmtId="189" fontId="77" fillId="0" borderId="26" xfId="79" applyFont="1" applyBorder="1" applyAlignment="1">
      <alignment horizontal="center" vertical="center" wrapText="1"/>
    </xf>
    <xf numFmtId="189" fontId="77" fillId="24" borderId="1" xfId="79" applyFont="1" applyFill="1" applyBorder="1" applyAlignment="1">
      <alignment horizontal="center" wrapText="1"/>
    </xf>
    <xf numFmtId="189" fontId="78" fillId="0" borderId="0" xfId="80" applyFont="1">
      <alignment vertical="center"/>
    </xf>
    <xf numFmtId="189" fontId="76" fillId="0" borderId="1" xfId="79" applyFont="1" applyBorder="1" applyAlignment="1">
      <alignment horizontal="center" wrapText="1"/>
    </xf>
    <xf numFmtId="189" fontId="76" fillId="22" borderId="26" xfId="81" applyFont="1" applyFill="1" applyBorder="1" applyAlignment="1">
      <alignment horizontal="center" vertical="center" wrapText="1"/>
    </xf>
    <xf numFmtId="189" fontId="76" fillId="22" borderId="1" xfId="81" applyFont="1" applyFill="1" applyBorder="1" applyAlignment="1">
      <alignment horizontal="center" vertical="center" wrapText="1"/>
    </xf>
    <xf numFmtId="189" fontId="76" fillId="0" borderId="1" xfId="81" applyFont="1" applyBorder="1" applyAlignment="1">
      <alignment horizontal="center" vertical="center" wrapText="1"/>
    </xf>
    <xf numFmtId="189" fontId="76" fillId="24" borderId="1" xfId="81" applyFont="1" applyFill="1" applyBorder="1" applyAlignment="1">
      <alignment horizontal="center" vertical="center" wrapText="1"/>
    </xf>
    <xf numFmtId="189" fontId="79" fillId="24" borderId="1" xfId="81" applyFont="1" applyFill="1" applyBorder="1" applyAlignment="1">
      <alignment horizontal="center" vertical="center" wrapText="1"/>
    </xf>
    <xf numFmtId="189" fontId="56" fillId="0" borderId="3" xfId="79" applyFont="1" applyBorder="1" applyAlignment="1">
      <alignment horizontal="left"/>
    </xf>
    <xf numFmtId="189" fontId="56" fillId="0" borderId="4" xfId="79" applyFont="1" applyBorder="1" applyAlignment="1">
      <alignment horizontal="left"/>
    </xf>
    <xf numFmtId="189" fontId="56" fillId="0" borderId="5" xfId="79" applyFont="1" applyBorder="1" applyAlignment="1">
      <alignment horizontal="left"/>
    </xf>
    <xf numFmtId="189" fontId="56" fillId="0" borderId="27" xfId="79" applyFont="1" applyBorder="1" applyAlignment="1">
      <alignment horizontal="left" wrapText="1"/>
    </xf>
    <xf numFmtId="189" fontId="56" fillId="0" borderId="4" xfId="79" applyFont="1" applyBorder="1" applyAlignment="1">
      <alignment horizontal="left" wrapText="1"/>
    </xf>
    <xf numFmtId="14" fontId="56" fillId="0" borderId="28" xfId="79" applyNumberFormat="1" applyFont="1" applyBorder="1" applyAlignment="1">
      <alignment horizontal="right"/>
    </xf>
    <xf numFmtId="183" fontId="28" fillId="0" borderId="0" xfId="79" applyNumberFormat="1" applyFont="1" applyAlignment="1">
      <alignment horizontal="center"/>
    </xf>
    <xf numFmtId="189" fontId="58" fillId="0" borderId="0" xfId="79" applyFont="1" applyAlignment="1">
      <alignment horizontal="center" vertical="center"/>
    </xf>
    <xf numFmtId="189" fontId="59" fillId="0" borderId="0" xfId="79" applyFont="1" applyAlignment="1">
      <alignment horizontal="center" vertical="center"/>
    </xf>
    <xf numFmtId="189" fontId="28" fillId="0" borderId="0" xfId="79" applyFont="1" applyAlignment="1">
      <alignment horizontal="center" vertical="center"/>
    </xf>
    <xf numFmtId="189" fontId="28" fillId="0" borderId="0" xfId="79" applyFont="1" applyAlignment="1">
      <alignment horizontal="left"/>
    </xf>
    <xf numFmtId="189" fontId="59" fillId="0" borderId="0" xfId="79" applyFont="1" applyAlignment="1">
      <alignment horizontal="left"/>
    </xf>
    <xf numFmtId="189" fontId="56" fillId="0" borderId="29" xfId="79" applyFont="1" applyBorder="1" applyAlignment="1">
      <alignment horizontal="left"/>
    </xf>
    <xf numFmtId="189" fontId="56" fillId="0" borderId="30" xfId="79" applyFont="1" applyBorder="1" applyAlignment="1">
      <alignment horizontal="left"/>
    </xf>
    <xf numFmtId="189" fontId="56" fillId="0" borderId="31" xfId="79" applyFont="1" applyBorder="1" applyAlignment="1">
      <alignment horizontal="left" wrapText="1"/>
    </xf>
    <xf numFmtId="189" fontId="56" fillId="0" borderId="32" xfId="79" applyFont="1" applyBorder="1" applyAlignment="1">
      <alignment horizontal="left" wrapText="1"/>
    </xf>
    <xf numFmtId="189" fontId="56" fillId="0" borderId="30" xfId="79" applyFont="1" applyBorder="1" applyAlignment="1">
      <alignment horizontal="left" wrapText="1"/>
    </xf>
    <xf numFmtId="189" fontId="56" fillId="0" borderId="33" xfId="79" applyFont="1" applyBorder="1" applyAlignment="1">
      <alignment horizontal="right" wrapText="1"/>
    </xf>
    <xf numFmtId="189" fontId="56" fillId="0" borderId="26" xfId="79" applyFont="1" applyBorder="1" applyAlignment="1">
      <alignment horizontal="center" vertical="center" wrapText="1"/>
    </xf>
    <xf numFmtId="189" fontId="56" fillId="0" borderId="1" xfId="79" applyFont="1" applyBorder="1" applyAlignment="1">
      <alignment horizontal="center" vertical="center" wrapText="1"/>
    </xf>
    <xf numFmtId="189" fontId="56" fillId="23" borderId="1" xfId="79" applyFont="1" applyFill="1" applyBorder="1" applyAlignment="1">
      <alignment vertical="center"/>
    </xf>
    <xf numFmtId="189" fontId="56" fillId="23" borderId="1" xfId="79" applyFont="1" applyFill="1" applyBorder="1" applyAlignment="1">
      <alignment horizontal="center" wrapText="1"/>
    </xf>
    <xf numFmtId="183" fontId="60" fillId="23" borderId="34" xfId="79" applyNumberFormat="1" applyFont="1" applyFill="1" applyBorder="1" applyAlignment="1">
      <alignment horizontal="center" wrapText="1"/>
    </xf>
    <xf numFmtId="189" fontId="56" fillId="23" borderId="26" xfId="79" applyFont="1" applyFill="1" applyBorder="1" applyAlignment="1">
      <alignment horizontal="center" vertical="center" wrapText="1"/>
    </xf>
    <xf numFmtId="189" fontId="56" fillId="23" borderId="1" xfId="79" applyFont="1" applyFill="1" applyBorder="1" applyAlignment="1">
      <alignment horizontal="center" vertical="center" wrapText="1"/>
    </xf>
    <xf numFmtId="189" fontId="60" fillId="23" borderId="1" xfId="79" applyFont="1" applyFill="1" applyBorder="1" applyAlignment="1">
      <alignment horizontal="center" wrapText="1"/>
    </xf>
    <xf numFmtId="3" fontId="59" fillId="23" borderId="1" xfId="79" applyNumberFormat="1" applyFont="1" applyFill="1" applyBorder="1"/>
    <xf numFmtId="179" fontId="59" fillId="23" borderId="1" xfId="79" applyNumberFormat="1" applyFont="1" applyFill="1" applyBorder="1" applyAlignment="1">
      <alignment wrapText="1"/>
    </xf>
    <xf numFmtId="189" fontId="28" fillId="0" borderId="1" xfId="79" applyFont="1" applyBorder="1" applyAlignment="1">
      <alignment horizontal="center" wrapText="1"/>
    </xf>
    <xf numFmtId="183" fontId="28" fillId="0" borderId="26" xfId="0" applyNumberFormat="1" applyFont="1" applyBorder="1" applyAlignment="1">
      <alignment horizontal="center" vertical="center"/>
    </xf>
    <xf numFmtId="189" fontId="28" fillId="22" borderId="26" xfId="81" applyFont="1" applyFill="1" applyBorder="1" applyAlignment="1">
      <alignment horizontal="center" vertical="center" wrapText="1"/>
    </xf>
    <xf numFmtId="189" fontId="28" fillId="22" borderId="1" xfId="81" applyFont="1" applyFill="1" applyBorder="1" applyAlignment="1">
      <alignment horizontal="center" vertical="center" wrapText="1"/>
    </xf>
    <xf numFmtId="184" fontId="28" fillId="30" borderId="1" xfId="81" applyNumberFormat="1" applyFont="1" applyFill="1" applyBorder="1" applyAlignment="1">
      <alignment horizontal="center" vertical="center" wrapText="1"/>
    </xf>
    <xf numFmtId="189" fontId="28" fillId="0" borderId="1" xfId="81" applyFont="1" applyBorder="1" applyAlignment="1">
      <alignment horizontal="center" vertical="center" wrapText="1"/>
    </xf>
    <xf numFmtId="180" fontId="59" fillId="0" borderId="1" xfId="79" applyNumberFormat="1" applyFont="1" applyBorder="1" applyAlignment="1">
      <alignment vertical="center"/>
    </xf>
    <xf numFmtId="3" fontId="59" fillId="0" borderId="1" xfId="79" applyNumberFormat="1" applyFont="1" applyBorder="1" applyAlignment="1">
      <alignment vertical="center"/>
    </xf>
    <xf numFmtId="179" fontId="59" fillId="0" borderId="1" xfId="79" applyNumberFormat="1" applyFont="1" applyBorder="1" applyAlignment="1">
      <alignment wrapText="1"/>
    </xf>
    <xf numFmtId="189" fontId="28" fillId="33" borderId="0" xfId="0" applyFont="1" applyFill="1"/>
    <xf numFmtId="189" fontId="5" fillId="0" borderId="0" xfId="0" applyFont="1"/>
    <xf numFmtId="189" fontId="86" fillId="0" borderId="3" xfId="50" applyFont="1" applyBorder="1" applyAlignment="1">
      <alignment horizontal="left"/>
    </xf>
    <xf numFmtId="189" fontId="86" fillId="0" borderId="27" xfId="50" applyFont="1" applyBorder="1" applyAlignment="1">
      <alignment horizontal="left" wrapText="1"/>
    </xf>
    <xf numFmtId="14" fontId="86" fillId="0" borderId="28" xfId="50" applyNumberFormat="1" applyFont="1" applyBorder="1" applyAlignment="1">
      <alignment horizontal="right"/>
    </xf>
    <xf numFmtId="189" fontId="87" fillId="0" borderId="0" xfId="50" applyFont="1" applyAlignment="1">
      <alignment horizontal="center"/>
    </xf>
    <xf numFmtId="189" fontId="88" fillId="0" borderId="0" xfId="50" applyFont="1" applyAlignment="1">
      <alignment horizontal="left"/>
    </xf>
    <xf numFmtId="189" fontId="89" fillId="0" borderId="0" xfId="50" applyFont="1" applyAlignment="1">
      <alignment horizontal="left"/>
    </xf>
    <xf numFmtId="189" fontId="87" fillId="0" borderId="0" xfId="50" applyFont="1" applyAlignment="1">
      <alignment horizontal="left"/>
    </xf>
    <xf numFmtId="189" fontId="86" fillId="0" borderId="29" xfId="50" applyFont="1" applyBorder="1" applyAlignment="1">
      <alignment horizontal="left"/>
    </xf>
    <xf numFmtId="189" fontId="86" fillId="0" borderId="30" xfId="50" applyFont="1" applyBorder="1" applyAlignment="1">
      <alignment horizontal="left"/>
    </xf>
    <xf numFmtId="189" fontId="86" fillId="0" borderId="31" xfId="50" applyFont="1" applyBorder="1" applyAlignment="1">
      <alignment horizontal="left" wrapText="1"/>
    </xf>
    <xf numFmtId="189" fontId="86" fillId="0" borderId="32" xfId="50" applyFont="1" applyBorder="1" applyAlignment="1">
      <alignment horizontal="left" wrapText="1"/>
    </xf>
    <xf numFmtId="189" fontId="86" fillId="0" borderId="33" xfId="50" applyFont="1" applyBorder="1" applyAlignment="1">
      <alignment horizontal="right" wrapText="1"/>
    </xf>
    <xf numFmtId="189" fontId="63" fillId="0" borderId="0" xfId="50" applyFont="1" applyAlignment="1">
      <alignment horizontal="center"/>
    </xf>
    <xf numFmtId="189" fontId="91" fillId="0" borderId="1" xfId="0" applyFont="1" applyBorder="1"/>
    <xf numFmtId="189" fontId="86" fillId="0" borderId="26" xfId="50" applyFont="1" applyBorder="1" applyAlignment="1">
      <alignment horizontal="left" wrapText="1"/>
    </xf>
    <xf numFmtId="189" fontId="86" fillId="0" borderId="1" xfId="50" applyFont="1" applyBorder="1" applyAlignment="1">
      <alignment horizontal="left" wrapText="1"/>
    </xf>
    <xf numFmtId="189" fontId="0" fillId="0" borderId="7" xfId="0" applyBorder="1"/>
    <xf numFmtId="189" fontId="86" fillId="23" borderId="1" xfId="50" applyFont="1" applyFill="1" applyBorder="1" applyAlignment="1">
      <alignment horizontal="center" vertical="center"/>
    </xf>
    <xf numFmtId="189" fontId="86" fillId="23" borderId="1" xfId="50" applyFont="1" applyFill="1" applyBorder="1" applyAlignment="1">
      <alignment horizontal="center" vertical="center" wrapText="1"/>
    </xf>
    <xf numFmtId="189" fontId="92" fillId="23" borderId="1" xfId="50" applyFont="1" applyFill="1" applyBorder="1" applyAlignment="1">
      <alignment horizontal="center" vertical="center" wrapText="1"/>
    </xf>
    <xf numFmtId="189" fontId="92" fillId="23" borderId="26" xfId="50" applyFont="1" applyFill="1" applyBorder="1" applyAlignment="1">
      <alignment horizontal="center" vertical="center" wrapText="1"/>
    </xf>
    <xf numFmtId="189" fontId="86" fillId="23" borderId="26" xfId="50" applyFont="1" applyFill="1" applyBorder="1" applyAlignment="1">
      <alignment horizontal="center" vertical="center" wrapText="1"/>
    </xf>
    <xf numFmtId="189" fontId="90" fillId="23" borderId="1" xfId="50" applyFont="1" applyFill="1" applyBorder="1" applyAlignment="1">
      <alignment horizontal="center" vertical="center" wrapText="1"/>
    </xf>
    <xf numFmtId="3" fontId="89" fillId="23" borderId="1" xfId="50" applyNumberFormat="1" applyFont="1" applyFill="1" applyBorder="1" applyAlignment="1">
      <alignment horizontal="center" vertical="center"/>
    </xf>
    <xf numFmtId="179" fontId="89" fillId="23" borderId="1" xfId="50" applyNumberFormat="1" applyFont="1" applyFill="1" applyBorder="1" applyAlignment="1">
      <alignment horizontal="center" vertical="center" wrapText="1"/>
    </xf>
    <xf numFmtId="189" fontId="0" fillId="0" borderId="2" xfId="0" applyBorder="1" applyAlignment="1">
      <alignment horizontal="center" vertical="center"/>
    </xf>
    <xf numFmtId="189" fontId="87" fillId="0" borderId="1" xfId="50" applyFont="1" applyBorder="1" applyAlignment="1">
      <alignment horizontal="center" vertical="center" wrapText="1"/>
    </xf>
    <xf numFmtId="183" fontId="93" fillId="0" borderId="26" xfId="50" applyNumberFormat="1" applyFont="1" applyBorder="1" applyAlignment="1">
      <alignment horizontal="center" vertical="center"/>
    </xf>
    <xf numFmtId="183" fontId="94" fillId="0" borderId="26" xfId="50" applyNumberFormat="1" applyFont="1" applyBorder="1" applyAlignment="1">
      <alignment horizontal="center" vertical="center" wrapText="1"/>
    </xf>
    <xf numFmtId="189" fontId="95" fillId="22" borderId="26" xfId="55" applyFont="1" applyFill="1" applyBorder="1" applyAlignment="1">
      <alignment horizontal="center" vertical="center" wrapText="1"/>
    </xf>
    <xf numFmtId="189" fontId="95" fillId="22" borderId="1" xfId="55" applyFont="1" applyFill="1" applyBorder="1" applyAlignment="1">
      <alignment horizontal="center" vertical="center" wrapText="1"/>
    </xf>
    <xf numFmtId="180" fontId="89" fillId="0" borderId="1" xfId="50" applyNumberFormat="1" applyFont="1" applyBorder="1" applyAlignment="1">
      <alignment horizontal="center" vertical="center"/>
    </xf>
    <xf numFmtId="3" fontId="89" fillId="0" borderId="1" xfId="50" applyNumberFormat="1" applyFont="1" applyBorder="1" applyAlignment="1">
      <alignment horizontal="center" vertical="center"/>
    </xf>
    <xf numFmtId="179" fontId="87" fillId="0" borderId="1" xfId="76" applyNumberFormat="1" applyFont="1" applyFill="1" applyBorder="1" applyAlignment="1">
      <alignment horizontal="center" vertical="center" wrapText="1"/>
    </xf>
    <xf numFmtId="189" fontId="87" fillId="0" borderId="0" xfId="50" applyFont="1" applyAlignment="1">
      <alignment horizontal="center" vertical="center" wrapText="1"/>
    </xf>
    <xf numFmtId="189" fontId="93" fillId="0" borderId="0" xfId="50" applyFont="1" applyAlignment="1">
      <alignment horizontal="center" vertical="center" wrapText="1"/>
    </xf>
    <xf numFmtId="183" fontId="87" fillId="0" borderId="0" xfId="50" applyNumberFormat="1" applyFont="1" applyAlignment="1">
      <alignment horizontal="center" vertical="center"/>
    </xf>
    <xf numFmtId="189" fontId="96" fillId="0" borderId="0" xfId="0" applyFont="1"/>
    <xf numFmtId="180" fontId="89" fillId="0" borderId="0" xfId="50" applyNumberFormat="1" applyFont="1" applyAlignment="1">
      <alignment horizontal="center" vertical="center"/>
    </xf>
    <xf numFmtId="3" fontId="89" fillId="0" borderId="0" xfId="50" applyNumberFormat="1" applyFont="1" applyAlignment="1">
      <alignment horizontal="center" vertical="center"/>
    </xf>
    <xf numFmtId="179" fontId="87" fillId="0" borderId="0" xfId="76" applyNumberFormat="1" applyFont="1" applyFill="1" applyAlignment="1">
      <alignment horizontal="center" vertical="center" wrapText="1"/>
    </xf>
    <xf numFmtId="189" fontId="97" fillId="0" borderId="0" xfId="50" applyFont="1" applyAlignment="1">
      <alignment horizontal="center" vertical="center" wrapText="1"/>
    </xf>
    <xf numFmtId="189" fontId="98" fillId="0" borderId="0" xfId="0" applyFont="1" applyAlignment="1">
      <alignment horizontal="right"/>
    </xf>
    <xf numFmtId="189" fontId="98" fillId="0" borderId="0" xfId="0" applyFont="1"/>
    <xf numFmtId="189" fontId="103" fillId="22" borderId="26" xfId="55" applyFont="1" applyFill="1" applyBorder="1" applyAlignment="1">
      <alignment horizontal="center" vertical="center" wrapText="1"/>
    </xf>
    <xf numFmtId="189" fontId="103" fillId="22" borderId="1" xfId="55" applyFont="1" applyFill="1" applyBorder="1" applyAlignment="1">
      <alignment horizontal="center" vertical="center" wrapText="1"/>
    </xf>
    <xf numFmtId="1" fontId="15" fillId="0" borderId="1" xfId="45" applyNumberFormat="1" applyFont="1" applyBorder="1"/>
    <xf numFmtId="1" fontId="15" fillId="23" borderId="1" xfId="45" applyNumberFormat="1" applyFont="1" applyFill="1" applyBorder="1"/>
    <xf numFmtId="1" fontId="15" fillId="0" borderId="0" xfId="48" applyNumberFormat="1" applyFont="1"/>
    <xf numFmtId="177" fontId="15" fillId="0" borderId="0" xfId="155" applyFont="1"/>
    <xf numFmtId="189" fontId="24" fillId="0" borderId="0" xfId="66" applyFont="1" applyProtection="1">
      <protection locked="0"/>
    </xf>
    <xf numFmtId="179" fontId="13" fillId="0" borderId="0" xfId="66" applyNumberFormat="1" applyFont="1" applyAlignment="1" applyProtection="1">
      <alignment horizontal="left"/>
      <protection locked="0"/>
    </xf>
    <xf numFmtId="189" fontId="104" fillId="0" borderId="0" xfId="66" applyFont="1" applyAlignment="1" applyProtection="1">
      <alignment horizontal="left"/>
      <protection locked="0"/>
    </xf>
    <xf numFmtId="189" fontId="22" fillId="0" borderId="0" xfId="66" applyFont="1" applyAlignment="1" applyProtection="1">
      <alignment horizontal="left" wrapText="1"/>
      <protection locked="0"/>
    </xf>
    <xf numFmtId="189" fontId="23" fillId="0" borderId="1" xfId="66" applyFont="1" applyBorder="1" applyAlignment="1" applyProtection="1">
      <alignment horizontal="left"/>
      <protection locked="0"/>
    </xf>
    <xf numFmtId="189" fontId="22" fillId="0" borderId="0" xfId="159" applyFont="1"/>
    <xf numFmtId="14" fontId="22" fillId="0" borderId="0" xfId="66" applyNumberFormat="1" applyFont="1" applyAlignment="1" applyProtection="1">
      <alignment horizontal="left"/>
      <protection locked="0"/>
    </xf>
    <xf numFmtId="182" fontId="22" fillId="0" borderId="1" xfId="66" applyNumberFormat="1" applyFont="1" applyBorder="1" applyAlignment="1" applyProtection="1">
      <alignment horizontal="left"/>
      <protection locked="0"/>
    </xf>
    <xf numFmtId="189" fontId="22" fillId="0" borderId="11" xfId="66" applyFont="1" applyBorder="1" applyAlignment="1" applyProtection="1">
      <alignment horizontal="left"/>
      <protection locked="0"/>
    </xf>
    <xf numFmtId="14" fontId="22" fillId="0" borderId="11" xfId="66" applyNumberFormat="1" applyFont="1" applyBorder="1" applyAlignment="1" applyProtection="1">
      <alignment horizontal="left"/>
      <protection locked="0"/>
    </xf>
    <xf numFmtId="189" fontId="53" fillId="23" borderId="1" xfId="45" applyFont="1" applyFill="1" applyBorder="1" applyAlignment="1">
      <alignment wrapText="1"/>
    </xf>
    <xf numFmtId="49" fontId="5" fillId="37" borderId="1" xfId="0" applyNumberFormat="1" applyFont="1" applyFill="1" applyBorder="1"/>
    <xf numFmtId="189" fontId="5" fillId="37" borderId="1" xfId="0" applyFont="1" applyFill="1" applyBorder="1"/>
    <xf numFmtId="187" fontId="53" fillId="0" borderId="0" xfId="160" applyNumberFormat="1" applyFont="1"/>
    <xf numFmtId="189" fontId="95" fillId="0" borderId="0" xfId="66" applyFont="1" applyAlignment="1" applyProtection="1">
      <alignment horizontal="left"/>
      <protection locked="0"/>
    </xf>
    <xf numFmtId="9" fontId="5" fillId="0" borderId="0" xfId="66" applyNumberFormat="1" applyAlignment="1">
      <alignment horizontal="center" wrapText="1"/>
    </xf>
    <xf numFmtId="9" fontId="5" fillId="0" borderId="0" xfId="66" applyNumberFormat="1" applyAlignment="1" applyProtection="1">
      <alignment horizontal="center" vertical="center" wrapText="1"/>
      <protection locked="0"/>
    </xf>
    <xf numFmtId="189" fontId="5" fillId="0" borderId="0" xfId="48" applyFont="1" applyAlignment="1">
      <alignment vertical="center"/>
    </xf>
    <xf numFmtId="189" fontId="5" fillId="0" borderId="0" xfId="48" applyFont="1" applyAlignment="1">
      <alignment vertical="center" wrapText="1"/>
    </xf>
    <xf numFmtId="189" fontId="5" fillId="23" borderId="1" xfId="45" applyFont="1" applyFill="1" applyBorder="1" applyAlignment="1">
      <alignment wrapText="1"/>
    </xf>
    <xf numFmtId="3" fontId="5" fillId="23" borderId="1" xfId="45" applyNumberFormat="1" applyFont="1" applyFill="1" applyBorder="1" applyAlignment="1">
      <alignment wrapText="1"/>
    </xf>
    <xf numFmtId="189" fontId="5" fillId="23" borderId="1" xfId="45" applyFont="1" applyFill="1" applyBorder="1" applyAlignment="1">
      <alignment horizontal="center"/>
    </xf>
    <xf numFmtId="181" fontId="5" fillId="23" borderId="1" xfId="45" applyNumberFormat="1" applyFont="1" applyFill="1" applyBorder="1"/>
    <xf numFmtId="177" fontId="5" fillId="23" borderId="1" xfId="48" applyNumberFormat="1" applyFont="1" applyFill="1" applyBorder="1"/>
    <xf numFmtId="189" fontId="5" fillId="0" borderId="0" xfId="45" applyFont="1" applyAlignment="1">
      <alignment wrapText="1"/>
    </xf>
    <xf numFmtId="189" fontId="5" fillId="22" borderId="1" xfId="47" applyFont="1" applyFill="1" applyBorder="1" applyAlignment="1">
      <alignment wrapText="1"/>
    </xf>
    <xf numFmtId="179" fontId="5" fillId="22" borderId="1" xfId="47" applyNumberFormat="1" applyFont="1" applyFill="1" applyBorder="1" applyAlignment="1">
      <alignment wrapText="1"/>
    </xf>
    <xf numFmtId="179" fontId="15" fillId="0" borderId="1" xfId="33" applyNumberFormat="1" applyFont="1" applyFill="1" applyBorder="1" applyAlignment="1">
      <alignment horizontal="center" wrapText="1"/>
    </xf>
    <xf numFmtId="189" fontId="5" fillId="0" borderId="1" xfId="50" applyFont="1" applyBorder="1" applyAlignment="1">
      <alignment horizontal="center" wrapText="1"/>
    </xf>
    <xf numFmtId="1" fontId="5" fillId="0" borderId="1" xfId="50" applyNumberFormat="1" applyFont="1" applyBorder="1" applyAlignment="1">
      <alignment horizontal="center" wrapText="1"/>
    </xf>
    <xf numFmtId="180" fontId="15" fillId="0" borderId="1" xfId="49" applyNumberFormat="1" applyFont="1" applyBorder="1"/>
    <xf numFmtId="3" fontId="15" fillId="0" borderId="1" xfId="49" applyNumberFormat="1" applyFont="1" applyBorder="1"/>
    <xf numFmtId="179" fontId="5" fillId="0" borderId="1" xfId="33" applyNumberFormat="1" applyFont="1" applyFill="1" applyBorder="1" applyAlignment="1">
      <alignment wrapText="1"/>
    </xf>
    <xf numFmtId="179" fontId="15" fillId="0" borderId="1" xfId="49" applyNumberFormat="1" applyFont="1" applyBorder="1" applyAlignment="1">
      <alignment wrapText="1"/>
    </xf>
    <xf numFmtId="177" fontId="5" fillId="0" borderId="1" xfId="48" applyNumberFormat="1" applyFont="1" applyBorder="1"/>
    <xf numFmtId="177" fontId="15" fillId="0" borderId="1" xfId="49" applyNumberFormat="1" applyFont="1" applyBorder="1"/>
    <xf numFmtId="179" fontId="33" fillId="24" borderId="1" xfId="35" applyNumberFormat="1" applyFont="1" applyFill="1" applyBorder="1" applyAlignment="1">
      <alignment horizontal="center"/>
    </xf>
    <xf numFmtId="187" fontId="5" fillId="0" borderId="1" xfId="73" applyNumberFormat="1" applyBorder="1" applyAlignment="1">
      <alignment wrapText="1"/>
    </xf>
    <xf numFmtId="189" fontId="5" fillId="0" borderId="0" xfId="49" applyFont="1" applyAlignment="1">
      <alignment wrapText="1"/>
    </xf>
    <xf numFmtId="187" fontId="53" fillId="0" borderId="1" xfId="73" applyNumberFormat="1" applyFont="1" applyBorder="1" applyAlignment="1">
      <alignment wrapText="1"/>
    </xf>
    <xf numFmtId="187" fontId="5" fillId="0" borderId="1" xfId="69" applyNumberFormat="1" applyBorder="1" applyAlignment="1">
      <alignment wrapText="1"/>
    </xf>
    <xf numFmtId="189" fontId="5" fillId="0" borderId="0" xfId="48" applyFont="1"/>
    <xf numFmtId="189" fontId="5" fillId="0" borderId="0" xfId="48" applyFont="1" applyAlignment="1">
      <alignment wrapText="1"/>
    </xf>
    <xf numFmtId="187" fontId="5" fillId="0" borderId="1" xfId="68" applyNumberFormat="1" applyBorder="1"/>
    <xf numFmtId="189" fontId="5" fillId="23" borderId="1" xfId="69" applyFill="1" applyBorder="1" applyAlignment="1">
      <alignment wrapText="1"/>
    </xf>
    <xf numFmtId="189" fontId="5" fillId="22" borderId="1" xfId="67" applyFill="1" applyBorder="1" applyAlignment="1">
      <alignment wrapText="1"/>
    </xf>
    <xf numFmtId="1" fontId="53" fillId="0" borderId="1" xfId="50" applyNumberFormat="1" applyFont="1" applyBorder="1" applyAlignment="1">
      <alignment horizontal="center" wrapText="1"/>
    </xf>
    <xf numFmtId="9" fontId="5" fillId="0" borderId="0" xfId="51" applyFont="1"/>
    <xf numFmtId="26" fontId="15" fillId="0" borderId="0" xfId="48" applyNumberFormat="1" applyFont="1"/>
    <xf numFmtId="10" fontId="15" fillId="0" borderId="0" xfId="48" applyNumberFormat="1" applyFont="1"/>
    <xf numFmtId="187" fontId="53" fillId="0" borderId="0" xfId="73" applyNumberFormat="1" applyFont="1" applyAlignment="1">
      <alignment wrapText="1"/>
    </xf>
    <xf numFmtId="189" fontId="5" fillId="0" borderId="0" xfId="73" applyAlignment="1">
      <alignment wrapText="1"/>
    </xf>
    <xf numFmtId="187" fontId="5" fillId="0" borderId="0" xfId="68" applyNumberFormat="1"/>
    <xf numFmtId="189" fontId="22" fillId="0" borderId="0" xfId="161" applyFont="1"/>
    <xf numFmtId="10" fontId="22" fillId="0" borderId="0" xfId="162" applyNumberFormat="1" applyFont="1"/>
    <xf numFmtId="189" fontId="52" fillId="0" borderId="0" xfId="161" applyFont="1"/>
    <xf numFmtId="176" fontId="52" fillId="0" borderId="0" xfId="161" applyNumberFormat="1" applyFont="1"/>
    <xf numFmtId="9" fontId="22" fillId="0" borderId="0" xfId="161" applyNumberFormat="1" applyFont="1"/>
    <xf numFmtId="3" fontId="22" fillId="0" borderId="0" xfId="161" applyNumberFormat="1" applyFont="1"/>
    <xf numFmtId="176" fontId="22" fillId="0" borderId="0" xfId="161" applyNumberFormat="1" applyFont="1"/>
    <xf numFmtId="179" fontId="23" fillId="0" borderId="43" xfId="161" applyNumberFormat="1" applyFont="1" applyBorder="1"/>
    <xf numFmtId="186" fontId="23" fillId="0" borderId="39" xfId="163" applyNumberFormat="1" applyFont="1" applyBorder="1"/>
    <xf numFmtId="186" fontId="23" fillId="0" borderId="39" xfId="163" applyNumberFormat="1" applyFont="1" applyBorder="1" applyAlignment="1">
      <alignment horizontal="center"/>
    </xf>
    <xf numFmtId="189" fontId="23" fillId="0" borderId="40" xfId="161" applyFont="1" applyBorder="1"/>
    <xf numFmtId="189" fontId="23" fillId="0" borderId="43" xfId="161" applyFont="1" applyBorder="1"/>
    <xf numFmtId="188" fontId="22" fillId="0" borderId="0" xfId="161" applyNumberFormat="1" applyFont="1"/>
    <xf numFmtId="188" fontId="22" fillId="0" borderId="0" xfId="164" applyNumberFormat="1" applyFont="1"/>
    <xf numFmtId="179" fontId="23" fillId="0" borderId="1" xfId="161" applyNumberFormat="1" applyFont="1" applyBorder="1"/>
    <xf numFmtId="186" fontId="23" fillId="0" borderId="1" xfId="163" applyNumberFormat="1" applyFont="1" applyBorder="1"/>
    <xf numFmtId="186" fontId="22" fillId="0" borderId="26" xfId="163" applyNumberFormat="1" applyFont="1" applyBorder="1" applyAlignment="1">
      <alignment horizontal="center"/>
    </xf>
    <xf numFmtId="186" fontId="22" fillId="0" borderId="26" xfId="163" applyNumberFormat="1" applyFont="1" applyFill="1" applyBorder="1" applyAlignment="1">
      <alignment horizontal="center"/>
    </xf>
    <xf numFmtId="186" fontId="22" fillId="0" borderId="1" xfId="163" applyNumberFormat="1" applyFont="1" applyFill="1" applyBorder="1" applyAlignment="1">
      <alignment horizontal="center"/>
    </xf>
    <xf numFmtId="186" fontId="22" fillId="0" borderId="1" xfId="163" applyNumberFormat="1" applyFont="1" applyBorder="1" applyAlignment="1">
      <alignment horizontal="center"/>
    </xf>
    <xf numFmtId="176" fontId="22" fillId="0" borderId="26" xfId="161" applyNumberFormat="1" applyFont="1" applyBorder="1"/>
    <xf numFmtId="189" fontId="22" fillId="0" borderId="26" xfId="161" applyFont="1" applyBorder="1"/>
    <xf numFmtId="189" fontId="22" fillId="0" borderId="21" xfId="161" applyFont="1" applyBorder="1"/>
    <xf numFmtId="189" fontId="23" fillId="0" borderId="1" xfId="161" applyFont="1" applyBorder="1" applyAlignment="1">
      <alignment horizontal="center" vertical="center" wrapText="1"/>
    </xf>
    <xf numFmtId="189" fontId="23" fillId="0" borderId="8" xfId="161" applyFont="1" applyBorder="1" applyAlignment="1">
      <alignment wrapText="1"/>
    </xf>
    <xf numFmtId="189" fontId="23" fillId="0" borderId="8" xfId="161" applyFont="1" applyBorder="1" applyAlignment="1">
      <alignment horizontal="center"/>
    </xf>
    <xf numFmtId="189" fontId="23" fillId="30" borderId="8" xfId="161" applyFont="1" applyFill="1" applyBorder="1" applyAlignment="1">
      <alignment horizontal="center"/>
    </xf>
    <xf numFmtId="189" fontId="23" fillId="0" borderId="5" xfId="161" applyFont="1" applyBorder="1"/>
    <xf numFmtId="189" fontId="23" fillId="0" borderId="20" xfId="161" applyFont="1" applyBorder="1"/>
    <xf numFmtId="189" fontId="22" fillId="0" borderId="38" xfId="161" applyFont="1" applyBorder="1"/>
    <xf numFmtId="9" fontId="22" fillId="0" borderId="38" xfId="162" applyFont="1" applyBorder="1" applyAlignment="1">
      <alignment horizontal="center"/>
    </xf>
    <xf numFmtId="9" fontId="22" fillId="0" borderId="38" xfId="162" applyFont="1" applyFill="1" applyBorder="1" applyAlignment="1">
      <alignment horizontal="center"/>
    </xf>
    <xf numFmtId="189" fontId="22" fillId="0" borderId="37" xfId="161" applyFont="1" applyBorder="1"/>
    <xf numFmtId="189" fontId="22" fillId="0" borderId="44" xfId="161" applyFont="1" applyBorder="1"/>
    <xf numFmtId="189" fontId="22" fillId="0" borderId="44" xfId="161" applyFont="1" applyBorder="1" applyAlignment="1">
      <alignment horizontal="center"/>
    </xf>
    <xf numFmtId="189" fontId="22" fillId="0" borderId="7" xfId="161" applyFont="1" applyBorder="1" applyAlignment="1">
      <alignment horizontal="center"/>
    </xf>
    <xf numFmtId="189" fontId="22" fillId="0" borderId="7" xfId="161" applyFont="1" applyBorder="1" applyAlignment="1">
      <alignment horizontal="center" wrapText="1"/>
    </xf>
    <xf numFmtId="189" fontId="22" fillId="0" borderId="42" xfId="161" applyFont="1" applyBorder="1"/>
    <xf numFmtId="189" fontId="22" fillId="0" borderId="41" xfId="161" applyFont="1" applyBorder="1"/>
    <xf numFmtId="189" fontId="22" fillId="0" borderId="0" xfId="161" applyFont="1" applyAlignment="1">
      <alignment horizontal="center"/>
    </xf>
    <xf numFmtId="189" fontId="13" fillId="35" borderId="7" xfId="161" applyFont="1" applyFill="1" applyBorder="1" applyAlignment="1">
      <alignment horizontal="center" vertical="center" wrapText="1"/>
    </xf>
    <xf numFmtId="189" fontId="13" fillId="35" borderId="1" xfId="161" applyFont="1" applyFill="1" applyBorder="1" applyAlignment="1">
      <alignment horizontal="center" vertical="center" wrapText="1"/>
    </xf>
    <xf numFmtId="189" fontId="13" fillId="34" borderId="37" xfId="161" applyFont="1" applyFill="1" applyBorder="1" applyAlignment="1">
      <alignment horizontal="center" vertical="center" wrapText="1"/>
    </xf>
    <xf numFmtId="189" fontId="13" fillId="34" borderId="35" xfId="161" applyFont="1" applyFill="1" applyBorder="1" applyAlignment="1">
      <alignment horizontal="center" vertical="center" wrapText="1"/>
    </xf>
    <xf numFmtId="189" fontId="23" fillId="34" borderId="35" xfId="161" applyFont="1" applyFill="1" applyBorder="1"/>
    <xf numFmtId="189" fontId="25" fillId="0" borderId="0" xfId="161"/>
    <xf numFmtId="188" fontId="22" fillId="0" borderId="0" xfId="162" applyNumberFormat="1" applyFont="1"/>
    <xf numFmtId="186" fontId="23" fillId="0" borderId="40" xfId="163" applyNumberFormat="1" applyFont="1" applyBorder="1"/>
    <xf numFmtId="186" fontId="23" fillId="0" borderId="26" xfId="163" applyNumberFormat="1" applyFont="1" applyBorder="1"/>
    <xf numFmtId="189" fontId="23" fillId="0" borderId="5" xfId="161" applyFont="1" applyBorder="1" applyAlignment="1">
      <alignment wrapText="1"/>
    </xf>
    <xf numFmtId="189" fontId="22" fillId="0" borderId="19" xfId="161" applyFont="1" applyBorder="1"/>
    <xf numFmtId="9" fontId="22" fillId="0" borderId="2" xfId="162" applyFont="1" applyBorder="1" applyAlignment="1">
      <alignment horizontal="center"/>
    </xf>
    <xf numFmtId="9" fontId="22" fillId="0" borderId="2" xfId="162" applyFont="1" applyFill="1" applyBorder="1" applyAlignment="1">
      <alignment horizontal="center"/>
    </xf>
    <xf numFmtId="9" fontId="22" fillId="0" borderId="19" xfId="162" applyFont="1" applyBorder="1" applyAlignment="1">
      <alignment horizontal="center"/>
    </xf>
    <xf numFmtId="189" fontId="22" fillId="0" borderId="1" xfId="161" applyFont="1" applyBorder="1"/>
    <xf numFmtId="189" fontId="22" fillId="0" borderId="1" xfId="161" applyFont="1" applyBorder="1" applyAlignment="1">
      <alignment horizontal="center"/>
    </xf>
    <xf numFmtId="189" fontId="22" fillId="0" borderId="2" xfId="161" applyFont="1" applyBorder="1" applyAlignment="1">
      <alignment horizontal="center"/>
    </xf>
    <xf numFmtId="189" fontId="5" fillId="0" borderId="0" xfId="161" applyFont="1"/>
    <xf numFmtId="10" fontId="5" fillId="0" borderId="0" xfId="162" applyNumberFormat="1" applyFont="1"/>
    <xf numFmtId="189" fontId="5" fillId="0" borderId="0" xfId="161" applyFont="1" applyAlignment="1">
      <alignment horizontal="center"/>
    </xf>
    <xf numFmtId="189" fontId="13" fillId="34" borderId="35" xfId="161" applyFont="1" applyFill="1" applyBorder="1"/>
    <xf numFmtId="189" fontId="23" fillId="0" borderId="0" xfId="161" applyFont="1"/>
    <xf numFmtId="189" fontId="22" fillId="0" borderId="0" xfId="161" applyFont="1" applyAlignment="1">
      <alignment horizontal="right"/>
    </xf>
    <xf numFmtId="9" fontId="22" fillId="0" borderId="0" xfId="162" applyFont="1"/>
    <xf numFmtId="181" fontId="22" fillId="0" borderId="0" xfId="162" applyNumberFormat="1" applyFont="1"/>
    <xf numFmtId="186" fontId="23" fillId="36" borderId="39" xfId="163" applyNumberFormat="1" applyFont="1" applyFill="1" applyBorder="1" applyAlignment="1">
      <alignment horizontal="center"/>
    </xf>
    <xf numFmtId="189" fontId="23" fillId="0" borderId="38" xfId="161" applyFont="1" applyBorder="1"/>
    <xf numFmtId="189" fontId="23" fillId="0" borderId="37" xfId="161" applyFont="1" applyBorder="1"/>
    <xf numFmtId="177" fontId="22" fillId="0" borderId="0" xfId="161" applyNumberFormat="1" applyFont="1"/>
    <xf numFmtId="186" fontId="23" fillId="0" borderId="1" xfId="163" applyNumberFormat="1" applyFont="1" applyBorder="1" applyAlignment="1">
      <alignment horizontal="center"/>
    </xf>
    <xf numFmtId="189" fontId="23" fillId="30" borderId="34" xfId="161" applyFont="1" applyFill="1" applyBorder="1" applyAlignment="1">
      <alignment horizontal="center"/>
    </xf>
    <xf numFmtId="189" fontId="102" fillId="0" borderId="34" xfId="161" applyFont="1" applyBorder="1" applyAlignment="1">
      <alignment horizontal="center"/>
    </xf>
    <xf numFmtId="189" fontId="102" fillId="0" borderId="1" xfId="161" applyFont="1" applyBorder="1" applyAlignment="1">
      <alignment horizontal="center"/>
    </xf>
    <xf numFmtId="189" fontId="23" fillId="30" borderId="1" xfId="161" applyFont="1" applyFill="1" applyBorder="1" applyAlignment="1">
      <alignment horizontal="center"/>
    </xf>
    <xf numFmtId="189" fontId="102" fillId="0" borderId="5" xfId="161" applyFont="1" applyBorder="1"/>
    <xf numFmtId="189" fontId="101" fillId="35" borderId="1" xfId="161" applyFont="1" applyFill="1" applyBorder="1" applyAlignment="1">
      <alignment horizontal="center" vertical="center" wrapText="1"/>
    </xf>
    <xf numFmtId="189" fontId="13" fillId="35" borderId="2" xfId="161" applyFont="1" applyFill="1" applyBorder="1" applyAlignment="1">
      <alignment horizontal="center" vertical="center" wrapText="1"/>
    </xf>
    <xf numFmtId="189" fontId="13" fillId="35" borderId="36" xfId="161" applyFont="1" applyFill="1" applyBorder="1" applyAlignment="1">
      <alignment horizontal="center" vertical="center" wrapText="1"/>
    </xf>
    <xf numFmtId="189" fontId="13" fillId="34" borderId="35" xfId="161" applyFont="1" applyFill="1" applyBorder="1" applyAlignment="1">
      <alignment horizontal="left" vertical="center"/>
    </xf>
    <xf numFmtId="189" fontId="52" fillId="0" borderId="0" xfId="161" applyFont="1" applyAlignment="1">
      <alignment horizontal="center"/>
    </xf>
    <xf numFmtId="189" fontId="25" fillId="0" borderId="1" xfId="161" applyBorder="1"/>
    <xf numFmtId="189" fontId="99" fillId="0" borderId="0" xfId="161" applyFont="1" applyAlignment="1">
      <alignment vertical="center"/>
    </xf>
    <xf numFmtId="189" fontId="13" fillId="0" borderId="0" xfId="161" applyFont="1" applyAlignment="1">
      <alignment wrapText="1"/>
    </xf>
    <xf numFmtId="189" fontId="100" fillId="0" borderId="0" xfId="161" applyFont="1" applyAlignment="1">
      <alignment wrapText="1"/>
    </xf>
    <xf numFmtId="189" fontId="13" fillId="0" borderId="0" xfId="161" applyFont="1"/>
    <xf numFmtId="189" fontId="22" fillId="24" borderId="0" xfId="161" applyFont="1" applyFill="1"/>
    <xf numFmtId="189" fontId="13" fillId="24" borderId="0" xfId="161" applyFont="1" applyFill="1"/>
    <xf numFmtId="189" fontId="22" fillId="24" borderId="0" xfId="161" applyFont="1" applyFill="1" applyAlignment="1">
      <alignment horizontal="center"/>
    </xf>
    <xf numFmtId="189" fontId="107" fillId="24" borderId="0" xfId="161" applyFont="1" applyFill="1" applyAlignment="1">
      <alignment vertical="center"/>
    </xf>
    <xf numFmtId="186" fontId="22" fillId="30" borderId="1" xfId="163" applyNumberFormat="1" applyFont="1" applyFill="1" applyBorder="1" applyAlignment="1">
      <alignment horizontal="center"/>
    </xf>
    <xf numFmtId="177" fontId="22" fillId="0" borderId="26" xfId="161" applyNumberFormat="1" applyFont="1" applyBorder="1"/>
    <xf numFmtId="189" fontId="22" fillId="0" borderId="23" xfId="161" applyFont="1" applyBorder="1" applyAlignment="1">
      <alignment horizontal="center"/>
    </xf>
    <xf numFmtId="189" fontId="22" fillId="0" borderId="23" xfId="161" applyFont="1" applyBorder="1" applyAlignment="1">
      <alignment horizontal="center" wrapText="1"/>
    </xf>
    <xf numFmtId="189" fontId="23" fillId="34" borderId="35" xfId="161" applyFont="1" applyFill="1" applyBorder="1" applyAlignment="1">
      <alignment horizontal="center" vertical="center" wrapText="1"/>
    </xf>
    <xf numFmtId="177" fontId="22" fillId="0" borderId="1" xfId="161" applyNumberFormat="1" applyFont="1" applyBorder="1"/>
    <xf numFmtId="186" fontId="22" fillId="24" borderId="1" xfId="163" applyNumberFormat="1" applyFont="1" applyFill="1" applyBorder="1" applyAlignment="1">
      <alignment horizontal="center"/>
    </xf>
    <xf numFmtId="186" fontId="23" fillId="0" borderId="0" xfId="163" applyNumberFormat="1" applyFont="1" applyBorder="1"/>
    <xf numFmtId="186" fontId="23" fillId="0" borderId="0" xfId="163" applyNumberFormat="1" applyFont="1" applyBorder="1" applyAlignment="1">
      <alignment horizontal="center"/>
    </xf>
    <xf numFmtId="10" fontId="22" fillId="0" borderId="0" xfId="162" applyNumberFormat="1" applyFont="1" applyFill="1"/>
    <xf numFmtId="186" fontId="23" fillId="0" borderId="0" xfId="163" applyNumberFormat="1" applyFont="1" applyFill="1" applyBorder="1"/>
    <xf numFmtId="186" fontId="23" fillId="0" borderId="0" xfId="163" applyNumberFormat="1" applyFont="1" applyFill="1" applyBorder="1" applyAlignment="1">
      <alignment horizontal="center"/>
    </xf>
    <xf numFmtId="189" fontId="23" fillId="0" borderId="0" xfId="161" applyFont="1" applyAlignment="1">
      <alignment horizontal="center"/>
    </xf>
    <xf numFmtId="189" fontId="108" fillId="39" borderId="0" xfId="161" applyFont="1" applyFill="1" applyAlignment="1">
      <alignment vertical="center"/>
    </xf>
    <xf numFmtId="189" fontId="106" fillId="23" borderId="1" xfId="48" applyFont="1" applyFill="1" applyBorder="1" applyAlignment="1">
      <alignment vertical="center"/>
    </xf>
    <xf numFmtId="189" fontId="5" fillId="40" borderId="1" xfId="47" applyFont="1" applyFill="1" applyBorder="1" applyAlignment="1">
      <alignment wrapText="1"/>
    </xf>
    <xf numFmtId="49" fontId="5" fillId="40" borderId="1" xfId="0" applyNumberFormat="1" applyFont="1" applyFill="1" applyBorder="1"/>
    <xf numFmtId="179" fontId="5" fillId="40" borderId="1" xfId="47" applyNumberFormat="1" applyFont="1" applyFill="1" applyBorder="1" applyAlignment="1">
      <alignment wrapText="1"/>
    </xf>
    <xf numFmtId="179" fontId="15" fillId="40" borderId="1" xfId="33" applyNumberFormat="1" applyFont="1" applyFill="1" applyBorder="1" applyAlignment="1">
      <alignment horizontal="center" wrapText="1"/>
    </xf>
    <xf numFmtId="189" fontId="5" fillId="40" borderId="1" xfId="50" applyFont="1" applyFill="1" applyBorder="1" applyAlignment="1">
      <alignment horizontal="center" wrapText="1"/>
    </xf>
    <xf numFmtId="1" fontId="5" fillId="40" borderId="1" xfId="50" applyNumberFormat="1" applyFont="1" applyFill="1" applyBorder="1" applyAlignment="1">
      <alignment horizontal="center" wrapText="1"/>
    </xf>
    <xf numFmtId="180" fontId="15" fillId="40" borderId="1" xfId="49" applyNumberFormat="1" applyFont="1" applyFill="1" applyBorder="1"/>
    <xf numFmtId="3" fontId="15" fillId="40" borderId="1" xfId="49" applyNumberFormat="1" applyFont="1" applyFill="1" applyBorder="1"/>
    <xf numFmtId="179" fontId="5" fillId="40" borderId="1" xfId="33" applyNumberFormat="1" applyFont="1" applyFill="1" applyBorder="1" applyAlignment="1">
      <alignment wrapText="1"/>
    </xf>
    <xf numFmtId="179" fontId="15" fillId="40" borderId="1" xfId="49" applyNumberFormat="1" applyFont="1" applyFill="1" applyBorder="1" applyAlignment="1">
      <alignment wrapText="1"/>
    </xf>
    <xf numFmtId="189" fontId="15" fillId="40" borderId="1" xfId="46" applyFont="1" applyFill="1" applyBorder="1" applyAlignment="1">
      <alignment horizontal="right"/>
    </xf>
    <xf numFmtId="181" fontId="15" fillId="40" borderId="1" xfId="46" applyNumberFormat="1" applyFont="1" applyFill="1" applyBorder="1"/>
    <xf numFmtId="177" fontId="15" fillId="40" borderId="1" xfId="45" applyNumberFormat="1" applyFont="1" applyFill="1" applyBorder="1"/>
    <xf numFmtId="177" fontId="5" fillId="40" borderId="1" xfId="48" applyNumberFormat="1" applyFont="1" applyFill="1" applyBorder="1"/>
    <xf numFmtId="177" fontId="15" fillId="40" borderId="1" xfId="49" applyNumberFormat="1" applyFont="1" applyFill="1" applyBorder="1"/>
    <xf numFmtId="179" fontId="15" fillId="40" borderId="1" xfId="33" applyNumberFormat="1" applyFont="1" applyFill="1" applyBorder="1" applyAlignment="1"/>
    <xf numFmtId="179" fontId="15" fillId="40" borderId="1" xfId="45" applyNumberFormat="1" applyFont="1" applyFill="1" applyBorder="1"/>
    <xf numFmtId="10" fontId="18" fillId="40" borderId="1" xfId="36" applyNumberFormat="1" applyFont="1" applyFill="1" applyBorder="1" applyAlignment="1"/>
    <xf numFmtId="179" fontId="33" fillId="40" borderId="1" xfId="35" applyNumberFormat="1" applyFont="1" applyFill="1" applyBorder="1" applyAlignment="1">
      <alignment horizontal="center"/>
    </xf>
    <xf numFmtId="1" fontId="15" fillId="40" borderId="1" xfId="45" applyNumberFormat="1" applyFont="1" applyFill="1" applyBorder="1"/>
    <xf numFmtId="189" fontId="5" fillId="40" borderId="0" xfId="49" applyFont="1" applyFill="1" applyAlignment="1">
      <alignment wrapText="1"/>
    </xf>
    <xf numFmtId="187" fontId="5" fillId="40" borderId="1" xfId="73" applyNumberFormat="1" applyFill="1" applyBorder="1" applyAlignment="1">
      <alignment wrapText="1"/>
    </xf>
    <xf numFmtId="187" fontId="53" fillId="40" borderId="1" xfId="73" applyNumberFormat="1" applyFont="1" applyFill="1" applyBorder="1" applyAlignment="1">
      <alignment wrapText="1"/>
    </xf>
    <xf numFmtId="189" fontId="5" fillId="40" borderId="1" xfId="67" applyFill="1" applyBorder="1" applyAlignment="1">
      <alignment wrapText="1"/>
    </xf>
    <xf numFmtId="1" fontId="53" fillId="40" borderId="1" xfId="50" applyNumberFormat="1" applyFont="1" applyFill="1" applyBorder="1" applyAlignment="1">
      <alignment horizontal="center" wrapText="1"/>
    </xf>
    <xf numFmtId="189" fontId="106" fillId="23" borderId="1" xfId="68" applyFont="1" applyFill="1" applyBorder="1" applyAlignment="1">
      <alignment vertical="center"/>
    </xf>
    <xf numFmtId="189" fontId="0" fillId="24" borderId="0" xfId="68" applyFont="1" applyFill="1"/>
    <xf numFmtId="189" fontId="0" fillId="24" borderId="26" xfId="68" applyFont="1" applyFill="1" applyBorder="1"/>
    <xf numFmtId="189" fontId="0" fillId="24" borderId="25" xfId="68" applyFont="1" applyFill="1" applyBorder="1"/>
    <xf numFmtId="49" fontId="5" fillId="26" borderId="1" xfId="69" applyNumberFormat="1" applyFill="1" applyBorder="1" applyAlignment="1">
      <alignment wrapText="1"/>
    </xf>
    <xf numFmtId="49" fontId="53" fillId="0" borderId="1" xfId="73" applyNumberFormat="1" applyFont="1" applyBorder="1" applyAlignment="1">
      <alignment wrapText="1"/>
    </xf>
    <xf numFmtId="49" fontId="5" fillId="0" borderId="1" xfId="73" applyNumberFormat="1" applyBorder="1" applyAlignment="1">
      <alignment wrapText="1"/>
    </xf>
    <xf numFmtId="49" fontId="5" fillId="40" borderId="1" xfId="73" applyNumberFormat="1" applyFill="1" applyBorder="1" applyAlignment="1">
      <alignment wrapText="1"/>
    </xf>
    <xf numFmtId="49" fontId="5" fillId="0" borderId="1" xfId="69" applyNumberFormat="1" applyBorder="1" applyAlignment="1">
      <alignment wrapText="1"/>
    </xf>
    <xf numFmtId="177" fontId="5" fillId="0" borderId="0" xfId="155" applyFill="1" applyAlignment="1" applyProtection="1">
      <alignment horizontal="left"/>
      <protection locked="0"/>
    </xf>
    <xf numFmtId="177" fontId="5" fillId="0" borderId="0" xfId="155" applyFont="1" applyFill="1" applyAlignment="1">
      <alignment vertical="center"/>
    </xf>
    <xf numFmtId="177" fontId="5" fillId="0" borderId="0" xfId="155" applyFont="1" applyFill="1" applyAlignment="1">
      <alignment vertical="center" wrapText="1"/>
    </xf>
    <xf numFmtId="177" fontId="5" fillId="0" borderId="0" xfId="155" applyFont="1" applyFill="1" applyAlignment="1">
      <alignment wrapText="1"/>
    </xf>
    <xf numFmtId="9" fontId="5" fillId="0" borderId="0" xfId="51" applyFont="1" applyFill="1" applyAlignment="1">
      <alignment wrapText="1"/>
    </xf>
    <xf numFmtId="177" fontId="5" fillId="0" borderId="0" xfId="155" applyFont="1" applyFill="1"/>
    <xf numFmtId="177" fontId="5" fillId="0" borderId="0" xfId="155" applyFill="1" applyAlignment="1" applyProtection="1">
      <alignment horizontal="center"/>
      <protection locked="0"/>
    </xf>
    <xf numFmtId="189" fontId="5" fillId="24" borderId="0" xfId="66" applyFill="1" applyAlignment="1" applyProtection="1">
      <alignment horizontal="left"/>
      <protection locked="0"/>
    </xf>
    <xf numFmtId="189" fontId="5" fillId="24" borderId="0" xfId="66" applyFill="1" applyAlignment="1" applyProtection="1">
      <alignment horizontal="center" vertical="center" wrapText="1"/>
      <protection locked="0"/>
    </xf>
    <xf numFmtId="9" fontId="5" fillId="24" borderId="0" xfId="66" applyNumberFormat="1" applyFill="1" applyAlignment="1" applyProtection="1">
      <alignment horizontal="center" wrapText="1"/>
      <protection locked="0"/>
    </xf>
    <xf numFmtId="189" fontId="15" fillId="24" borderId="0" xfId="48" applyFont="1" applyFill="1"/>
    <xf numFmtId="189" fontId="0" fillId="0" borderId="1" xfId="0" applyBorder="1" applyAlignment="1">
      <alignment horizontal="center" vertical="center"/>
    </xf>
    <xf numFmtId="0" fontId="5" fillId="40" borderId="1" xfId="50" applyNumberFormat="1" applyFont="1" applyFill="1" applyBorder="1" applyAlignment="1">
      <alignment horizontal="center" wrapText="1"/>
    </xf>
    <xf numFmtId="0" fontId="5" fillId="0" borderId="1" xfId="50" applyNumberFormat="1" applyFont="1" applyBorder="1" applyAlignment="1">
      <alignment horizontal="center" wrapText="1"/>
    </xf>
    <xf numFmtId="0" fontId="5" fillId="23" borderId="1" xfId="45" applyNumberFormat="1" applyFont="1" applyFill="1" applyBorder="1" applyAlignment="1">
      <alignment wrapText="1"/>
    </xf>
    <xf numFmtId="0" fontId="15" fillId="0" borderId="0" xfId="48" applyNumberFormat="1" applyFont="1"/>
    <xf numFmtId="0" fontId="5" fillId="0" borderId="0" xfId="48" applyNumberFormat="1" applyFont="1"/>
    <xf numFmtId="0" fontId="53" fillId="0" borderId="1" xfId="50" applyNumberFormat="1" applyFont="1" applyBorder="1" applyAlignment="1">
      <alignment horizontal="center" wrapText="1"/>
    </xf>
    <xf numFmtId="0" fontId="53" fillId="40" borderId="1" xfId="50" applyNumberFormat="1" applyFont="1" applyFill="1" applyBorder="1" applyAlignment="1">
      <alignment horizontal="center" wrapText="1"/>
    </xf>
    <xf numFmtId="0" fontId="53" fillId="23" borderId="1" xfId="45" applyNumberFormat="1" applyFont="1" applyFill="1" applyBorder="1" applyAlignment="1">
      <alignment wrapText="1"/>
    </xf>
    <xf numFmtId="189" fontId="110" fillId="0" borderId="3" xfId="50" applyFont="1" applyBorder="1" applyAlignment="1">
      <alignment horizontal="left"/>
    </xf>
    <xf numFmtId="189" fontId="110" fillId="0" borderId="27" xfId="50" applyFont="1" applyBorder="1" applyAlignment="1">
      <alignment horizontal="left" wrapText="1"/>
    </xf>
    <xf numFmtId="14" fontId="110" fillId="0" borderId="28" xfId="50" applyNumberFormat="1" applyFont="1" applyBorder="1" applyAlignment="1">
      <alignment horizontal="right"/>
    </xf>
    <xf numFmtId="189" fontId="111" fillId="0" borderId="0" xfId="50" applyFont="1" applyAlignment="1">
      <alignment horizontal="center"/>
    </xf>
    <xf numFmtId="189" fontId="112" fillId="0" borderId="0" xfId="50" applyFont="1" applyAlignment="1">
      <alignment horizontal="left"/>
    </xf>
    <xf numFmtId="189" fontId="113" fillId="0" borderId="0" xfId="50" applyFont="1" applyAlignment="1">
      <alignment horizontal="left"/>
    </xf>
    <xf numFmtId="189" fontId="111" fillId="0" borderId="0" xfId="50" applyFont="1" applyAlignment="1">
      <alignment horizontal="left"/>
    </xf>
    <xf numFmtId="189" fontId="110" fillId="0" borderId="29" xfId="50" applyFont="1" applyBorder="1" applyAlignment="1">
      <alignment horizontal="left"/>
    </xf>
    <xf numFmtId="189" fontId="110" fillId="0" borderId="30" xfId="50" applyFont="1" applyBorder="1" applyAlignment="1">
      <alignment horizontal="left"/>
    </xf>
    <xf numFmtId="189" fontId="110" fillId="0" borderId="31" xfId="50" applyFont="1" applyBorder="1" applyAlignment="1">
      <alignment horizontal="left" wrapText="1"/>
    </xf>
    <xf numFmtId="189" fontId="110" fillId="0" borderId="32" xfId="50" applyFont="1" applyBorder="1" applyAlignment="1">
      <alignment horizontal="left" wrapText="1"/>
    </xf>
    <xf numFmtId="189" fontId="110" fillId="0" borderId="33" xfId="50" applyFont="1" applyBorder="1" applyAlignment="1">
      <alignment horizontal="right" wrapText="1"/>
    </xf>
    <xf numFmtId="189" fontId="114" fillId="0" borderId="0" xfId="50" applyFont="1" applyAlignment="1">
      <alignment horizontal="center"/>
    </xf>
    <xf numFmtId="189" fontId="116" fillId="0" borderId="1" xfId="0" applyFont="1" applyBorder="1"/>
    <xf numFmtId="189" fontId="110" fillId="0" borderId="26" xfId="50" applyFont="1" applyBorder="1" applyAlignment="1">
      <alignment horizontal="left" wrapText="1"/>
    </xf>
    <xf numFmtId="189" fontId="110" fillId="0" borderId="1" xfId="50" applyFont="1" applyBorder="1" applyAlignment="1">
      <alignment horizontal="left" wrapText="1"/>
    </xf>
    <xf numFmtId="189" fontId="110" fillId="23" borderId="1" xfId="50" applyFont="1" applyFill="1" applyBorder="1" applyAlignment="1">
      <alignment horizontal="center" vertical="center"/>
    </xf>
    <xf numFmtId="189" fontId="110" fillId="23" borderId="1" xfId="50" applyFont="1" applyFill="1" applyBorder="1" applyAlignment="1">
      <alignment horizontal="center" vertical="center" wrapText="1"/>
    </xf>
    <xf numFmtId="189" fontId="117" fillId="23" borderId="1" xfId="50" applyFont="1" applyFill="1" applyBorder="1" applyAlignment="1">
      <alignment horizontal="center" vertical="center" wrapText="1"/>
    </xf>
    <xf numFmtId="189" fontId="110" fillId="23" borderId="26" xfId="50" applyFont="1" applyFill="1" applyBorder="1" applyAlignment="1">
      <alignment horizontal="center" vertical="center" wrapText="1"/>
    </xf>
    <xf numFmtId="189" fontId="115" fillId="23" borderId="1" xfId="50" applyFont="1" applyFill="1" applyBorder="1" applyAlignment="1">
      <alignment horizontal="center" vertical="center" wrapText="1"/>
    </xf>
    <xf numFmtId="3" fontId="113" fillId="23" borderId="1" xfId="50" applyNumberFormat="1" applyFont="1" applyFill="1" applyBorder="1" applyAlignment="1">
      <alignment horizontal="center" vertical="center"/>
    </xf>
    <xf numFmtId="179" fontId="113" fillId="23" borderId="1" xfId="50" applyNumberFormat="1" applyFont="1" applyFill="1" applyBorder="1" applyAlignment="1">
      <alignment horizontal="center" vertical="center" wrapText="1"/>
    </xf>
    <xf numFmtId="189" fontId="111" fillId="0" borderId="1" xfId="50" applyFont="1" applyBorder="1" applyAlignment="1">
      <alignment horizontal="left" vertical="center" wrapText="1"/>
    </xf>
    <xf numFmtId="183" fontId="120" fillId="0" borderId="26" xfId="50" applyNumberFormat="1" applyFont="1" applyBorder="1" applyAlignment="1">
      <alignment horizontal="center" vertical="center" wrapText="1"/>
    </xf>
    <xf numFmtId="189" fontId="111" fillId="22" borderId="26" xfId="55" applyFont="1" applyFill="1" applyBorder="1" applyAlignment="1">
      <alignment horizontal="center" vertical="center" wrapText="1"/>
    </xf>
    <xf numFmtId="180" fontId="113" fillId="0" borderId="1" xfId="50" applyNumberFormat="1" applyFont="1" applyBorder="1" applyAlignment="1">
      <alignment horizontal="center" vertical="center"/>
    </xf>
    <xf numFmtId="3" fontId="113" fillId="0" borderId="1" xfId="50" applyNumberFormat="1" applyFont="1" applyBorder="1" applyAlignment="1">
      <alignment horizontal="center" vertical="center"/>
    </xf>
    <xf numFmtId="179" fontId="111" fillId="0" borderId="1" xfId="76" applyNumberFormat="1" applyFont="1" applyFill="1" applyBorder="1" applyAlignment="1">
      <alignment horizontal="center" vertical="center" wrapText="1"/>
    </xf>
    <xf numFmtId="183" fontId="121" fillId="0" borderId="1" xfId="0" applyNumberFormat="1" applyFont="1" applyBorder="1" applyAlignment="1">
      <alignment horizontal="center" vertical="center"/>
    </xf>
    <xf numFmtId="189" fontId="111" fillId="0" borderId="1" xfId="55" applyFont="1" applyBorder="1" applyAlignment="1">
      <alignment horizontal="center" vertical="center" wrapText="1"/>
    </xf>
    <xf numFmtId="180" fontId="113" fillId="0" borderId="1" xfId="50" applyNumberFormat="1" applyFont="1" applyBorder="1" applyAlignment="1">
      <alignment vertical="center"/>
    </xf>
    <xf numFmtId="3" fontId="113" fillId="0" borderId="1" xfId="50" applyNumberFormat="1" applyFont="1" applyBorder="1" applyAlignment="1">
      <alignment vertical="center"/>
    </xf>
    <xf numFmtId="179" fontId="111" fillId="0" borderId="1" xfId="76" applyNumberFormat="1" applyFont="1" applyFill="1" applyBorder="1" applyAlignment="1">
      <alignment wrapText="1"/>
    </xf>
    <xf numFmtId="179" fontId="113" fillId="0" borderId="1" xfId="50" applyNumberFormat="1" applyFont="1" applyBorder="1" applyAlignment="1">
      <alignment wrapText="1"/>
    </xf>
    <xf numFmtId="189" fontId="111" fillId="0" borderId="0" xfId="0" applyFont="1"/>
    <xf numFmtId="189" fontId="111" fillId="41" borderId="0" xfId="0" applyFont="1" applyFill="1"/>
    <xf numFmtId="189" fontId="111" fillId="0" borderId="0" xfId="50" applyFont="1" applyAlignment="1">
      <alignment horizontal="center" vertical="center" wrapText="1"/>
    </xf>
    <xf numFmtId="189" fontId="118" fillId="0" borderId="0" xfId="50" applyFont="1" applyAlignment="1">
      <alignment horizontal="center" vertical="center" wrapText="1"/>
    </xf>
    <xf numFmtId="189" fontId="111" fillId="0" borderId="0" xfId="50" applyFont="1" applyAlignment="1">
      <alignment horizontal="left" vertical="center" wrapText="1"/>
    </xf>
    <xf numFmtId="183" fontId="121" fillId="0" borderId="0" xfId="0" applyNumberFormat="1" applyFont="1" applyAlignment="1">
      <alignment horizontal="center" vertical="center"/>
    </xf>
    <xf numFmtId="189" fontId="111" fillId="22" borderId="0" xfId="55" applyFont="1" applyFill="1" applyAlignment="1">
      <alignment horizontal="center" vertical="center" wrapText="1"/>
    </xf>
    <xf numFmtId="189" fontId="111" fillId="0" borderId="0" xfId="55" applyFont="1" applyAlignment="1">
      <alignment horizontal="center" vertical="center" wrapText="1"/>
    </xf>
    <xf numFmtId="180" fontId="113" fillId="0" borderId="0" xfId="50" applyNumberFormat="1" applyFont="1" applyAlignment="1">
      <alignment vertical="center"/>
    </xf>
    <xf numFmtId="3" fontId="113" fillId="0" borderId="0" xfId="50" applyNumberFormat="1" applyFont="1" applyAlignment="1">
      <alignment vertical="center"/>
    </xf>
    <xf numFmtId="179" fontId="111" fillId="0" borderId="0" xfId="76" applyNumberFormat="1" applyFont="1" applyFill="1" applyAlignment="1">
      <alignment wrapText="1"/>
    </xf>
    <xf numFmtId="179" fontId="113" fillId="0" borderId="0" xfId="50" applyNumberFormat="1" applyFont="1" applyAlignment="1">
      <alignment wrapText="1"/>
    </xf>
    <xf numFmtId="189" fontId="111" fillId="0" borderId="0" xfId="0" applyFont="1" applyAlignment="1">
      <alignment horizontal="center"/>
    </xf>
    <xf numFmtId="189" fontId="122" fillId="0" borderId="0" xfId="0" applyFont="1"/>
    <xf numFmtId="189" fontId="123" fillId="0" borderId="0" xfId="50" applyFont="1" applyAlignment="1">
      <alignment horizontal="center" vertical="center" wrapText="1"/>
    </xf>
    <xf numFmtId="189" fontId="124" fillId="0" borderId="0" xfId="0" applyFont="1" applyAlignment="1">
      <alignment horizontal="right"/>
    </xf>
    <xf numFmtId="189" fontId="125" fillId="0" borderId="0" xfId="0" applyFont="1"/>
    <xf numFmtId="189" fontId="124" fillId="0" borderId="0" xfId="0" applyFont="1"/>
    <xf numFmtId="0" fontId="111" fillId="22" borderId="26" xfId="55" applyNumberFormat="1" applyFont="1" applyFill="1" applyBorder="1" applyAlignment="1">
      <alignment horizontal="center" vertical="center" wrapText="1"/>
    </xf>
    <xf numFmtId="0" fontId="111" fillId="22" borderId="1" xfId="55" applyNumberFormat="1" applyFont="1" applyFill="1" applyBorder="1" applyAlignment="1">
      <alignment horizontal="center" vertical="center" wrapText="1"/>
    </xf>
    <xf numFmtId="179" fontId="22" fillId="0" borderId="1" xfId="66" applyNumberFormat="1" applyFont="1" applyBorder="1" applyAlignment="1" applyProtection="1">
      <alignment horizontal="left"/>
      <protection locked="0"/>
    </xf>
    <xf numFmtId="179" fontId="22" fillId="0" borderId="8" xfId="66" applyNumberFormat="1" applyFont="1" applyBorder="1" applyAlignment="1" applyProtection="1">
      <alignment horizontal="left"/>
      <protection locked="0"/>
    </xf>
    <xf numFmtId="189" fontId="13" fillId="0" borderId="11" xfId="66" applyFont="1" applyBorder="1" applyAlignment="1" applyProtection="1">
      <alignment horizontal="left"/>
      <protection locked="0"/>
    </xf>
    <xf numFmtId="179" fontId="22" fillId="0" borderId="11" xfId="66" applyNumberFormat="1" applyFont="1" applyBorder="1" applyAlignment="1" applyProtection="1">
      <alignment horizontal="left"/>
      <protection locked="0"/>
    </xf>
    <xf numFmtId="0" fontId="53" fillId="30" borderId="1" xfId="73" applyNumberFormat="1" applyFont="1" applyFill="1" applyBorder="1" applyAlignment="1">
      <alignment horizontal="left" wrapText="1"/>
    </xf>
    <xf numFmtId="49" fontId="33" fillId="26" borderId="1" xfId="69" applyNumberFormat="1" applyFont="1" applyFill="1" applyBorder="1" applyAlignment="1">
      <alignment wrapText="1"/>
    </xf>
    <xf numFmtId="189" fontId="22" fillId="0" borderId="1" xfId="73" applyFont="1" applyBorder="1" applyAlignment="1">
      <alignment horizontal="center" vertical="center" wrapText="1"/>
    </xf>
    <xf numFmtId="189" fontId="5" fillId="22" borderId="6" xfId="47" applyFont="1" applyFill="1" applyBorder="1" applyAlignment="1">
      <alignment horizontal="center" vertical="center" wrapText="1"/>
    </xf>
    <xf numFmtId="189" fontId="5" fillId="22" borderId="7" xfId="47" applyFont="1" applyFill="1" applyBorder="1" applyAlignment="1">
      <alignment horizontal="center" vertical="center" wrapText="1"/>
    </xf>
    <xf numFmtId="189" fontId="5" fillId="22" borderId="2" xfId="47" applyFont="1" applyFill="1" applyBorder="1" applyAlignment="1">
      <alignment horizontal="center" vertical="center" wrapText="1"/>
    </xf>
    <xf numFmtId="189" fontId="22" fillId="0" borderId="6" xfId="49" applyFont="1" applyBorder="1" applyAlignment="1">
      <alignment horizontal="center" vertical="center" wrapText="1"/>
    </xf>
    <xf numFmtId="189" fontId="22" fillId="0" borderId="7" xfId="49" applyFont="1" applyBorder="1" applyAlignment="1">
      <alignment horizontal="center" vertical="center" wrapText="1"/>
    </xf>
    <xf numFmtId="189" fontId="22" fillId="0" borderId="2" xfId="49" applyFont="1" applyBorder="1" applyAlignment="1">
      <alignment horizontal="center" vertical="center" wrapText="1"/>
    </xf>
    <xf numFmtId="189" fontId="20" fillId="23" borderId="1" xfId="48" applyFont="1" applyFill="1" applyBorder="1" applyAlignment="1">
      <alignment horizontal="center" vertical="center" wrapText="1"/>
    </xf>
    <xf numFmtId="189" fontId="20" fillId="23" borderId="6" xfId="48" applyFont="1" applyFill="1" applyBorder="1" applyAlignment="1">
      <alignment horizontal="center" vertical="center" wrapText="1"/>
    </xf>
    <xf numFmtId="189" fontId="17" fillId="24" borderId="1" xfId="48" applyFont="1" applyFill="1" applyBorder="1" applyAlignment="1">
      <alignment horizontal="center" vertical="center" wrapText="1"/>
    </xf>
    <xf numFmtId="189" fontId="17" fillId="24" borderId="6" xfId="48" applyFont="1" applyFill="1" applyBorder="1" applyAlignment="1">
      <alignment horizontal="center" vertical="center" wrapText="1"/>
    </xf>
    <xf numFmtId="189" fontId="20" fillId="0" borderId="1" xfId="48" applyFont="1" applyBorder="1" applyAlignment="1">
      <alignment horizontal="center" vertical="center" wrapText="1"/>
    </xf>
    <xf numFmtId="189" fontId="20" fillId="0" borderId="6" xfId="48" applyFont="1" applyBorder="1" applyAlignment="1">
      <alignment horizontal="center" vertical="center" wrapText="1"/>
    </xf>
    <xf numFmtId="189" fontId="106" fillId="23" borderId="1" xfId="68" applyFont="1" applyFill="1" applyBorder="1" applyAlignment="1">
      <alignment horizontal="left" vertical="center"/>
    </xf>
    <xf numFmtId="189" fontId="106" fillId="23" borderId="1" xfId="48" applyFont="1" applyFill="1" applyBorder="1" applyAlignment="1">
      <alignment horizontal="left" vertical="center"/>
    </xf>
    <xf numFmtId="189" fontId="5" fillId="38" borderId="1" xfId="68" applyFill="1" applyBorder="1" applyAlignment="1">
      <alignment horizontal="center" vertical="center"/>
    </xf>
    <xf numFmtId="189" fontId="13" fillId="0" borderId="1" xfId="48" applyFont="1" applyBorder="1" applyAlignment="1">
      <alignment horizontal="center" vertical="center" wrapText="1"/>
    </xf>
    <xf numFmtId="189" fontId="13" fillId="0" borderId="6" xfId="48" applyFont="1" applyBorder="1" applyAlignment="1">
      <alignment horizontal="center" vertical="center" wrapText="1"/>
    </xf>
    <xf numFmtId="189" fontId="13" fillId="0" borderId="1" xfId="48" applyFont="1" applyBorder="1" applyAlignment="1">
      <alignment horizontal="center" vertical="center"/>
    </xf>
    <xf numFmtId="49" fontId="33" fillId="26" borderId="1" xfId="68" applyNumberFormat="1" applyFont="1" applyFill="1" applyBorder="1" applyAlignment="1">
      <alignment horizontal="center" vertical="center"/>
    </xf>
    <xf numFmtId="189" fontId="13" fillId="0" borderId="2" xfId="48" applyFont="1" applyBorder="1" applyAlignment="1">
      <alignment horizontal="center" vertical="center" wrapText="1"/>
    </xf>
    <xf numFmtId="189" fontId="13" fillId="0" borderId="11" xfId="66" applyFont="1" applyBorder="1" applyAlignment="1" applyProtection="1">
      <alignment horizontal="left"/>
      <protection locked="0"/>
    </xf>
    <xf numFmtId="189" fontId="22" fillId="0" borderId="11" xfId="66" applyFont="1" applyBorder="1" applyAlignment="1" applyProtection="1">
      <alignment horizontal="left"/>
      <protection locked="0"/>
    </xf>
    <xf numFmtId="189" fontId="23" fillId="0" borderId="11" xfId="66" applyFont="1" applyBorder="1" applyAlignment="1" applyProtection="1">
      <alignment horizontal="left"/>
      <protection locked="0"/>
    </xf>
    <xf numFmtId="179" fontId="22" fillId="0" borderId="11" xfId="66" applyNumberFormat="1" applyFont="1" applyBorder="1" applyAlignment="1" applyProtection="1">
      <alignment horizontal="left"/>
      <protection locked="0"/>
    </xf>
    <xf numFmtId="179" fontId="22" fillId="0" borderId="45" xfId="66" applyNumberFormat="1" applyFont="1" applyBorder="1" applyAlignment="1" applyProtection="1">
      <alignment horizontal="left"/>
      <protection locked="0"/>
    </xf>
    <xf numFmtId="179" fontId="22" fillId="0" borderId="12" xfId="66" applyNumberFormat="1" applyFont="1" applyBorder="1" applyAlignment="1" applyProtection="1">
      <alignment horizontal="left"/>
      <protection locked="0"/>
    </xf>
    <xf numFmtId="189" fontId="13" fillId="0" borderId="1" xfId="48" applyFont="1" applyBorder="1" applyAlignment="1">
      <alignment horizontal="left" vertical="center" wrapText="1"/>
    </xf>
    <xf numFmtId="189" fontId="13" fillId="0" borderId="6" xfId="48" applyFont="1" applyBorder="1" applyAlignment="1">
      <alignment horizontal="left" vertical="center" wrapText="1"/>
    </xf>
    <xf numFmtId="189" fontId="13" fillId="0" borderId="23" xfId="48" applyFont="1" applyBorder="1" applyAlignment="1">
      <alignment horizontal="center" vertical="center" wrapText="1"/>
    </xf>
    <xf numFmtId="189" fontId="13" fillId="0" borderId="7" xfId="48" applyFont="1" applyBorder="1" applyAlignment="1">
      <alignment horizontal="center" vertical="center" wrapText="1"/>
    </xf>
    <xf numFmtId="189" fontId="23" fillId="0" borderId="1" xfId="66" applyFont="1" applyBorder="1" applyAlignment="1" applyProtection="1">
      <alignment horizontal="left"/>
      <protection locked="0"/>
    </xf>
    <xf numFmtId="189" fontId="22" fillId="0" borderId="1" xfId="66" applyFont="1" applyBorder="1" applyAlignment="1" applyProtection="1">
      <alignment horizontal="left"/>
      <protection locked="0"/>
    </xf>
    <xf numFmtId="189" fontId="22" fillId="0" borderId="24" xfId="66" applyFont="1" applyBorder="1" applyAlignment="1" applyProtection="1">
      <alignment horizontal="left"/>
      <protection locked="0"/>
    </xf>
    <xf numFmtId="189" fontId="22" fillId="0" borderId="10" xfId="66" applyFont="1" applyBorder="1" applyAlignment="1" applyProtection="1">
      <alignment horizontal="left"/>
      <protection locked="0"/>
    </xf>
    <xf numFmtId="179" fontId="22" fillId="0" borderId="1" xfId="66" applyNumberFormat="1" applyFont="1" applyBorder="1" applyAlignment="1" applyProtection="1">
      <alignment horizontal="left"/>
      <protection locked="0"/>
    </xf>
    <xf numFmtId="179" fontId="22" fillId="0" borderId="24" xfId="66" applyNumberFormat="1" applyFont="1" applyBorder="1" applyAlignment="1" applyProtection="1">
      <alignment horizontal="left"/>
      <protection locked="0"/>
    </xf>
    <xf numFmtId="179" fontId="22" fillId="0" borderId="10" xfId="66" applyNumberFormat="1" applyFont="1" applyBorder="1" applyAlignment="1" applyProtection="1">
      <alignment horizontal="left"/>
      <protection locked="0"/>
    </xf>
    <xf numFmtId="189" fontId="23" fillId="0" borderId="8" xfId="66" applyFont="1" applyBorder="1" applyAlignment="1" applyProtection="1">
      <alignment horizontal="left"/>
      <protection locked="0"/>
    </xf>
    <xf numFmtId="189" fontId="22" fillId="0" borderId="8" xfId="66" applyFont="1" applyBorder="1" applyAlignment="1" applyProtection="1">
      <alignment horizontal="left"/>
      <protection locked="0"/>
    </xf>
    <xf numFmtId="179" fontId="22" fillId="0" borderId="8" xfId="66" applyNumberFormat="1" applyFont="1" applyBorder="1" applyAlignment="1" applyProtection="1">
      <alignment horizontal="left"/>
      <protection locked="0"/>
    </xf>
    <xf numFmtId="179" fontId="22" fillId="0" borderId="27" xfId="66" applyNumberFormat="1" applyFont="1" applyBorder="1" applyAlignment="1" applyProtection="1">
      <alignment horizontal="left"/>
      <protection locked="0"/>
    </xf>
    <xf numFmtId="179" fontId="22" fillId="0" borderId="9" xfId="66" applyNumberFormat="1" applyFont="1" applyBorder="1" applyAlignment="1" applyProtection="1">
      <alignment horizontal="left"/>
      <protection locked="0"/>
    </xf>
    <xf numFmtId="189" fontId="111" fillId="0" borderId="1" xfId="0" applyFont="1" applyBorder="1" applyAlignment="1">
      <alignment horizontal="center" wrapText="1"/>
    </xf>
    <xf numFmtId="189" fontId="111" fillId="0" borderId="1" xfId="0" applyFont="1" applyBorder="1" applyAlignment="1">
      <alignment horizontal="center"/>
    </xf>
    <xf numFmtId="189" fontId="114" fillId="0" borderId="1" xfId="50" applyFont="1" applyBorder="1" applyAlignment="1">
      <alignment horizontal="center" vertical="center" wrapText="1"/>
    </xf>
    <xf numFmtId="189" fontId="111" fillId="0" borderId="1" xfId="50" applyFont="1" applyBorder="1" applyAlignment="1">
      <alignment horizontal="center" vertical="center" wrapText="1"/>
    </xf>
    <xf numFmtId="189" fontId="118" fillId="0" borderId="1" xfId="50" applyFont="1" applyBorder="1" applyAlignment="1">
      <alignment horizontal="center" vertical="center" wrapText="1"/>
    </xf>
    <xf numFmtId="189" fontId="119" fillId="0" borderId="1" xfId="50" applyFont="1" applyBorder="1" applyAlignment="1">
      <alignment horizontal="center" vertical="center" wrapText="1"/>
    </xf>
    <xf numFmtId="189" fontId="115" fillId="0" borderId="6" xfId="50" applyFont="1" applyBorder="1" applyAlignment="1">
      <alignment horizontal="center" wrapText="1"/>
    </xf>
    <xf numFmtId="189" fontId="115" fillId="0" borderId="7" xfId="50" applyFont="1" applyBorder="1" applyAlignment="1">
      <alignment horizontal="center" wrapText="1"/>
    </xf>
    <xf numFmtId="189" fontId="115" fillId="0" borderId="2" xfId="50" applyFont="1" applyBorder="1" applyAlignment="1">
      <alignment horizontal="center" wrapText="1"/>
    </xf>
    <xf numFmtId="189" fontId="110" fillId="0" borderId="24" xfId="50" applyFont="1" applyBorder="1" applyAlignment="1">
      <alignment horizontal="center"/>
    </xf>
    <xf numFmtId="189" fontId="110" fillId="0" borderId="25" xfId="50" applyFont="1" applyBorder="1" applyAlignment="1">
      <alignment horizontal="center"/>
    </xf>
    <xf numFmtId="189" fontId="110" fillId="0" borderId="26" xfId="50" applyFont="1" applyBorder="1" applyAlignment="1">
      <alignment horizontal="center"/>
    </xf>
    <xf numFmtId="189" fontId="110" fillId="0" borderId="1" xfId="50" applyFont="1" applyBorder="1" applyAlignment="1">
      <alignment horizontal="center"/>
    </xf>
    <xf numFmtId="189" fontId="110" fillId="0" borderId="1" xfId="50" applyFont="1" applyBorder="1" applyAlignment="1">
      <alignment horizontal="center" wrapText="1"/>
    </xf>
    <xf numFmtId="189" fontId="115" fillId="0" borderId="1" xfId="50" applyFont="1" applyBorder="1" applyAlignment="1">
      <alignment horizontal="center" wrapText="1"/>
    </xf>
    <xf numFmtId="189" fontId="110" fillId="0" borderId="4" xfId="50" applyFont="1" applyBorder="1" applyAlignment="1">
      <alignment horizontal="left"/>
    </xf>
    <xf numFmtId="189" fontId="110" fillId="0" borderId="5" xfId="50" applyFont="1" applyBorder="1" applyAlignment="1">
      <alignment horizontal="left"/>
    </xf>
    <xf numFmtId="49" fontId="5" fillId="26" borderId="1" xfId="68" applyNumberFormat="1" applyFill="1" applyBorder="1" applyAlignment="1">
      <alignment horizontal="center" vertical="center"/>
    </xf>
    <xf numFmtId="189" fontId="17" fillId="23" borderId="1" xfId="48" applyFont="1" applyFill="1" applyBorder="1" applyAlignment="1">
      <alignment horizontal="center" vertical="center" wrapText="1"/>
    </xf>
    <xf numFmtId="189" fontId="17" fillId="23" borderId="6" xfId="48" applyFont="1" applyFill="1" applyBorder="1" applyAlignment="1">
      <alignment horizontal="center" vertical="center" wrapText="1"/>
    </xf>
    <xf numFmtId="189" fontId="86" fillId="0" borderId="1" xfId="50" applyFont="1" applyBorder="1" applyAlignment="1">
      <alignment horizontal="center" wrapText="1"/>
    </xf>
    <xf numFmtId="189" fontId="86" fillId="0" borderId="4" xfId="50" applyFont="1" applyBorder="1" applyAlignment="1">
      <alignment horizontal="left"/>
    </xf>
    <xf numFmtId="189" fontId="86" fillId="0" borderId="5" xfId="50" applyFont="1" applyBorder="1" applyAlignment="1">
      <alignment horizontal="left"/>
    </xf>
    <xf numFmtId="189" fontId="90" fillId="0" borderId="6" xfId="50" applyFont="1" applyBorder="1" applyAlignment="1">
      <alignment horizontal="center" wrapText="1"/>
    </xf>
    <xf numFmtId="189" fontId="90" fillId="0" borderId="7" xfId="50" applyFont="1" applyBorder="1" applyAlignment="1">
      <alignment horizontal="center" wrapText="1"/>
    </xf>
    <xf numFmtId="189" fontId="90" fillId="0" borderId="2" xfId="50" applyFont="1" applyBorder="1" applyAlignment="1">
      <alignment horizontal="center" wrapText="1"/>
    </xf>
    <xf numFmtId="189" fontId="86" fillId="0" borderId="24" xfId="50" applyFont="1" applyBorder="1" applyAlignment="1">
      <alignment horizontal="center"/>
    </xf>
    <xf numFmtId="189" fontId="86" fillId="0" borderId="25" xfId="50" applyFont="1" applyBorder="1" applyAlignment="1">
      <alignment horizontal="center"/>
    </xf>
    <xf numFmtId="189" fontId="86" fillId="0" borderId="26" xfId="50" applyFont="1" applyBorder="1" applyAlignment="1">
      <alignment horizontal="center"/>
    </xf>
    <xf numFmtId="189" fontId="86" fillId="0" borderId="1" xfId="50" applyFont="1" applyBorder="1" applyAlignment="1">
      <alignment horizontal="center"/>
    </xf>
    <xf numFmtId="189" fontId="90" fillId="0" borderId="1" xfId="50" applyFont="1" applyBorder="1" applyAlignment="1">
      <alignment horizontal="center" wrapText="1"/>
    </xf>
    <xf numFmtId="189" fontId="63" fillId="0" borderId="1" xfId="50" applyFont="1" applyBorder="1" applyAlignment="1">
      <alignment horizontal="center" vertical="center" wrapText="1"/>
    </xf>
    <xf numFmtId="189" fontId="87" fillId="0" borderId="1" xfId="50" applyFont="1" applyBorder="1" applyAlignment="1">
      <alignment horizontal="center" vertical="center" wrapText="1"/>
    </xf>
    <xf numFmtId="189" fontId="62" fillId="0" borderId="1" xfId="50" applyFont="1" applyBorder="1" applyAlignment="1">
      <alignment horizontal="center" vertical="center" wrapText="1"/>
    </xf>
    <xf numFmtId="189" fontId="93" fillId="0" borderId="1" xfId="50" applyFont="1" applyBorder="1" applyAlignment="1">
      <alignment horizontal="center" vertical="center" wrapText="1"/>
    </xf>
    <xf numFmtId="189" fontId="28" fillId="0" borderId="1" xfId="0" applyFont="1" applyBorder="1" applyAlignment="1">
      <alignment horizontal="center" wrapText="1"/>
    </xf>
    <xf numFmtId="189" fontId="28" fillId="0" borderId="1" xfId="0" applyFont="1" applyBorder="1" applyAlignment="1">
      <alignment horizontal="center"/>
    </xf>
    <xf numFmtId="189" fontId="28" fillId="0" borderId="6" xfId="79" applyFont="1" applyBorder="1" applyAlignment="1">
      <alignment horizontal="center" vertical="center" wrapText="1"/>
    </xf>
    <xf numFmtId="189" fontId="28" fillId="0" borderId="7" xfId="79" applyFont="1" applyBorder="1" applyAlignment="1">
      <alignment horizontal="center" vertical="center" wrapText="1"/>
    </xf>
    <xf numFmtId="189" fontId="62" fillId="0" borderId="6" xfId="79" applyFont="1" applyBorder="1" applyAlignment="1">
      <alignment horizontal="center" vertical="center" wrapText="1"/>
    </xf>
    <xf numFmtId="189" fontId="62" fillId="0" borderId="7" xfId="79" applyFont="1" applyBorder="1" applyAlignment="1">
      <alignment horizontal="center" vertical="center" wrapText="1"/>
    </xf>
    <xf numFmtId="189" fontId="28" fillId="0" borderId="2" xfId="79" applyFont="1" applyBorder="1" applyAlignment="1">
      <alignment horizontal="center" vertical="center" wrapText="1"/>
    </xf>
    <xf numFmtId="189" fontId="62" fillId="0" borderId="2" xfId="79" applyFont="1" applyBorder="1" applyAlignment="1">
      <alignment horizontal="center" vertical="center" wrapText="1"/>
    </xf>
    <xf numFmtId="183" fontId="60" fillId="0" borderId="6" xfId="79" applyNumberFormat="1" applyFont="1" applyBorder="1" applyAlignment="1">
      <alignment horizontal="center" wrapText="1"/>
    </xf>
    <xf numFmtId="183" fontId="60" fillId="0" borderId="7" xfId="79" applyNumberFormat="1" applyFont="1" applyBorder="1" applyAlignment="1">
      <alignment horizontal="center" wrapText="1"/>
    </xf>
    <xf numFmtId="183" fontId="60" fillId="0" borderId="2" xfId="79" applyNumberFormat="1" applyFont="1" applyBorder="1" applyAlignment="1">
      <alignment horizontal="center" wrapText="1"/>
    </xf>
    <xf numFmtId="189" fontId="56" fillId="0" borderId="24" xfId="79" applyFont="1" applyBorder="1" applyAlignment="1">
      <alignment horizontal="center"/>
    </xf>
    <xf numFmtId="189" fontId="56" fillId="0" borderId="25" xfId="79" applyFont="1" applyBorder="1" applyAlignment="1">
      <alignment horizontal="center"/>
    </xf>
    <xf numFmtId="189" fontId="56" fillId="0" borderId="26" xfId="79" applyFont="1" applyBorder="1" applyAlignment="1">
      <alignment horizontal="center"/>
    </xf>
    <xf numFmtId="189" fontId="56" fillId="0" borderId="1" xfId="79" applyFont="1" applyBorder="1" applyAlignment="1">
      <alignment horizontal="center" vertical="center"/>
    </xf>
    <xf numFmtId="189" fontId="56" fillId="0" borderId="1" xfId="79" applyFont="1" applyBorder="1" applyAlignment="1">
      <alignment horizontal="center" wrapText="1"/>
    </xf>
    <xf numFmtId="189" fontId="60" fillId="0" borderId="1" xfId="79" applyFont="1" applyBorder="1" applyAlignment="1">
      <alignment horizontal="center" wrapText="1"/>
    </xf>
    <xf numFmtId="189" fontId="56" fillId="0" borderId="6" xfId="79" applyFont="1" applyBorder="1" applyAlignment="1">
      <alignment horizontal="center" wrapText="1"/>
    </xf>
    <xf numFmtId="189" fontId="56" fillId="0" borderId="7" xfId="79" applyFont="1" applyBorder="1" applyAlignment="1">
      <alignment horizontal="center" wrapText="1"/>
    </xf>
    <xf numFmtId="189" fontId="56" fillId="0" borderId="2" xfId="79" applyFont="1" applyBorder="1" applyAlignment="1">
      <alignment horizontal="center" wrapText="1"/>
    </xf>
    <xf numFmtId="189" fontId="80" fillId="0" borderId="6" xfId="79" applyFont="1" applyBorder="1" applyAlignment="1">
      <alignment horizontal="center" vertical="center" wrapText="1"/>
    </xf>
    <xf numFmtId="189" fontId="76" fillId="0" borderId="6" xfId="79" applyFont="1" applyBorder="1" applyAlignment="1">
      <alignment horizontal="center" vertical="center" wrapText="1"/>
    </xf>
    <xf numFmtId="189" fontId="76" fillId="0" borderId="7" xfId="79" applyFont="1" applyBorder="1" applyAlignment="1">
      <alignment horizontal="center" vertical="center" wrapText="1"/>
    </xf>
    <xf numFmtId="189" fontId="76" fillId="0" borderId="2" xfId="79" applyFont="1" applyBorder="1" applyAlignment="1">
      <alignment horizontal="center" vertical="center" wrapText="1"/>
    </xf>
    <xf numFmtId="189" fontId="79" fillId="0" borderId="6" xfId="79" applyFont="1" applyBorder="1" applyAlignment="1">
      <alignment horizontal="center" vertical="center" wrapText="1"/>
    </xf>
    <xf numFmtId="189" fontId="77" fillId="0" borderId="24" xfId="79" applyFont="1" applyBorder="1" applyAlignment="1">
      <alignment horizontal="center" vertical="center"/>
    </xf>
    <xf numFmtId="189" fontId="77" fillId="0" borderId="25" xfId="79" applyFont="1" applyBorder="1" applyAlignment="1">
      <alignment horizontal="center" vertical="center"/>
    </xf>
    <xf numFmtId="189" fontId="77" fillId="0" borderId="26" xfId="79" applyFont="1" applyBorder="1" applyAlignment="1">
      <alignment horizontal="center" vertical="center"/>
    </xf>
    <xf numFmtId="189" fontId="13" fillId="0" borderId="1" xfId="77" applyFont="1" applyBorder="1" applyAlignment="1">
      <alignment horizontal="center" vertical="center"/>
    </xf>
    <xf numFmtId="189" fontId="72" fillId="0" borderId="0" xfId="77" applyFont="1" applyAlignment="1">
      <alignment horizontal="center"/>
    </xf>
    <xf numFmtId="189" fontId="73" fillId="0" borderId="0" xfId="77" applyFont="1" applyAlignment="1">
      <alignment horizontal="center"/>
    </xf>
    <xf numFmtId="189" fontId="74" fillId="0" borderId="1" xfId="77" applyFont="1" applyBorder="1" applyAlignment="1">
      <alignment horizontal="center"/>
    </xf>
    <xf numFmtId="189" fontId="67" fillId="0" borderId="1" xfId="50" applyFont="1" applyBorder="1" applyAlignment="1">
      <alignment horizontal="center" wrapText="1"/>
    </xf>
    <xf numFmtId="189" fontId="67" fillId="0" borderId="6" xfId="50" applyFont="1" applyBorder="1" applyAlignment="1">
      <alignment horizontal="center" wrapText="1"/>
    </xf>
    <xf numFmtId="189" fontId="67" fillId="0" borderId="7" xfId="50" applyFont="1" applyBorder="1" applyAlignment="1">
      <alignment horizontal="center" wrapText="1"/>
    </xf>
    <xf numFmtId="189" fontId="67" fillId="0" borderId="2" xfId="50" applyFont="1" applyBorder="1" applyAlignment="1">
      <alignment horizontal="center" wrapText="1"/>
    </xf>
    <xf numFmtId="183" fontId="70" fillId="0" borderId="6" xfId="50" applyNumberFormat="1" applyFont="1" applyBorder="1" applyAlignment="1">
      <alignment horizontal="center" wrapText="1"/>
    </xf>
    <xf numFmtId="183" fontId="70" fillId="0" borderId="7" xfId="50" applyNumberFormat="1" applyFont="1" applyBorder="1" applyAlignment="1">
      <alignment horizontal="center" wrapText="1"/>
    </xf>
    <xf numFmtId="183" fontId="70" fillId="0" borderId="2" xfId="50" applyNumberFormat="1" applyFont="1" applyBorder="1" applyAlignment="1">
      <alignment horizontal="center" wrapText="1"/>
    </xf>
    <xf numFmtId="189" fontId="67" fillId="0" borderId="24" xfId="50" applyFont="1" applyBorder="1" applyAlignment="1">
      <alignment horizontal="center"/>
    </xf>
    <xf numFmtId="189" fontId="67" fillId="0" borderId="25" xfId="50" applyFont="1" applyBorder="1" applyAlignment="1">
      <alignment horizontal="center"/>
    </xf>
    <xf numFmtId="189" fontId="67" fillId="0" borderId="26" xfId="50" applyFont="1" applyBorder="1" applyAlignment="1">
      <alignment horizontal="center"/>
    </xf>
    <xf numFmtId="189" fontId="67" fillId="0" borderId="1" xfId="50" applyFont="1" applyBorder="1" applyAlignment="1">
      <alignment horizontal="center" vertical="center"/>
    </xf>
    <xf numFmtId="189" fontId="70" fillId="0" borderId="1" xfId="50" applyFont="1" applyBorder="1" applyAlignment="1">
      <alignment horizontal="center" wrapText="1"/>
    </xf>
    <xf numFmtId="189" fontId="28" fillId="0" borderId="6" xfId="50" applyFont="1" applyBorder="1" applyAlignment="1">
      <alignment horizontal="center" vertical="center" wrapText="1"/>
    </xf>
    <xf numFmtId="189" fontId="28" fillId="0" borderId="7" xfId="50" applyFont="1" applyBorder="1" applyAlignment="1">
      <alignment horizontal="center" vertical="center" wrapText="1"/>
    </xf>
    <xf numFmtId="189" fontId="28" fillId="0" borderId="2" xfId="50" applyFont="1" applyBorder="1" applyAlignment="1">
      <alignment horizontal="center" vertical="center" wrapText="1"/>
    </xf>
    <xf numFmtId="189" fontId="62" fillId="0" borderId="6" xfId="50" applyFont="1" applyBorder="1" applyAlignment="1">
      <alignment horizontal="center" vertical="center" wrapText="1"/>
    </xf>
    <xf numFmtId="189" fontId="62" fillId="0" borderId="7" xfId="50" applyFont="1" applyBorder="1" applyAlignment="1">
      <alignment horizontal="center" vertical="center" wrapText="1"/>
    </xf>
    <xf numFmtId="189" fontId="62" fillId="0" borderId="2" xfId="50" applyFont="1" applyBorder="1" applyAlignment="1">
      <alignment horizontal="center" vertical="center" wrapText="1"/>
    </xf>
    <xf numFmtId="189" fontId="57" fillId="0" borderId="1" xfId="0" applyFont="1" applyBorder="1" applyAlignment="1">
      <alignment horizontal="center" wrapText="1"/>
    </xf>
    <xf numFmtId="189" fontId="57" fillId="0" borderId="1" xfId="0" applyFont="1" applyBorder="1" applyAlignment="1">
      <alignment horizontal="center"/>
    </xf>
    <xf numFmtId="189" fontId="57" fillId="0" borderId="6" xfId="50" applyFont="1" applyBorder="1" applyAlignment="1">
      <alignment horizontal="center" vertical="center" wrapText="1"/>
    </xf>
    <xf numFmtId="189" fontId="57" fillId="0" borderId="7" xfId="50" applyFont="1" applyBorder="1" applyAlignment="1">
      <alignment horizontal="center" vertical="center" wrapText="1"/>
    </xf>
    <xf numFmtId="189" fontId="57" fillId="0" borderId="2" xfId="50" applyFont="1" applyBorder="1" applyAlignment="1">
      <alignment horizontal="center" vertical="center" wrapText="1"/>
    </xf>
    <xf numFmtId="183" fontId="60" fillId="0" borderId="6" xfId="50" applyNumberFormat="1" applyFont="1" applyBorder="1" applyAlignment="1">
      <alignment horizontal="center" wrapText="1"/>
    </xf>
    <xf numFmtId="183" fontId="60" fillId="0" borderId="7" xfId="50" applyNumberFormat="1" applyFont="1" applyBorder="1" applyAlignment="1">
      <alignment horizontal="center" wrapText="1"/>
    </xf>
    <xf numFmtId="183" fontId="60" fillId="0" borderId="2" xfId="50" applyNumberFormat="1" applyFont="1" applyBorder="1" applyAlignment="1">
      <alignment horizontal="center" wrapText="1"/>
    </xf>
    <xf numFmtId="189" fontId="56" fillId="0" borderId="24" xfId="50" applyFont="1" applyBorder="1" applyAlignment="1">
      <alignment horizontal="center"/>
    </xf>
    <xf numFmtId="189" fontId="56" fillId="0" borderId="25" xfId="50" applyFont="1" applyBorder="1" applyAlignment="1">
      <alignment horizontal="center"/>
    </xf>
    <xf numFmtId="189" fontId="56" fillId="0" borderId="26" xfId="50" applyFont="1" applyBorder="1" applyAlignment="1">
      <alignment horizontal="center"/>
    </xf>
    <xf numFmtId="189" fontId="56" fillId="0" borderId="1" xfId="50" applyFont="1" applyBorder="1" applyAlignment="1">
      <alignment horizontal="center" vertical="center"/>
    </xf>
    <xf numFmtId="189" fontId="56" fillId="0" borderId="1" xfId="50" applyFont="1" applyBorder="1" applyAlignment="1">
      <alignment horizontal="center" wrapText="1"/>
    </xf>
    <xf numFmtId="189" fontId="60" fillId="0" borderId="1" xfId="50" applyFont="1" applyBorder="1" applyAlignment="1">
      <alignment horizontal="center" wrapText="1"/>
    </xf>
    <xf numFmtId="189" fontId="56" fillId="0" borderId="6" xfId="50" applyFont="1" applyBorder="1" applyAlignment="1">
      <alignment horizontal="center" wrapText="1"/>
    </xf>
    <xf numFmtId="189" fontId="56" fillId="0" borderId="7" xfId="50" applyFont="1" applyBorder="1" applyAlignment="1">
      <alignment horizontal="center" wrapText="1"/>
    </xf>
    <xf numFmtId="189" fontId="56" fillId="0" borderId="2" xfId="50" applyFont="1" applyBorder="1" applyAlignment="1">
      <alignment horizontal="center" wrapText="1"/>
    </xf>
    <xf numFmtId="189" fontId="13" fillId="0" borderId="23" xfId="68" applyFont="1" applyBorder="1" applyAlignment="1">
      <alignment horizontal="center" vertical="center" wrapText="1"/>
    </xf>
    <xf numFmtId="189" fontId="13" fillId="0" borderId="7" xfId="68" applyFont="1" applyBorder="1" applyAlignment="1">
      <alignment horizontal="center" vertical="center" wrapText="1"/>
    </xf>
    <xf numFmtId="189" fontId="13" fillId="0" borderId="2" xfId="68" applyFont="1" applyBorder="1" applyAlignment="1">
      <alignment horizontal="center" vertical="center" wrapText="1"/>
    </xf>
    <xf numFmtId="189" fontId="24" fillId="0" borderId="19" xfId="65" applyFont="1" applyBorder="1" applyAlignment="1" applyProtection="1">
      <alignment horizontal="center"/>
      <protection locked="0"/>
    </xf>
    <xf numFmtId="189" fontId="13" fillId="0" borderId="1" xfId="68" applyFont="1" applyBorder="1" applyAlignment="1">
      <alignment horizontal="left" vertical="center" wrapText="1"/>
    </xf>
    <xf numFmtId="189" fontId="13" fillId="0" borderId="1" xfId="68" applyFont="1" applyBorder="1" applyAlignment="1">
      <alignment horizontal="center" vertical="center" wrapText="1"/>
    </xf>
    <xf numFmtId="189" fontId="13" fillId="0" borderId="6" xfId="68" applyFont="1" applyBorder="1" applyAlignment="1">
      <alignment horizontal="center" vertical="center"/>
    </xf>
    <xf numFmtId="189" fontId="13" fillId="0" borderId="2" xfId="68" applyFont="1" applyBorder="1" applyAlignment="1">
      <alignment horizontal="center" vertical="center"/>
    </xf>
    <xf numFmtId="189" fontId="13" fillId="0" borderId="1" xfId="68" applyFont="1" applyBorder="1" applyAlignment="1">
      <alignment horizontal="center" vertical="center"/>
    </xf>
    <xf numFmtId="189" fontId="20" fillId="0" borderId="1" xfId="68" applyFont="1" applyBorder="1" applyAlignment="1">
      <alignment horizontal="center" vertical="center" wrapText="1"/>
    </xf>
    <xf numFmtId="189" fontId="20" fillId="24" borderId="1" xfId="68" applyFont="1" applyFill="1" applyBorder="1" applyAlignment="1">
      <alignment horizontal="center" vertical="center" wrapText="1"/>
    </xf>
    <xf numFmtId="189" fontId="17" fillId="23" borderId="24" xfId="68" applyFont="1" applyFill="1" applyBorder="1" applyAlignment="1">
      <alignment horizontal="center" vertical="center" wrapText="1"/>
    </xf>
    <xf numFmtId="189" fontId="0" fillId="0" borderId="1" xfId="0" applyBorder="1" applyAlignment="1">
      <alignment horizontal="center" vertical="center"/>
    </xf>
    <xf numFmtId="179" fontId="51" fillId="0" borderId="1" xfId="0" applyNumberFormat="1" applyFont="1" applyBorder="1" applyAlignment="1">
      <alignment horizontal="center" vertical="center"/>
    </xf>
    <xf numFmtId="189" fontId="33" fillId="24" borderId="24" xfId="68" applyFont="1" applyFill="1" applyBorder="1" applyAlignment="1">
      <alignment horizontal="left"/>
    </xf>
    <xf numFmtId="189" fontId="33" fillId="24" borderId="25" xfId="68" applyFont="1" applyFill="1" applyBorder="1" applyAlignment="1">
      <alignment horizontal="left"/>
    </xf>
    <xf numFmtId="189" fontId="33" fillId="24" borderId="26" xfId="68" applyFont="1" applyFill="1" applyBorder="1" applyAlignment="1">
      <alignment horizontal="left"/>
    </xf>
    <xf numFmtId="189" fontId="5" fillId="24" borderId="6" xfId="42" applyFont="1" applyFill="1" applyBorder="1" applyAlignment="1">
      <alignment horizontal="center" vertical="center" wrapText="1"/>
    </xf>
    <xf numFmtId="189" fontId="5" fillId="24" borderId="7" xfId="42" applyFont="1" applyFill="1" applyBorder="1" applyAlignment="1">
      <alignment horizontal="center" vertical="center" wrapText="1"/>
    </xf>
    <xf numFmtId="189" fontId="5" fillId="24" borderId="2" xfId="42" applyFont="1" applyFill="1" applyBorder="1" applyAlignment="1">
      <alignment horizontal="center" vertical="center" wrapText="1"/>
    </xf>
    <xf numFmtId="189" fontId="0" fillId="0" borderId="6" xfId="40" applyFont="1" applyBorder="1" applyAlignment="1">
      <alignment horizontal="center" vertical="center" wrapText="1"/>
    </xf>
    <xf numFmtId="189" fontId="0" fillId="0" borderId="7" xfId="40" applyFont="1" applyBorder="1" applyAlignment="1">
      <alignment horizontal="center" vertical="center" wrapText="1"/>
    </xf>
    <xf numFmtId="189" fontId="0" fillId="0" borderId="2" xfId="40" applyFont="1" applyBorder="1" applyAlignment="1">
      <alignment horizontal="center" vertical="center" wrapText="1"/>
    </xf>
    <xf numFmtId="189" fontId="0" fillId="0" borderId="6" xfId="42" applyFont="1" applyBorder="1" applyAlignment="1">
      <alignment horizontal="center" vertical="center" wrapText="1"/>
    </xf>
    <xf numFmtId="189" fontId="0" fillId="0" borderId="7" xfId="42" applyFont="1" applyBorder="1" applyAlignment="1">
      <alignment horizontal="center" vertical="center" wrapText="1"/>
    </xf>
    <xf numFmtId="189" fontId="0" fillId="0" borderId="2" xfId="42" applyFont="1" applyBorder="1" applyAlignment="1">
      <alignment horizontal="center" vertical="center" wrapText="1"/>
    </xf>
    <xf numFmtId="189" fontId="0" fillId="0" borderId="6" xfId="72" applyFont="1" applyBorder="1" applyAlignment="1">
      <alignment horizontal="center" vertical="center" wrapText="1"/>
    </xf>
    <xf numFmtId="189" fontId="0" fillId="0" borderId="7" xfId="72" applyFont="1" applyBorder="1" applyAlignment="1">
      <alignment horizontal="center" vertical="center" wrapText="1"/>
    </xf>
    <xf numFmtId="189" fontId="0" fillId="0" borderId="2" xfId="72" applyFont="1" applyBorder="1" applyAlignment="1">
      <alignment horizontal="center" vertical="center" wrapText="1"/>
    </xf>
    <xf numFmtId="189" fontId="20" fillId="0" borderId="6" xfId="68" applyFont="1" applyBorder="1" applyAlignment="1">
      <alignment horizontal="center" vertical="center" wrapText="1"/>
    </xf>
    <xf numFmtId="189" fontId="20" fillId="0" borderId="7" xfId="68" applyFont="1" applyBorder="1" applyAlignment="1">
      <alignment horizontal="center" vertical="center" wrapText="1"/>
    </xf>
    <xf numFmtId="189" fontId="20" fillId="0" borderId="2" xfId="68" applyFont="1" applyBorder="1" applyAlignment="1">
      <alignment horizontal="center" vertical="center" wrapText="1"/>
    </xf>
    <xf numFmtId="189" fontId="34" fillId="0" borderId="18" xfId="0" applyFont="1" applyBorder="1" applyAlignment="1">
      <alignment horizontal="center" vertical="center" wrapText="1"/>
    </xf>
    <xf numFmtId="189" fontId="34" fillId="0" borderId="17" xfId="0" applyFont="1" applyBorder="1" applyAlignment="1">
      <alignment horizontal="center" vertical="center" wrapText="1"/>
    </xf>
    <xf numFmtId="189" fontId="34" fillId="0" borderId="16" xfId="0" applyFont="1" applyBorder="1" applyAlignment="1">
      <alignment horizontal="center" vertical="center" wrapText="1"/>
    </xf>
  </cellXfs>
  <cellStyles count="171">
    <cellStyle name=" 1" xfId="1" xr:uid="{00000000-0005-0000-0000-000000000000}"/>
    <cellStyle name=" 1 2" xfId="127" xr:uid="{00000000-0005-0000-0000-000001000000}"/>
    <cellStyle name=" 1 3" xfId="82" xr:uid="{00000000-0005-0000-0000-000002000000}"/>
    <cellStyle name="_Anna's Linen Electric 90105" xfId="2" xr:uid="{00000000-0005-0000-0000-000003000000}"/>
    <cellStyle name="_Anna's Linen Electric 90105 2" xfId="128" xr:uid="{00000000-0005-0000-0000-000004000000}"/>
    <cellStyle name="_Anna's Linen Electric 90105 3" xfId="83" xr:uid="{00000000-0005-0000-0000-000005000000}"/>
    <cellStyle name="_CCD-WMCA Sheet Set 02 10 09" xfId="3" xr:uid="{00000000-0005-0000-0000-000006000000}"/>
    <cellStyle name="_CCD-WMCA Sheet Set 02 10 09 2" xfId="129" xr:uid="{00000000-0005-0000-0000-000007000000}"/>
    <cellStyle name="_CCD-WMCA Sheet Set 02 10 09 3" xfId="84" xr:uid="{00000000-0005-0000-0000-000008000000}"/>
    <cellStyle name="_duckwall and gordman order margin review- 80701" xfId="4" xr:uid="{00000000-0005-0000-0000-000009000000}"/>
    <cellStyle name="_ET_STYLE_NoName_00_" xfId="5" xr:uid="{00000000-0005-0000-0000-00000A000000}"/>
    <cellStyle name="_ET_STYLE_NoName_00_ 2" xfId="130" xr:uid="{00000000-0005-0000-0000-00000B000000}"/>
    <cellStyle name="_ET_STYLE_NoName_00_ 3" xfId="85" xr:uid="{00000000-0005-0000-0000-00000C000000}"/>
    <cellStyle name="_ET_STYLE_NoName_00__CO080506-MPD-375" xfId="6" xr:uid="{00000000-0005-0000-0000-00000D000000}"/>
    <cellStyle name="_ET_STYLE_NoName_00__CO080506-MPD-375 2" xfId="131" xr:uid="{00000000-0005-0000-0000-00000E000000}"/>
    <cellStyle name="_ET_STYLE_NoName_00__CO080506-MPD-375 3" xfId="86" xr:uid="{00000000-0005-0000-0000-00000F000000}"/>
    <cellStyle name="_ET_STYLE_NoName_00__CO080506-MPD-500" xfId="7" xr:uid="{00000000-0005-0000-0000-000010000000}"/>
    <cellStyle name="_ET_STYLE_NoName_00__CO080506-MPD-500 2" xfId="132" xr:uid="{00000000-0005-0000-0000-000011000000}"/>
    <cellStyle name="_ET_STYLE_NoName_00__CO080506-MPD-500 3" xfId="87" xr:uid="{00000000-0005-0000-0000-000012000000}"/>
    <cellStyle name="_Fall 2009 Military Macys Home Orders to E AND E 2 25" xfId="8" xr:uid="{00000000-0005-0000-0000-000013000000}"/>
    <cellStyle name="_HSN Blanket  Throw  90106 complete" xfId="9" xr:uid="{00000000-0005-0000-0000-000014000000}"/>
    <cellStyle name="_HSN Blanket  Throw  90106 complete 2" xfId="133" xr:uid="{00000000-0005-0000-0000-000015000000}"/>
    <cellStyle name="_HSN Blanket  Throw  90106 complete 3" xfId="88" xr:uid="{00000000-0005-0000-0000-000016000000}"/>
    <cellStyle name="_WM seasonal fleece  sheets price 91230" xfId="10" xr:uid="{00000000-0005-0000-0000-000017000000}"/>
    <cellStyle name="_WM seasonal fleece  sheets price 91230 2" xfId="134" xr:uid="{00000000-0005-0000-0000-000018000000}"/>
    <cellStyle name="_WM seasonal fleece  sheets price 91230 3" xfId="89" xr:uid="{00000000-0005-0000-0000-000019000000}"/>
    <cellStyle name="_WM seasonal fleece sheets price updated 100224" xfId="11" xr:uid="{00000000-0005-0000-0000-00001A000000}"/>
    <cellStyle name="_WM seasonal fleece sheets price updated 100224 2" xfId="135" xr:uid="{00000000-0005-0000-0000-00001B000000}"/>
    <cellStyle name="_WM seasonal fleece sheets price updated 100224 3" xfId="90" xr:uid="{00000000-0005-0000-0000-00001C000000}"/>
    <cellStyle name="_WMCADI Blanket  Throw 90210" xfId="12" xr:uid="{00000000-0005-0000-0000-00001D000000}"/>
    <cellStyle name="_WMCADI Blanket  Throw 90210 2" xfId="136" xr:uid="{00000000-0005-0000-0000-00001E000000}"/>
    <cellStyle name="_WMCADI Blanket  Throw 90210 3" xfId="91" xr:uid="{00000000-0005-0000-0000-00001F000000}"/>
    <cellStyle name="_WMCADI Blanket &amp; Throw 90210" xfId="13" xr:uid="{00000000-0005-0000-0000-000020000000}"/>
    <cellStyle name="_WMCADI Blanket &amp; Throw 90210 2" xfId="137" xr:uid="{00000000-0005-0000-0000-000021000000}"/>
    <cellStyle name="_WMCADI Blanket &amp; Throw 90210 3" xfId="92" xr:uid="{00000000-0005-0000-0000-000022000000}"/>
    <cellStyle name="_WMCADI Blanket &amp; Throw 90327" xfId="14" xr:uid="{00000000-0005-0000-0000-000023000000}"/>
    <cellStyle name="_WMCADI Blanket &amp; Throw 90327 2" xfId="138" xr:uid="{00000000-0005-0000-0000-000024000000}"/>
    <cellStyle name="_WMCADI Blanket &amp; Throw 90327 3" xfId="93" xr:uid="{00000000-0005-0000-0000-000025000000}"/>
    <cellStyle name="20% - 强调文字颜色 1" xfId="15" xr:uid="{00000000-0005-0000-0000-000026000000}"/>
    <cellStyle name="20% - 强调文字颜色 1 2" xfId="94" xr:uid="{00000000-0005-0000-0000-000027000000}"/>
    <cellStyle name="20% - 强调文字颜色 2" xfId="16" xr:uid="{00000000-0005-0000-0000-000028000000}"/>
    <cellStyle name="20% - 强调文字颜色 2 2" xfId="95" xr:uid="{00000000-0005-0000-0000-000029000000}"/>
    <cellStyle name="20% - 强调文字颜色 3" xfId="17" xr:uid="{00000000-0005-0000-0000-00002A000000}"/>
    <cellStyle name="20% - 强调文字颜色 3 2" xfId="96" xr:uid="{00000000-0005-0000-0000-00002B000000}"/>
    <cellStyle name="20% - 强调文字颜色 4" xfId="18" xr:uid="{00000000-0005-0000-0000-00002C000000}"/>
    <cellStyle name="20% - 强调文字颜色 4 2" xfId="97" xr:uid="{00000000-0005-0000-0000-00002D000000}"/>
    <cellStyle name="20% - 强调文字颜色 5" xfId="19" xr:uid="{00000000-0005-0000-0000-00002E000000}"/>
    <cellStyle name="20% - 强调文字颜色 5 2" xfId="98" xr:uid="{00000000-0005-0000-0000-00002F000000}"/>
    <cellStyle name="20% - 强调文字颜色 6" xfId="20" xr:uid="{00000000-0005-0000-0000-000030000000}"/>
    <cellStyle name="20% - 强调文字颜色 6 2" xfId="99" xr:uid="{00000000-0005-0000-0000-000031000000}"/>
    <cellStyle name="40% - 强调文字颜色 1" xfId="21" xr:uid="{00000000-0005-0000-0000-000032000000}"/>
    <cellStyle name="40% - 强调文字颜色 1 2" xfId="100" xr:uid="{00000000-0005-0000-0000-000033000000}"/>
    <cellStyle name="40% - 强调文字颜色 2" xfId="22" xr:uid="{00000000-0005-0000-0000-000034000000}"/>
    <cellStyle name="40% - 强调文字颜色 2 2" xfId="101" xr:uid="{00000000-0005-0000-0000-000035000000}"/>
    <cellStyle name="40% - 强调文字颜色 3" xfId="23" xr:uid="{00000000-0005-0000-0000-000036000000}"/>
    <cellStyle name="40% - 强调文字颜色 3 2" xfId="102" xr:uid="{00000000-0005-0000-0000-000037000000}"/>
    <cellStyle name="40% - 强调文字颜色 4" xfId="24" xr:uid="{00000000-0005-0000-0000-000038000000}"/>
    <cellStyle name="40% - 强调文字颜色 4 2" xfId="103" xr:uid="{00000000-0005-0000-0000-000039000000}"/>
    <cellStyle name="40% - 强调文字颜色 5" xfId="25" xr:uid="{00000000-0005-0000-0000-00003A000000}"/>
    <cellStyle name="40% - 强调文字颜色 5 2" xfId="104" xr:uid="{00000000-0005-0000-0000-00003B000000}"/>
    <cellStyle name="40% - 强调文字颜色 6" xfId="26" xr:uid="{00000000-0005-0000-0000-00003C000000}"/>
    <cellStyle name="40% - 强调文字颜色 6 2" xfId="105" xr:uid="{00000000-0005-0000-0000-00003D000000}"/>
    <cellStyle name="60% - 强调文字颜色 1" xfId="27" xr:uid="{00000000-0005-0000-0000-00003E000000}"/>
    <cellStyle name="60% - 强调文字颜色 1 2" xfId="106" xr:uid="{00000000-0005-0000-0000-00003F000000}"/>
    <cellStyle name="60% - 强调文字颜色 2" xfId="28" xr:uid="{00000000-0005-0000-0000-000040000000}"/>
    <cellStyle name="60% - 强调文字颜色 2 2" xfId="107" xr:uid="{00000000-0005-0000-0000-000041000000}"/>
    <cellStyle name="60% - 强调文字颜色 3" xfId="29" xr:uid="{00000000-0005-0000-0000-000042000000}"/>
    <cellStyle name="60% - 强调文字颜色 3 2" xfId="108" xr:uid="{00000000-0005-0000-0000-000043000000}"/>
    <cellStyle name="60% - 强调文字颜色 4" xfId="30" xr:uid="{00000000-0005-0000-0000-000044000000}"/>
    <cellStyle name="60% - 强调文字颜色 4 2" xfId="109" xr:uid="{00000000-0005-0000-0000-000045000000}"/>
    <cellStyle name="60% - 强调文字颜色 5" xfId="31" xr:uid="{00000000-0005-0000-0000-000046000000}"/>
    <cellStyle name="60% - 强调文字颜色 5 2" xfId="110" xr:uid="{00000000-0005-0000-0000-000047000000}"/>
    <cellStyle name="60% - 强调文字颜色 6" xfId="32" xr:uid="{00000000-0005-0000-0000-000048000000}"/>
    <cellStyle name="60% - 强调文字颜色 6 2" xfId="111" xr:uid="{00000000-0005-0000-0000-000049000000}"/>
    <cellStyle name="Comma 2" xfId="158" xr:uid="{00000000-0005-0000-0000-00004A000000}"/>
    <cellStyle name="Currency 2" xfId="33" xr:uid="{00000000-0005-0000-0000-00004B000000}"/>
    <cellStyle name="Currency 2 2" xfId="70" xr:uid="{00000000-0005-0000-0000-00004C000000}"/>
    <cellStyle name="Currency 2 2 2" xfId="145" xr:uid="{00000000-0005-0000-0000-00004D000000}"/>
    <cellStyle name="Currency 2 2 3" xfId="149" xr:uid="{00000000-0005-0000-0000-00004E000000}"/>
    <cellStyle name="Currency 2 2 4" xfId="169" xr:uid="{00000000-0005-0000-0000-00004F000000}"/>
    <cellStyle name="Currency 2 3" xfId="143" xr:uid="{00000000-0005-0000-0000-000050000000}"/>
    <cellStyle name="Currency 2 4" xfId="147" xr:uid="{00000000-0005-0000-0000-000051000000}"/>
    <cellStyle name="Currency 2 5" xfId="168" xr:uid="{00000000-0005-0000-0000-000052000000}"/>
    <cellStyle name="Currency 2 6" xfId="34" xr:uid="{00000000-0005-0000-0000-000053000000}"/>
    <cellStyle name="Currency 2 6 2" xfId="139" xr:uid="{00000000-0005-0000-0000-000054000000}"/>
    <cellStyle name="Currency 2 6 2 2" xfId="146" xr:uid="{00000000-0005-0000-0000-000055000000}"/>
    <cellStyle name="Currency 2 6 2 3" xfId="150" xr:uid="{00000000-0005-0000-0000-000056000000}"/>
    <cellStyle name="Currency 2 6 3" xfId="144" xr:uid="{00000000-0005-0000-0000-000057000000}"/>
    <cellStyle name="Currency 2 6 4" xfId="148" xr:uid="{00000000-0005-0000-0000-000058000000}"/>
    <cellStyle name="Currency 2 6 5" xfId="112" xr:uid="{00000000-0005-0000-0000-000059000000}"/>
    <cellStyle name="Currency 3" xfId="78" xr:uid="{00000000-0005-0000-0000-00005A000000}"/>
    <cellStyle name="Currency 3 2" xfId="153" xr:uid="{00000000-0005-0000-0000-00005B000000}"/>
    <cellStyle name="Currency 4" xfId="126" xr:uid="{00000000-0005-0000-0000-00005C000000}"/>
    <cellStyle name="Currency 4 2" xfId="170" xr:uid="{00000000-0005-0000-0000-00005D000000}"/>
    <cellStyle name="Currency_JCP 75 grams MF sheet set 04072011 hellen" xfId="35" xr:uid="{00000000-0005-0000-0000-00005E000000}"/>
    <cellStyle name="Currency_JCP soft spun and fleece 092310" xfId="36" xr:uid="{00000000-0005-0000-0000-00005F000000}"/>
    <cellStyle name="Currency_JCP soft spun and fleece 092310 2" xfId="71" xr:uid="{00000000-0005-0000-0000-000060000000}"/>
    <cellStyle name="Currency_Sheet1" xfId="76" xr:uid="{00000000-0005-0000-0000-000061000000}"/>
    <cellStyle name="Hyperlink 2" xfId="152" xr:uid="{00000000-0005-0000-0000-000062000000}"/>
    <cellStyle name="Normal 2" xfId="37" xr:uid="{00000000-0005-0000-0000-000063000000}"/>
    <cellStyle name="Normal 2 2" xfId="72" xr:uid="{00000000-0005-0000-0000-000064000000}"/>
    <cellStyle name="Normal 2 4 2_Meijer 300 TC performance sheets 01242014 quote" xfId="38" xr:uid="{00000000-0005-0000-0000-000065000000}"/>
    <cellStyle name="Normal 29 8" xfId="167" xr:uid="{00000000-0005-0000-0000-000066000000}"/>
    <cellStyle name="Normal 3" xfId="39" xr:uid="{00000000-0005-0000-0000-000067000000}"/>
    <cellStyle name="Normal 3 2" xfId="40" xr:uid="{00000000-0005-0000-0000-000068000000}"/>
    <cellStyle name="Normal 3 2 15" xfId="41" xr:uid="{00000000-0005-0000-0000-000069000000}"/>
    <cellStyle name="Normal 3 2 2" xfId="42" xr:uid="{00000000-0005-0000-0000-00006A000000}"/>
    <cellStyle name="Normal 3 3" xfId="113" xr:uid="{00000000-0005-0000-0000-00006B000000}"/>
    <cellStyle name="Normal 4" xfId="43" xr:uid="{00000000-0005-0000-0000-00006C000000}"/>
    <cellStyle name="Normal 4 2" xfId="140" xr:uid="{00000000-0005-0000-0000-00006D000000}"/>
    <cellStyle name="Normal 4 3" xfId="114" xr:uid="{00000000-0005-0000-0000-00006E000000}"/>
    <cellStyle name="Normal 5" xfId="77" xr:uid="{00000000-0005-0000-0000-00006F000000}"/>
    <cellStyle name="Normal 5 2" xfId="124" xr:uid="{00000000-0005-0000-0000-000070000000}"/>
    <cellStyle name="Normal 6" xfId="80" xr:uid="{00000000-0005-0000-0000-000071000000}"/>
    <cellStyle name="Normal 6 2" xfId="142" xr:uid="{00000000-0005-0000-0000-000072000000}"/>
    <cellStyle name="Normal 6 3" xfId="125" xr:uid="{00000000-0005-0000-0000-000073000000}"/>
    <cellStyle name="Normal 7" xfId="151" xr:uid="{00000000-0005-0000-0000-000074000000}"/>
    <cellStyle name="Normal 7 4" xfId="44" xr:uid="{00000000-0005-0000-0000-000075000000}"/>
    <cellStyle name="Normal 8" xfId="156" xr:uid="{00000000-0005-0000-0000-000076000000}"/>
    <cellStyle name="Normal_2010 NY-showroom sheet set for JCP 0330" xfId="45" xr:uid="{00000000-0005-0000-0000-000077000000}"/>
    <cellStyle name="Normal_2010 NY-showroom sheet set for JCP 0330 2" xfId="69" xr:uid="{00000000-0005-0000-0000-000078000000}"/>
    <cellStyle name="Normal_HE micro fiber Sheets 08252010" xfId="46" xr:uid="{00000000-0005-0000-0000-000079000000}"/>
    <cellStyle name="Normal_HE micro fiber Sheets 08252010 2" xfId="74" xr:uid="{00000000-0005-0000-0000-00007A000000}"/>
    <cellStyle name="Normal_HSN-micro fiber comforter set  duvet set and sheet set11-29-2010" xfId="47" xr:uid="{00000000-0005-0000-0000-00007B000000}"/>
    <cellStyle name="Normal_HSN-micro fiber comforter set  duvet set and sheet set11-29-2010 2" xfId="67" xr:uid="{00000000-0005-0000-0000-00007C000000}"/>
    <cellStyle name="Normal_jcp duet sheet and reversible sheet 09-27-2010" xfId="159" xr:uid="{00000000-0005-0000-0000-00007D000000}"/>
    <cellStyle name="Normal_Kohl's 600TC sheets price requote Oct 30 09" xfId="75" xr:uid="{00000000-0005-0000-0000-00007E000000}"/>
    <cellStyle name="Normal_March 2011 Macys market quote" xfId="48" xr:uid="{00000000-0005-0000-0000-00007F000000}"/>
    <cellStyle name="Normal_March 2011 Macys market quote 2" xfId="68" xr:uid="{00000000-0005-0000-0000-000080000000}"/>
    <cellStyle name="Normal_Quote sheet of  E-Commerce   sheet updated 11-30-2010" xfId="49" xr:uid="{00000000-0005-0000-0000-000081000000}"/>
    <cellStyle name="Normal_Quote sheet of  E-Commerce   sheet updated 11-30-2010 2" xfId="73" xr:uid="{00000000-0005-0000-0000-000082000000}"/>
    <cellStyle name="Normal_Sheet1" xfId="50" xr:uid="{00000000-0005-0000-0000-000083000000}"/>
    <cellStyle name="Normal_Sheet1 2" xfId="79" xr:uid="{00000000-0005-0000-0000-000084000000}"/>
    <cellStyle name="Percent 2" xfId="154" xr:uid="{00000000-0005-0000-0000-000085000000}"/>
    <cellStyle name="Percent 3" xfId="157" xr:uid="{00000000-0005-0000-0000-000086000000}"/>
    <cellStyle name="Style 1" xfId="52" xr:uid="{00000000-0005-0000-0000-000087000000}"/>
    <cellStyle name="Style 1 2" xfId="141" xr:uid="{00000000-0005-0000-0000-000088000000}"/>
    <cellStyle name="Style 1 3" xfId="115" xr:uid="{00000000-0005-0000-0000-000089000000}"/>
    <cellStyle name="百分比" xfId="51" builtinId="5"/>
    <cellStyle name="百分比 2" xfId="160" xr:uid="{00000000-0005-0000-0000-00008B000000}"/>
    <cellStyle name="百分比 3" xfId="162" xr:uid="{00000000-0005-0000-0000-00008C000000}"/>
    <cellStyle name="差_shopko sheet set CCD 2013-7-16" xfId="54" xr:uid="{00000000-0005-0000-0000-00008D000000}"/>
    <cellStyle name="差_shopko sheet set CCD 2013-7-16 2" xfId="117" xr:uid="{00000000-0005-0000-0000-00008E000000}"/>
    <cellStyle name="常规" xfId="0" builtinId="0"/>
    <cellStyle name="常规 2" xfId="161" xr:uid="{00000000-0005-0000-0000-000090000000}"/>
    <cellStyle name="常规 3" xfId="165" xr:uid="{00000000-0005-0000-0000-000091000000}"/>
    <cellStyle name="常规_Sheet1" xfId="55" xr:uid="{00000000-0005-0000-0000-000092000000}"/>
    <cellStyle name="常规_Sheet1 2" xfId="81" xr:uid="{00000000-0005-0000-0000-000093000000}"/>
    <cellStyle name="超链接" xfId="64" builtinId="8"/>
    <cellStyle name="好_shopko sheet set CCD 2013-7-16" xfId="53" xr:uid="{00000000-0005-0000-0000-000095000000}"/>
    <cellStyle name="好_shopko sheet set CCD 2013-7-16 2" xfId="116" xr:uid="{00000000-0005-0000-0000-000096000000}"/>
    <cellStyle name="货币" xfId="155" builtinId="4"/>
    <cellStyle name="货币 2" xfId="164" xr:uid="{00000000-0005-0000-0000-000098000000}"/>
    <cellStyle name="千位分隔 2" xfId="163" xr:uid="{00000000-0005-0000-0000-000099000000}"/>
    <cellStyle name="强调文字颜色 1" xfId="56" xr:uid="{00000000-0005-0000-0000-00009A000000}"/>
    <cellStyle name="强调文字颜色 1 2" xfId="118" xr:uid="{00000000-0005-0000-0000-00009B000000}"/>
    <cellStyle name="强调文字颜色 2" xfId="57" xr:uid="{00000000-0005-0000-0000-00009C000000}"/>
    <cellStyle name="强调文字颜色 2 2" xfId="119" xr:uid="{00000000-0005-0000-0000-00009D000000}"/>
    <cellStyle name="强调文字颜色 3" xfId="58" xr:uid="{00000000-0005-0000-0000-00009E000000}"/>
    <cellStyle name="强调文字颜色 3 2" xfId="120" xr:uid="{00000000-0005-0000-0000-00009F000000}"/>
    <cellStyle name="强调文字颜色 4" xfId="59" xr:uid="{00000000-0005-0000-0000-0000A0000000}"/>
    <cellStyle name="强调文字颜色 4 2" xfId="121" xr:uid="{00000000-0005-0000-0000-0000A1000000}"/>
    <cellStyle name="强调文字颜色 5" xfId="60" xr:uid="{00000000-0005-0000-0000-0000A2000000}"/>
    <cellStyle name="强调文字颜色 5 2" xfId="122" xr:uid="{00000000-0005-0000-0000-0000A3000000}"/>
    <cellStyle name="强调文字颜色 6" xfId="61" xr:uid="{00000000-0005-0000-0000-0000A4000000}"/>
    <cellStyle name="强调文字颜色 6 2" xfId="123" xr:uid="{00000000-0005-0000-0000-0000A5000000}"/>
    <cellStyle name="样式 1" xfId="62" xr:uid="{00000000-0005-0000-0000-0000A6000000}"/>
    <cellStyle name="样式 1 2" xfId="63" xr:uid="{00000000-0005-0000-0000-0000A7000000}"/>
    <cellStyle name="样式 1 2 2" xfId="66" xr:uid="{00000000-0005-0000-0000-0000A8000000}"/>
    <cellStyle name="样式 1 3" xfId="65" xr:uid="{00000000-0005-0000-0000-0000A9000000}"/>
    <cellStyle name="样式 1 3 3 3" xfId="166" xr:uid="{00000000-0005-0000-0000-0000AA00000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1.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908050</xdr:colOff>
      <xdr:row>9</xdr:row>
      <xdr:rowOff>6350</xdr:rowOff>
    </xdr:from>
    <xdr:to>
      <xdr:col>11</xdr:col>
      <xdr:colOff>412750</xdr:colOff>
      <xdr:row>9</xdr:row>
      <xdr:rowOff>6350</xdr:rowOff>
    </xdr:to>
    <xdr:pic>
      <xdr:nvPicPr>
        <xdr:cNvPr id="46" name="Picture 42" descr="Tao_Color Logo">
          <a:extLst>
            <a:ext uri="{FF2B5EF4-FFF2-40B4-BE49-F238E27FC236}">
              <a16:creationId xmlns:a16="http://schemas.microsoft.com/office/drawing/2014/main" id="{227A70BE-476E-493B-A279-89CE5A574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2729794"/>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9</xdr:row>
      <xdr:rowOff>6350</xdr:rowOff>
    </xdr:from>
    <xdr:to>
      <xdr:col>11</xdr:col>
      <xdr:colOff>412750</xdr:colOff>
      <xdr:row>9</xdr:row>
      <xdr:rowOff>6350</xdr:rowOff>
    </xdr:to>
    <xdr:pic>
      <xdr:nvPicPr>
        <xdr:cNvPr id="47" name="Picture 42" descr="Tao_Color Logo">
          <a:extLst>
            <a:ext uri="{FF2B5EF4-FFF2-40B4-BE49-F238E27FC236}">
              <a16:creationId xmlns:a16="http://schemas.microsoft.com/office/drawing/2014/main" id="{BC0E2154-BC5F-42CE-B15C-82F8D610E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2729794"/>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15</xdr:row>
      <xdr:rowOff>6350</xdr:rowOff>
    </xdr:from>
    <xdr:to>
      <xdr:col>11</xdr:col>
      <xdr:colOff>412750</xdr:colOff>
      <xdr:row>15</xdr:row>
      <xdr:rowOff>6350</xdr:rowOff>
    </xdr:to>
    <xdr:pic>
      <xdr:nvPicPr>
        <xdr:cNvPr id="48" name="Picture 42" descr="Tao_Color Logo">
          <a:extLst>
            <a:ext uri="{FF2B5EF4-FFF2-40B4-BE49-F238E27FC236}">
              <a16:creationId xmlns:a16="http://schemas.microsoft.com/office/drawing/2014/main" id="{16C3B8D8-ED32-4030-BC43-7AD9D273D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461362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15</xdr:row>
      <xdr:rowOff>6350</xdr:rowOff>
    </xdr:from>
    <xdr:to>
      <xdr:col>11</xdr:col>
      <xdr:colOff>412750</xdr:colOff>
      <xdr:row>15</xdr:row>
      <xdr:rowOff>6350</xdr:rowOff>
    </xdr:to>
    <xdr:pic>
      <xdr:nvPicPr>
        <xdr:cNvPr id="49" name="Picture 42" descr="Tao_Color Logo">
          <a:extLst>
            <a:ext uri="{FF2B5EF4-FFF2-40B4-BE49-F238E27FC236}">
              <a16:creationId xmlns:a16="http://schemas.microsoft.com/office/drawing/2014/main" id="{5CE1E481-DF25-4183-8143-1C9C3E263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461362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21</xdr:row>
      <xdr:rowOff>6350</xdr:rowOff>
    </xdr:from>
    <xdr:to>
      <xdr:col>11</xdr:col>
      <xdr:colOff>412750</xdr:colOff>
      <xdr:row>21</xdr:row>
      <xdr:rowOff>6350</xdr:rowOff>
    </xdr:to>
    <xdr:pic>
      <xdr:nvPicPr>
        <xdr:cNvPr id="50" name="Picture 42" descr="Tao_Color Logo">
          <a:extLst>
            <a:ext uri="{FF2B5EF4-FFF2-40B4-BE49-F238E27FC236}">
              <a16:creationId xmlns:a16="http://schemas.microsoft.com/office/drawing/2014/main" id="{A8E701DF-CB7A-4ECD-A1C3-D238E40A2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6497461"/>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21</xdr:row>
      <xdr:rowOff>6350</xdr:rowOff>
    </xdr:from>
    <xdr:to>
      <xdr:col>11</xdr:col>
      <xdr:colOff>412750</xdr:colOff>
      <xdr:row>21</xdr:row>
      <xdr:rowOff>6350</xdr:rowOff>
    </xdr:to>
    <xdr:pic>
      <xdr:nvPicPr>
        <xdr:cNvPr id="51" name="Picture 42" descr="Tao_Color Logo">
          <a:extLst>
            <a:ext uri="{FF2B5EF4-FFF2-40B4-BE49-F238E27FC236}">
              <a16:creationId xmlns:a16="http://schemas.microsoft.com/office/drawing/2014/main" id="{097C175A-6988-4733-B8EB-0E0D313F0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6497461"/>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27</xdr:row>
      <xdr:rowOff>6350</xdr:rowOff>
    </xdr:from>
    <xdr:to>
      <xdr:col>11</xdr:col>
      <xdr:colOff>412750</xdr:colOff>
      <xdr:row>27</xdr:row>
      <xdr:rowOff>6350</xdr:rowOff>
    </xdr:to>
    <xdr:pic>
      <xdr:nvPicPr>
        <xdr:cNvPr id="52" name="Picture 42" descr="Tao_Color Logo">
          <a:extLst>
            <a:ext uri="{FF2B5EF4-FFF2-40B4-BE49-F238E27FC236}">
              <a16:creationId xmlns:a16="http://schemas.microsoft.com/office/drawing/2014/main" id="{DB7AD0B2-3414-4F77-B46E-18F6D87A5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8381294"/>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27</xdr:row>
      <xdr:rowOff>6350</xdr:rowOff>
    </xdr:from>
    <xdr:to>
      <xdr:col>11</xdr:col>
      <xdr:colOff>412750</xdr:colOff>
      <xdr:row>27</xdr:row>
      <xdr:rowOff>6350</xdr:rowOff>
    </xdr:to>
    <xdr:pic>
      <xdr:nvPicPr>
        <xdr:cNvPr id="53" name="Picture 42" descr="Tao_Color Logo">
          <a:extLst>
            <a:ext uri="{FF2B5EF4-FFF2-40B4-BE49-F238E27FC236}">
              <a16:creationId xmlns:a16="http://schemas.microsoft.com/office/drawing/2014/main" id="{AD037F40-F89A-47F6-8402-1FBFC9954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8381294"/>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33</xdr:row>
      <xdr:rowOff>6350</xdr:rowOff>
    </xdr:from>
    <xdr:to>
      <xdr:col>11</xdr:col>
      <xdr:colOff>412750</xdr:colOff>
      <xdr:row>33</xdr:row>
      <xdr:rowOff>6350</xdr:rowOff>
    </xdr:to>
    <xdr:pic>
      <xdr:nvPicPr>
        <xdr:cNvPr id="54" name="Picture 42" descr="Tao_Color Logo">
          <a:extLst>
            <a:ext uri="{FF2B5EF4-FFF2-40B4-BE49-F238E27FC236}">
              <a16:creationId xmlns:a16="http://schemas.microsoft.com/office/drawing/2014/main" id="{39BEB3E9-64F2-482D-A100-50D9B7CAC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026512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33</xdr:row>
      <xdr:rowOff>6350</xdr:rowOff>
    </xdr:from>
    <xdr:to>
      <xdr:col>11</xdr:col>
      <xdr:colOff>412750</xdr:colOff>
      <xdr:row>33</xdr:row>
      <xdr:rowOff>6350</xdr:rowOff>
    </xdr:to>
    <xdr:pic>
      <xdr:nvPicPr>
        <xdr:cNvPr id="55" name="Picture 42" descr="Tao_Color Logo">
          <a:extLst>
            <a:ext uri="{FF2B5EF4-FFF2-40B4-BE49-F238E27FC236}">
              <a16:creationId xmlns:a16="http://schemas.microsoft.com/office/drawing/2014/main" id="{E2BDDC8F-EE4B-4316-A2A6-0B8260E13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026512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42</xdr:row>
      <xdr:rowOff>6350</xdr:rowOff>
    </xdr:from>
    <xdr:to>
      <xdr:col>11</xdr:col>
      <xdr:colOff>412750</xdr:colOff>
      <xdr:row>42</xdr:row>
      <xdr:rowOff>6350</xdr:rowOff>
    </xdr:to>
    <xdr:pic>
      <xdr:nvPicPr>
        <xdr:cNvPr id="56" name="Picture 42" descr="Tao_Color Logo">
          <a:extLst>
            <a:ext uri="{FF2B5EF4-FFF2-40B4-BE49-F238E27FC236}">
              <a16:creationId xmlns:a16="http://schemas.microsoft.com/office/drawing/2014/main" id="{5C897F5F-3C14-46C2-AE79-22AB56344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317907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42</xdr:row>
      <xdr:rowOff>6350</xdr:rowOff>
    </xdr:from>
    <xdr:to>
      <xdr:col>11</xdr:col>
      <xdr:colOff>412750</xdr:colOff>
      <xdr:row>42</xdr:row>
      <xdr:rowOff>6350</xdr:rowOff>
    </xdr:to>
    <xdr:pic>
      <xdr:nvPicPr>
        <xdr:cNvPr id="57" name="Picture 42" descr="Tao_Color Logo">
          <a:extLst>
            <a:ext uri="{FF2B5EF4-FFF2-40B4-BE49-F238E27FC236}">
              <a16:creationId xmlns:a16="http://schemas.microsoft.com/office/drawing/2014/main" id="{4CB4D0C0-6498-4365-AA43-E02B85962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317907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47</xdr:row>
      <xdr:rowOff>6350</xdr:rowOff>
    </xdr:from>
    <xdr:to>
      <xdr:col>11</xdr:col>
      <xdr:colOff>412750</xdr:colOff>
      <xdr:row>47</xdr:row>
      <xdr:rowOff>6350</xdr:rowOff>
    </xdr:to>
    <xdr:pic>
      <xdr:nvPicPr>
        <xdr:cNvPr id="58" name="Picture 42" descr="Tao_Color Logo">
          <a:extLst>
            <a:ext uri="{FF2B5EF4-FFF2-40B4-BE49-F238E27FC236}">
              <a16:creationId xmlns:a16="http://schemas.microsoft.com/office/drawing/2014/main" id="{0DE0205C-29A6-43BA-AD10-BCEB43588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4745406"/>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47</xdr:row>
      <xdr:rowOff>6350</xdr:rowOff>
    </xdr:from>
    <xdr:to>
      <xdr:col>11</xdr:col>
      <xdr:colOff>412750</xdr:colOff>
      <xdr:row>47</xdr:row>
      <xdr:rowOff>6350</xdr:rowOff>
    </xdr:to>
    <xdr:pic>
      <xdr:nvPicPr>
        <xdr:cNvPr id="59" name="Picture 42" descr="Tao_Color Logo">
          <a:extLst>
            <a:ext uri="{FF2B5EF4-FFF2-40B4-BE49-F238E27FC236}">
              <a16:creationId xmlns:a16="http://schemas.microsoft.com/office/drawing/2014/main" id="{A283425D-DE29-4C09-9578-7590F8D64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4745406"/>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52</xdr:row>
      <xdr:rowOff>6350</xdr:rowOff>
    </xdr:from>
    <xdr:to>
      <xdr:col>11</xdr:col>
      <xdr:colOff>412750</xdr:colOff>
      <xdr:row>52</xdr:row>
      <xdr:rowOff>6350</xdr:rowOff>
    </xdr:to>
    <xdr:pic>
      <xdr:nvPicPr>
        <xdr:cNvPr id="60" name="Picture 42" descr="Tao_Color Logo">
          <a:extLst>
            <a:ext uri="{FF2B5EF4-FFF2-40B4-BE49-F238E27FC236}">
              <a16:creationId xmlns:a16="http://schemas.microsoft.com/office/drawing/2014/main" id="{8C977542-80B9-47D0-8361-F897AE30C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6311739"/>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52</xdr:row>
      <xdr:rowOff>6350</xdr:rowOff>
    </xdr:from>
    <xdr:to>
      <xdr:col>11</xdr:col>
      <xdr:colOff>412750</xdr:colOff>
      <xdr:row>52</xdr:row>
      <xdr:rowOff>6350</xdr:rowOff>
    </xdr:to>
    <xdr:pic>
      <xdr:nvPicPr>
        <xdr:cNvPr id="61" name="Picture 42" descr="Tao_Color Logo">
          <a:extLst>
            <a:ext uri="{FF2B5EF4-FFF2-40B4-BE49-F238E27FC236}">
              <a16:creationId xmlns:a16="http://schemas.microsoft.com/office/drawing/2014/main" id="{2C26481A-C2FA-46D9-995A-BC8196789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6311739"/>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57</xdr:row>
      <xdr:rowOff>6350</xdr:rowOff>
    </xdr:from>
    <xdr:to>
      <xdr:col>11</xdr:col>
      <xdr:colOff>412750</xdr:colOff>
      <xdr:row>57</xdr:row>
      <xdr:rowOff>6350</xdr:rowOff>
    </xdr:to>
    <xdr:pic>
      <xdr:nvPicPr>
        <xdr:cNvPr id="62" name="Picture 42" descr="Tao_Color Logo">
          <a:extLst>
            <a:ext uri="{FF2B5EF4-FFF2-40B4-BE49-F238E27FC236}">
              <a16:creationId xmlns:a16="http://schemas.microsoft.com/office/drawing/2014/main" id="{D93B2B56-4723-4364-AFE1-0206BE412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787807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57</xdr:row>
      <xdr:rowOff>6350</xdr:rowOff>
    </xdr:from>
    <xdr:to>
      <xdr:col>11</xdr:col>
      <xdr:colOff>412750</xdr:colOff>
      <xdr:row>57</xdr:row>
      <xdr:rowOff>6350</xdr:rowOff>
    </xdr:to>
    <xdr:pic>
      <xdr:nvPicPr>
        <xdr:cNvPr id="63" name="Picture 42" descr="Tao_Color Logo">
          <a:extLst>
            <a:ext uri="{FF2B5EF4-FFF2-40B4-BE49-F238E27FC236}">
              <a16:creationId xmlns:a16="http://schemas.microsoft.com/office/drawing/2014/main" id="{8B129EE4-40FD-43BD-ACF6-1AA699D40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787807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62</xdr:row>
      <xdr:rowOff>6350</xdr:rowOff>
    </xdr:from>
    <xdr:to>
      <xdr:col>11</xdr:col>
      <xdr:colOff>412750</xdr:colOff>
      <xdr:row>62</xdr:row>
      <xdr:rowOff>6350</xdr:rowOff>
    </xdr:to>
    <xdr:pic>
      <xdr:nvPicPr>
        <xdr:cNvPr id="64" name="Picture 42" descr="Tao_Color Logo">
          <a:extLst>
            <a:ext uri="{FF2B5EF4-FFF2-40B4-BE49-F238E27FC236}">
              <a16:creationId xmlns:a16="http://schemas.microsoft.com/office/drawing/2014/main" id="{7CEC7089-8F46-41C4-815F-07D122B9A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9444406"/>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62</xdr:row>
      <xdr:rowOff>6350</xdr:rowOff>
    </xdr:from>
    <xdr:to>
      <xdr:col>11</xdr:col>
      <xdr:colOff>412750</xdr:colOff>
      <xdr:row>62</xdr:row>
      <xdr:rowOff>6350</xdr:rowOff>
    </xdr:to>
    <xdr:pic>
      <xdr:nvPicPr>
        <xdr:cNvPr id="65" name="Picture 42" descr="Tao_Color Logo">
          <a:extLst>
            <a:ext uri="{FF2B5EF4-FFF2-40B4-BE49-F238E27FC236}">
              <a16:creationId xmlns:a16="http://schemas.microsoft.com/office/drawing/2014/main" id="{24210D58-CF1E-4357-89D9-688678B94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19444406"/>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67</xdr:row>
      <xdr:rowOff>6350</xdr:rowOff>
    </xdr:from>
    <xdr:to>
      <xdr:col>11</xdr:col>
      <xdr:colOff>412750</xdr:colOff>
      <xdr:row>67</xdr:row>
      <xdr:rowOff>6350</xdr:rowOff>
    </xdr:to>
    <xdr:pic>
      <xdr:nvPicPr>
        <xdr:cNvPr id="66" name="Picture 42" descr="Tao_Color Logo">
          <a:extLst>
            <a:ext uri="{FF2B5EF4-FFF2-40B4-BE49-F238E27FC236}">
              <a16:creationId xmlns:a16="http://schemas.microsoft.com/office/drawing/2014/main" id="{63F67FA8-C101-4DA5-9F6E-58ADA44C6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21010739"/>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11</xdr:col>
      <xdr:colOff>908050</xdr:colOff>
      <xdr:row>67</xdr:row>
      <xdr:rowOff>6350</xdr:rowOff>
    </xdr:from>
    <xdr:to>
      <xdr:col>11</xdr:col>
      <xdr:colOff>412750</xdr:colOff>
      <xdr:row>67</xdr:row>
      <xdr:rowOff>6350</xdr:rowOff>
    </xdr:to>
    <xdr:pic>
      <xdr:nvPicPr>
        <xdr:cNvPr id="67" name="Picture 66" descr="Tao_Color Logo">
          <a:extLst>
            <a:ext uri="{FF2B5EF4-FFF2-40B4-BE49-F238E27FC236}">
              <a16:creationId xmlns:a16="http://schemas.microsoft.com/office/drawing/2014/main" id="{A42BE78B-95CC-46F2-B008-59C131787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1806" y="21010739"/>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21</xdr:row>
      <xdr:rowOff>85725</xdr:rowOff>
    </xdr:from>
    <xdr:to>
      <xdr:col>3</xdr:col>
      <xdr:colOff>792138</xdr:colOff>
      <xdr:row>35</xdr:row>
      <xdr:rowOff>9251</xdr:rowOff>
    </xdr:to>
    <xdr:pic>
      <xdr:nvPicPr>
        <xdr:cNvPr id="2" name="图片 4">
          <a:extLst>
            <a:ext uri="{FF2B5EF4-FFF2-40B4-BE49-F238E27FC236}">
              <a16:creationId xmlns:a16="http://schemas.microsoft.com/office/drawing/2014/main" id="{835ED72B-A245-4AB1-AE3B-ED53F43586BD}"/>
            </a:ext>
          </a:extLst>
        </xdr:cNvPr>
        <xdr:cNvPicPr>
          <a:picLocks noChangeAspect="1"/>
        </xdr:cNvPicPr>
      </xdr:nvPicPr>
      <xdr:blipFill>
        <a:blip xmlns:r="http://schemas.openxmlformats.org/officeDocument/2006/relationships" r:embed="rId1"/>
        <a:stretch>
          <a:fillRect/>
        </a:stretch>
      </xdr:blipFill>
      <xdr:spPr>
        <a:xfrm>
          <a:off x="946785" y="4436745"/>
          <a:ext cx="2794293" cy="2270486"/>
        </a:xfrm>
        <a:prstGeom prst="rect">
          <a:avLst/>
        </a:prstGeom>
      </xdr:spPr>
    </xdr:pic>
    <xdr:clientData/>
  </xdr:twoCellAnchor>
  <xdr:twoCellAnchor editAs="oneCell">
    <xdr:from>
      <xdr:col>4</xdr:col>
      <xdr:colOff>85725</xdr:colOff>
      <xdr:row>21</xdr:row>
      <xdr:rowOff>85725</xdr:rowOff>
    </xdr:from>
    <xdr:to>
      <xdr:col>4</xdr:col>
      <xdr:colOff>1681917</xdr:colOff>
      <xdr:row>36</xdr:row>
      <xdr:rowOff>9231</xdr:rowOff>
    </xdr:to>
    <xdr:pic>
      <xdr:nvPicPr>
        <xdr:cNvPr id="3" name="图片 6">
          <a:extLst>
            <a:ext uri="{FF2B5EF4-FFF2-40B4-BE49-F238E27FC236}">
              <a16:creationId xmlns:a16="http://schemas.microsoft.com/office/drawing/2014/main" id="{091E9CDF-2699-438C-BD5A-3CB42DE342D2}"/>
            </a:ext>
          </a:extLst>
        </xdr:cNvPr>
        <xdr:cNvPicPr>
          <a:picLocks noChangeAspect="1"/>
        </xdr:cNvPicPr>
      </xdr:nvPicPr>
      <xdr:blipFill>
        <a:blip xmlns:r="http://schemas.openxmlformats.org/officeDocument/2006/relationships" r:embed="rId2"/>
        <a:stretch>
          <a:fillRect/>
        </a:stretch>
      </xdr:blipFill>
      <xdr:spPr>
        <a:xfrm>
          <a:off x="4101465" y="4436745"/>
          <a:ext cx="1580952" cy="2438106"/>
        </a:xfrm>
        <a:prstGeom prst="rect">
          <a:avLst/>
        </a:prstGeom>
      </xdr:spPr>
    </xdr:pic>
    <xdr:clientData/>
  </xdr:twoCellAnchor>
  <xdr:twoCellAnchor editAs="oneCell">
    <xdr:from>
      <xdr:col>1</xdr:col>
      <xdr:colOff>438150</xdr:colOff>
      <xdr:row>36</xdr:row>
      <xdr:rowOff>30480</xdr:rowOff>
    </xdr:from>
    <xdr:to>
      <xdr:col>3</xdr:col>
      <xdr:colOff>270510</xdr:colOff>
      <xdr:row>49</xdr:row>
      <xdr:rowOff>3175</xdr:rowOff>
    </xdr:to>
    <xdr:pic>
      <xdr:nvPicPr>
        <xdr:cNvPr id="4" name="图片 1">
          <a:extLst>
            <a:ext uri="{FF2B5EF4-FFF2-40B4-BE49-F238E27FC236}">
              <a16:creationId xmlns:a16="http://schemas.microsoft.com/office/drawing/2014/main" id="{950B16DB-A95B-40F9-ABFC-37B6CFF41F07}"/>
            </a:ext>
          </a:extLst>
        </xdr:cNvPr>
        <xdr:cNvPicPr>
          <a:picLocks noChangeAspect="1"/>
        </xdr:cNvPicPr>
      </xdr:nvPicPr>
      <xdr:blipFill>
        <a:blip xmlns:r="http://schemas.openxmlformats.org/officeDocument/2006/relationships" r:embed="rId3"/>
        <a:stretch>
          <a:fillRect/>
        </a:stretch>
      </xdr:blipFill>
      <xdr:spPr>
        <a:xfrm>
          <a:off x="1261110" y="6896100"/>
          <a:ext cx="1965960" cy="2152015"/>
        </a:xfrm>
        <a:prstGeom prst="rect">
          <a:avLst/>
        </a:prstGeom>
        <a:noFill/>
        <a:ln w="9525">
          <a:noFill/>
        </a:ln>
      </xdr:spPr>
    </xdr:pic>
    <xdr:clientData/>
  </xdr:twoCellAnchor>
  <xdr:twoCellAnchor editAs="oneCell">
    <xdr:from>
      <xdr:col>3</xdr:col>
      <xdr:colOff>699135</xdr:colOff>
      <xdr:row>36</xdr:row>
      <xdr:rowOff>104775</xdr:rowOff>
    </xdr:from>
    <xdr:to>
      <xdr:col>4</xdr:col>
      <xdr:colOff>1429385</xdr:colOff>
      <xdr:row>49</xdr:row>
      <xdr:rowOff>31115</xdr:rowOff>
    </xdr:to>
    <xdr:pic>
      <xdr:nvPicPr>
        <xdr:cNvPr id="5" name="图片 2">
          <a:extLst>
            <a:ext uri="{FF2B5EF4-FFF2-40B4-BE49-F238E27FC236}">
              <a16:creationId xmlns:a16="http://schemas.microsoft.com/office/drawing/2014/main" id="{A4536D5B-70CF-45C6-989C-A1D89F64516D}"/>
            </a:ext>
          </a:extLst>
        </xdr:cNvPr>
        <xdr:cNvPicPr>
          <a:picLocks noChangeAspect="1"/>
        </xdr:cNvPicPr>
      </xdr:nvPicPr>
      <xdr:blipFill>
        <a:blip xmlns:r="http://schemas.openxmlformats.org/officeDocument/2006/relationships" r:embed="rId4"/>
        <a:stretch>
          <a:fillRect/>
        </a:stretch>
      </xdr:blipFill>
      <xdr:spPr>
        <a:xfrm>
          <a:off x="3678555" y="6970395"/>
          <a:ext cx="1751330" cy="210566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908050</xdr:colOff>
      <xdr:row>9</xdr:row>
      <xdr:rowOff>6350</xdr:rowOff>
    </xdr:from>
    <xdr:to>
      <xdr:col>29</xdr:col>
      <xdr:colOff>412750</xdr:colOff>
      <xdr:row>9</xdr:row>
      <xdr:rowOff>6350</xdr:rowOff>
    </xdr:to>
    <xdr:pic>
      <xdr:nvPicPr>
        <xdr:cNvPr id="10" name="Picture 42" descr="Tao_Color Logo">
          <a:extLst>
            <a:ext uri="{FF2B5EF4-FFF2-40B4-BE49-F238E27FC236}">
              <a16:creationId xmlns:a16="http://schemas.microsoft.com/office/drawing/2014/main" id="{ACEED86B-EE21-4C88-97ED-3423E528E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83370" y="376533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9</xdr:row>
      <xdr:rowOff>6350</xdr:rowOff>
    </xdr:from>
    <xdr:to>
      <xdr:col>29</xdr:col>
      <xdr:colOff>412750</xdr:colOff>
      <xdr:row>9</xdr:row>
      <xdr:rowOff>6350</xdr:rowOff>
    </xdr:to>
    <xdr:pic>
      <xdr:nvPicPr>
        <xdr:cNvPr id="11" name="Picture 42" descr="Tao_Color Logo">
          <a:extLst>
            <a:ext uri="{FF2B5EF4-FFF2-40B4-BE49-F238E27FC236}">
              <a16:creationId xmlns:a16="http://schemas.microsoft.com/office/drawing/2014/main" id="{449865F8-57A5-4560-AF89-7E578007D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83370" y="376533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15</xdr:row>
      <xdr:rowOff>6350</xdr:rowOff>
    </xdr:from>
    <xdr:to>
      <xdr:col>29</xdr:col>
      <xdr:colOff>412750</xdr:colOff>
      <xdr:row>15</xdr:row>
      <xdr:rowOff>6350</xdr:rowOff>
    </xdr:to>
    <xdr:pic>
      <xdr:nvPicPr>
        <xdr:cNvPr id="2" name="Picture 42" descr="Tao_Color Logo">
          <a:extLst>
            <a:ext uri="{FF2B5EF4-FFF2-40B4-BE49-F238E27FC236}">
              <a16:creationId xmlns:a16="http://schemas.microsoft.com/office/drawing/2014/main" id="{66C4D3AF-5928-4C3C-A140-AB1FFBBDD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4099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15</xdr:row>
      <xdr:rowOff>6350</xdr:rowOff>
    </xdr:from>
    <xdr:to>
      <xdr:col>29</xdr:col>
      <xdr:colOff>412750</xdr:colOff>
      <xdr:row>15</xdr:row>
      <xdr:rowOff>6350</xdr:rowOff>
    </xdr:to>
    <xdr:pic>
      <xdr:nvPicPr>
        <xdr:cNvPr id="3" name="Picture 42" descr="Tao_Color Logo">
          <a:extLst>
            <a:ext uri="{FF2B5EF4-FFF2-40B4-BE49-F238E27FC236}">
              <a16:creationId xmlns:a16="http://schemas.microsoft.com/office/drawing/2014/main" id="{A0E65D2A-A592-4DD3-82F6-E85B7646F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4099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21</xdr:row>
      <xdr:rowOff>6350</xdr:rowOff>
    </xdr:from>
    <xdr:to>
      <xdr:col>29</xdr:col>
      <xdr:colOff>412750</xdr:colOff>
      <xdr:row>21</xdr:row>
      <xdr:rowOff>6350</xdr:rowOff>
    </xdr:to>
    <xdr:pic>
      <xdr:nvPicPr>
        <xdr:cNvPr id="4" name="Picture 42" descr="Tao_Color Logo">
          <a:extLst>
            <a:ext uri="{FF2B5EF4-FFF2-40B4-BE49-F238E27FC236}">
              <a16:creationId xmlns:a16="http://schemas.microsoft.com/office/drawing/2014/main" id="{DA2C8DBE-6629-4215-8C85-EA9DF6C3E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3272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21</xdr:row>
      <xdr:rowOff>6350</xdr:rowOff>
    </xdr:from>
    <xdr:to>
      <xdr:col>29</xdr:col>
      <xdr:colOff>412750</xdr:colOff>
      <xdr:row>21</xdr:row>
      <xdr:rowOff>6350</xdr:rowOff>
    </xdr:to>
    <xdr:pic>
      <xdr:nvPicPr>
        <xdr:cNvPr id="5" name="Picture 42" descr="Tao_Color Logo">
          <a:extLst>
            <a:ext uri="{FF2B5EF4-FFF2-40B4-BE49-F238E27FC236}">
              <a16:creationId xmlns:a16="http://schemas.microsoft.com/office/drawing/2014/main" id="{A93F649D-6F6A-48D1-9D6D-2C0B6AC01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3272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27</xdr:row>
      <xdr:rowOff>6350</xdr:rowOff>
    </xdr:from>
    <xdr:to>
      <xdr:col>29</xdr:col>
      <xdr:colOff>412750</xdr:colOff>
      <xdr:row>27</xdr:row>
      <xdr:rowOff>6350</xdr:rowOff>
    </xdr:to>
    <xdr:pic>
      <xdr:nvPicPr>
        <xdr:cNvPr id="6" name="Picture 42" descr="Tao_Color Logo">
          <a:extLst>
            <a:ext uri="{FF2B5EF4-FFF2-40B4-BE49-F238E27FC236}">
              <a16:creationId xmlns:a16="http://schemas.microsoft.com/office/drawing/2014/main" id="{FC812C3B-629D-4348-BF42-E95EA99EF0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3272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27</xdr:row>
      <xdr:rowOff>6350</xdr:rowOff>
    </xdr:from>
    <xdr:to>
      <xdr:col>29</xdr:col>
      <xdr:colOff>412750</xdr:colOff>
      <xdr:row>27</xdr:row>
      <xdr:rowOff>6350</xdr:rowOff>
    </xdr:to>
    <xdr:pic>
      <xdr:nvPicPr>
        <xdr:cNvPr id="7" name="Picture 42" descr="Tao_Color Logo">
          <a:extLst>
            <a:ext uri="{FF2B5EF4-FFF2-40B4-BE49-F238E27FC236}">
              <a16:creationId xmlns:a16="http://schemas.microsoft.com/office/drawing/2014/main" id="{24F38463-71EA-42DF-9C55-8024292C5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3272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33</xdr:row>
      <xdr:rowOff>6350</xdr:rowOff>
    </xdr:from>
    <xdr:to>
      <xdr:col>29</xdr:col>
      <xdr:colOff>412750</xdr:colOff>
      <xdr:row>33</xdr:row>
      <xdr:rowOff>6350</xdr:rowOff>
    </xdr:to>
    <xdr:pic>
      <xdr:nvPicPr>
        <xdr:cNvPr id="8" name="Picture 42" descr="Tao_Color Logo">
          <a:extLst>
            <a:ext uri="{FF2B5EF4-FFF2-40B4-BE49-F238E27FC236}">
              <a16:creationId xmlns:a16="http://schemas.microsoft.com/office/drawing/2014/main" id="{84BFE26B-A5CC-4A78-9F8B-19805E05D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3272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33</xdr:row>
      <xdr:rowOff>6350</xdr:rowOff>
    </xdr:from>
    <xdr:to>
      <xdr:col>29</xdr:col>
      <xdr:colOff>412750</xdr:colOff>
      <xdr:row>33</xdr:row>
      <xdr:rowOff>6350</xdr:rowOff>
    </xdr:to>
    <xdr:pic>
      <xdr:nvPicPr>
        <xdr:cNvPr id="9" name="Picture 42" descr="Tao_Color Logo">
          <a:extLst>
            <a:ext uri="{FF2B5EF4-FFF2-40B4-BE49-F238E27FC236}">
              <a16:creationId xmlns:a16="http://schemas.microsoft.com/office/drawing/2014/main" id="{3E0F4A7E-0717-495A-80B7-481CA53AE4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3272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9</xdr:row>
      <xdr:rowOff>6350</xdr:rowOff>
    </xdr:from>
    <xdr:to>
      <xdr:col>30</xdr:col>
      <xdr:colOff>412750</xdr:colOff>
      <xdr:row>9</xdr:row>
      <xdr:rowOff>6350</xdr:rowOff>
    </xdr:to>
    <xdr:pic>
      <xdr:nvPicPr>
        <xdr:cNvPr id="12" name="Picture 42" descr="Tao_Color Logo">
          <a:extLst>
            <a:ext uri="{FF2B5EF4-FFF2-40B4-BE49-F238E27FC236}">
              <a16:creationId xmlns:a16="http://schemas.microsoft.com/office/drawing/2014/main" id="{A135C488-F02F-4560-9181-7D172AB00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4099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9</xdr:row>
      <xdr:rowOff>6350</xdr:rowOff>
    </xdr:from>
    <xdr:to>
      <xdr:col>30</xdr:col>
      <xdr:colOff>412750</xdr:colOff>
      <xdr:row>9</xdr:row>
      <xdr:rowOff>6350</xdr:rowOff>
    </xdr:to>
    <xdr:pic>
      <xdr:nvPicPr>
        <xdr:cNvPr id="13" name="Picture 42" descr="Tao_Color Logo">
          <a:extLst>
            <a:ext uri="{FF2B5EF4-FFF2-40B4-BE49-F238E27FC236}">
              <a16:creationId xmlns:a16="http://schemas.microsoft.com/office/drawing/2014/main" id="{32B6D21A-E016-440A-9521-C3FA02B49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4099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15</xdr:row>
      <xdr:rowOff>6350</xdr:rowOff>
    </xdr:from>
    <xdr:to>
      <xdr:col>30</xdr:col>
      <xdr:colOff>412750</xdr:colOff>
      <xdr:row>15</xdr:row>
      <xdr:rowOff>6350</xdr:rowOff>
    </xdr:to>
    <xdr:pic>
      <xdr:nvPicPr>
        <xdr:cNvPr id="14" name="Picture 42" descr="Tao_Color Logo">
          <a:extLst>
            <a:ext uri="{FF2B5EF4-FFF2-40B4-BE49-F238E27FC236}">
              <a16:creationId xmlns:a16="http://schemas.microsoft.com/office/drawing/2014/main" id="{E65B9163-60CF-44B6-A22D-C374927CD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3272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15</xdr:row>
      <xdr:rowOff>6350</xdr:rowOff>
    </xdr:from>
    <xdr:to>
      <xdr:col>30</xdr:col>
      <xdr:colOff>412750</xdr:colOff>
      <xdr:row>15</xdr:row>
      <xdr:rowOff>6350</xdr:rowOff>
    </xdr:to>
    <xdr:pic>
      <xdr:nvPicPr>
        <xdr:cNvPr id="15" name="Picture 42" descr="Tao_Color Logo">
          <a:extLst>
            <a:ext uri="{FF2B5EF4-FFF2-40B4-BE49-F238E27FC236}">
              <a16:creationId xmlns:a16="http://schemas.microsoft.com/office/drawing/2014/main" id="{997233D9-8F2B-46B7-AD7B-18AB1C589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3272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21</xdr:row>
      <xdr:rowOff>6350</xdr:rowOff>
    </xdr:from>
    <xdr:to>
      <xdr:col>30</xdr:col>
      <xdr:colOff>412750</xdr:colOff>
      <xdr:row>21</xdr:row>
      <xdr:rowOff>6350</xdr:rowOff>
    </xdr:to>
    <xdr:pic>
      <xdr:nvPicPr>
        <xdr:cNvPr id="16" name="Picture 42" descr="Tao_Color Logo">
          <a:extLst>
            <a:ext uri="{FF2B5EF4-FFF2-40B4-BE49-F238E27FC236}">
              <a16:creationId xmlns:a16="http://schemas.microsoft.com/office/drawing/2014/main" id="{6E7A07CD-5E2D-4EEB-9603-18222A758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513524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21</xdr:row>
      <xdr:rowOff>6350</xdr:rowOff>
    </xdr:from>
    <xdr:to>
      <xdr:col>30</xdr:col>
      <xdr:colOff>412750</xdr:colOff>
      <xdr:row>21</xdr:row>
      <xdr:rowOff>6350</xdr:rowOff>
    </xdr:to>
    <xdr:pic>
      <xdr:nvPicPr>
        <xdr:cNvPr id="17" name="Picture 42" descr="Tao_Color Logo">
          <a:extLst>
            <a:ext uri="{FF2B5EF4-FFF2-40B4-BE49-F238E27FC236}">
              <a16:creationId xmlns:a16="http://schemas.microsoft.com/office/drawing/2014/main" id="{8747AF06-105D-49F7-9963-4B8CAE44D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513524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27</xdr:row>
      <xdr:rowOff>6350</xdr:rowOff>
    </xdr:from>
    <xdr:to>
      <xdr:col>30</xdr:col>
      <xdr:colOff>412750</xdr:colOff>
      <xdr:row>27</xdr:row>
      <xdr:rowOff>6350</xdr:rowOff>
    </xdr:to>
    <xdr:pic>
      <xdr:nvPicPr>
        <xdr:cNvPr id="18" name="Picture 42" descr="Tao_Color Logo">
          <a:extLst>
            <a:ext uri="{FF2B5EF4-FFF2-40B4-BE49-F238E27FC236}">
              <a16:creationId xmlns:a16="http://schemas.microsoft.com/office/drawing/2014/main" id="{CB3B98AA-804A-4404-924E-EC9A03A48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69979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27</xdr:row>
      <xdr:rowOff>6350</xdr:rowOff>
    </xdr:from>
    <xdr:to>
      <xdr:col>30</xdr:col>
      <xdr:colOff>412750</xdr:colOff>
      <xdr:row>27</xdr:row>
      <xdr:rowOff>6350</xdr:rowOff>
    </xdr:to>
    <xdr:pic>
      <xdr:nvPicPr>
        <xdr:cNvPr id="19" name="Picture 42" descr="Tao_Color Logo">
          <a:extLst>
            <a:ext uri="{FF2B5EF4-FFF2-40B4-BE49-F238E27FC236}">
              <a16:creationId xmlns:a16="http://schemas.microsoft.com/office/drawing/2014/main" id="{9E769240-6CE5-4E60-9B81-4BE6359FB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69979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33</xdr:row>
      <xdr:rowOff>6350</xdr:rowOff>
    </xdr:from>
    <xdr:to>
      <xdr:col>30</xdr:col>
      <xdr:colOff>412750</xdr:colOff>
      <xdr:row>33</xdr:row>
      <xdr:rowOff>6350</xdr:rowOff>
    </xdr:to>
    <xdr:pic>
      <xdr:nvPicPr>
        <xdr:cNvPr id="20" name="Picture 42" descr="Tao_Color Logo">
          <a:extLst>
            <a:ext uri="{FF2B5EF4-FFF2-40B4-BE49-F238E27FC236}">
              <a16:creationId xmlns:a16="http://schemas.microsoft.com/office/drawing/2014/main" id="{85DA272D-1BF1-42C8-9595-B134647E5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8860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33</xdr:row>
      <xdr:rowOff>6350</xdr:rowOff>
    </xdr:from>
    <xdr:to>
      <xdr:col>30</xdr:col>
      <xdr:colOff>412750</xdr:colOff>
      <xdr:row>33</xdr:row>
      <xdr:rowOff>6350</xdr:rowOff>
    </xdr:to>
    <xdr:pic>
      <xdr:nvPicPr>
        <xdr:cNvPr id="21" name="Picture 42" descr="Tao_Color Logo">
          <a:extLst>
            <a:ext uri="{FF2B5EF4-FFF2-40B4-BE49-F238E27FC236}">
              <a16:creationId xmlns:a16="http://schemas.microsoft.com/office/drawing/2014/main" id="{4269A72B-9E48-4D52-95CF-AD8C0120A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8860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42</xdr:row>
      <xdr:rowOff>6350</xdr:rowOff>
    </xdr:from>
    <xdr:to>
      <xdr:col>29</xdr:col>
      <xdr:colOff>412750</xdr:colOff>
      <xdr:row>42</xdr:row>
      <xdr:rowOff>6350</xdr:rowOff>
    </xdr:to>
    <xdr:pic>
      <xdr:nvPicPr>
        <xdr:cNvPr id="22" name="Picture 42" descr="Tao_Color Logo">
          <a:extLst>
            <a:ext uri="{FF2B5EF4-FFF2-40B4-BE49-F238E27FC236}">
              <a16:creationId xmlns:a16="http://schemas.microsoft.com/office/drawing/2014/main" id="{AE85FD30-4B0F-464E-95DF-F3F50105A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8860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42</xdr:row>
      <xdr:rowOff>6350</xdr:rowOff>
    </xdr:from>
    <xdr:to>
      <xdr:col>29</xdr:col>
      <xdr:colOff>412750</xdr:colOff>
      <xdr:row>42</xdr:row>
      <xdr:rowOff>6350</xdr:rowOff>
    </xdr:to>
    <xdr:pic>
      <xdr:nvPicPr>
        <xdr:cNvPr id="23" name="Picture 42" descr="Tao_Color Logo">
          <a:extLst>
            <a:ext uri="{FF2B5EF4-FFF2-40B4-BE49-F238E27FC236}">
              <a16:creationId xmlns:a16="http://schemas.microsoft.com/office/drawing/2014/main" id="{32738347-052A-4CF9-8BC0-ABFB5CF40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8860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42</xdr:row>
      <xdr:rowOff>6350</xdr:rowOff>
    </xdr:from>
    <xdr:to>
      <xdr:col>30</xdr:col>
      <xdr:colOff>412750</xdr:colOff>
      <xdr:row>42</xdr:row>
      <xdr:rowOff>6350</xdr:rowOff>
    </xdr:to>
    <xdr:pic>
      <xdr:nvPicPr>
        <xdr:cNvPr id="24" name="Picture 42" descr="Tao_Color Logo">
          <a:extLst>
            <a:ext uri="{FF2B5EF4-FFF2-40B4-BE49-F238E27FC236}">
              <a16:creationId xmlns:a16="http://schemas.microsoft.com/office/drawing/2014/main" id="{63FA9EB5-9D1E-4D2E-B228-6A3E1EE37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8860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42</xdr:row>
      <xdr:rowOff>6350</xdr:rowOff>
    </xdr:from>
    <xdr:to>
      <xdr:col>30</xdr:col>
      <xdr:colOff>412750</xdr:colOff>
      <xdr:row>42</xdr:row>
      <xdr:rowOff>6350</xdr:rowOff>
    </xdr:to>
    <xdr:pic>
      <xdr:nvPicPr>
        <xdr:cNvPr id="25" name="Picture 42" descr="Tao_Color Logo">
          <a:extLst>
            <a:ext uri="{FF2B5EF4-FFF2-40B4-BE49-F238E27FC236}">
              <a16:creationId xmlns:a16="http://schemas.microsoft.com/office/drawing/2014/main" id="{FBA49B26-A9C7-41A3-AD4A-400F21CC4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8860578"/>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47</xdr:row>
      <xdr:rowOff>6350</xdr:rowOff>
    </xdr:from>
    <xdr:to>
      <xdr:col>29</xdr:col>
      <xdr:colOff>412750</xdr:colOff>
      <xdr:row>47</xdr:row>
      <xdr:rowOff>6350</xdr:rowOff>
    </xdr:to>
    <xdr:pic>
      <xdr:nvPicPr>
        <xdr:cNvPr id="26" name="Picture 42" descr="Tao_Color Logo">
          <a:extLst>
            <a:ext uri="{FF2B5EF4-FFF2-40B4-BE49-F238E27FC236}">
              <a16:creationId xmlns:a16="http://schemas.microsoft.com/office/drawing/2014/main" id="{3D24686D-DEED-4B78-91B3-3B412CE16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08841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47</xdr:row>
      <xdr:rowOff>6350</xdr:rowOff>
    </xdr:from>
    <xdr:to>
      <xdr:col>29</xdr:col>
      <xdr:colOff>412750</xdr:colOff>
      <xdr:row>47</xdr:row>
      <xdr:rowOff>6350</xdr:rowOff>
    </xdr:to>
    <xdr:pic>
      <xdr:nvPicPr>
        <xdr:cNvPr id="27" name="Picture 42" descr="Tao_Color Logo">
          <a:extLst>
            <a:ext uri="{FF2B5EF4-FFF2-40B4-BE49-F238E27FC236}">
              <a16:creationId xmlns:a16="http://schemas.microsoft.com/office/drawing/2014/main" id="{DCCABFB3-DC47-4A0B-B95F-E649524EF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08841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47</xdr:row>
      <xdr:rowOff>6350</xdr:rowOff>
    </xdr:from>
    <xdr:to>
      <xdr:col>30</xdr:col>
      <xdr:colOff>412750</xdr:colOff>
      <xdr:row>47</xdr:row>
      <xdr:rowOff>6350</xdr:rowOff>
    </xdr:to>
    <xdr:pic>
      <xdr:nvPicPr>
        <xdr:cNvPr id="28" name="Picture 42" descr="Tao_Color Logo">
          <a:extLst>
            <a:ext uri="{FF2B5EF4-FFF2-40B4-BE49-F238E27FC236}">
              <a16:creationId xmlns:a16="http://schemas.microsoft.com/office/drawing/2014/main" id="{30D9A37E-F7FB-4FEA-8113-40B0AC9CA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08841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47</xdr:row>
      <xdr:rowOff>6350</xdr:rowOff>
    </xdr:from>
    <xdr:to>
      <xdr:col>30</xdr:col>
      <xdr:colOff>412750</xdr:colOff>
      <xdr:row>47</xdr:row>
      <xdr:rowOff>6350</xdr:rowOff>
    </xdr:to>
    <xdr:pic>
      <xdr:nvPicPr>
        <xdr:cNvPr id="29" name="Picture 42" descr="Tao_Color Logo">
          <a:extLst>
            <a:ext uri="{FF2B5EF4-FFF2-40B4-BE49-F238E27FC236}">
              <a16:creationId xmlns:a16="http://schemas.microsoft.com/office/drawing/2014/main" id="{39B60A0E-662B-4E27-962C-326D7AA91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08841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52</xdr:row>
      <xdr:rowOff>6350</xdr:rowOff>
    </xdr:from>
    <xdr:to>
      <xdr:col>29</xdr:col>
      <xdr:colOff>412750</xdr:colOff>
      <xdr:row>52</xdr:row>
      <xdr:rowOff>6350</xdr:rowOff>
    </xdr:to>
    <xdr:pic>
      <xdr:nvPicPr>
        <xdr:cNvPr id="30" name="Picture 42" descr="Tao_Color Logo">
          <a:extLst>
            <a:ext uri="{FF2B5EF4-FFF2-40B4-BE49-F238E27FC236}">
              <a16:creationId xmlns:a16="http://schemas.microsoft.com/office/drawing/2014/main" id="{C98185F1-622C-4F21-AC62-FE5B29821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52</xdr:row>
      <xdr:rowOff>6350</xdr:rowOff>
    </xdr:from>
    <xdr:to>
      <xdr:col>29</xdr:col>
      <xdr:colOff>412750</xdr:colOff>
      <xdr:row>52</xdr:row>
      <xdr:rowOff>6350</xdr:rowOff>
    </xdr:to>
    <xdr:pic>
      <xdr:nvPicPr>
        <xdr:cNvPr id="31" name="Picture 42" descr="Tao_Color Logo">
          <a:extLst>
            <a:ext uri="{FF2B5EF4-FFF2-40B4-BE49-F238E27FC236}">
              <a16:creationId xmlns:a16="http://schemas.microsoft.com/office/drawing/2014/main" id="{CFBED633-9A53-4DE2-ADA2-E5EF7F9DC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52</xdr:row>
      <xdr:rowOff>6350</xdr:rowOff>
    </xdr:from>
    <xdr:to>
      <xdr:col>30</xdr:col>
      <xdr:colOff>412750</xdr:colOff>
      <xdr:row>52</xdr:row>
      <xdr:rowOff>6350</xdr:rowOff>
    </xdr:to>
    <xdr:pic>
      <xdr:nvPicPr>
        <xdr:cNvPr id="32" name="Picture 42" descr="Tao_Color Logo">
          <a:extLst>
            <a:ext uri="{FF2B5EF4-FFF2-40B4-BE49-F238E27FC236}">
              <a16:creationId xmlns:a16="http://schemas.microsoft.com/office/drawing/2014/main" id="{FAC4F372-FEC9-428B-A46D-EA6A40147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52</xdr:row>
      <xdr:rowOff>6350</xdr:rowOff>
    </xdr:from>
    <xdr:to>
      <xdr:col>30</xdr:col>
      <xdr:colOff>412750</xdr:colOff>
      <xdr:row>52</xdr:row>
      <xdr:rowOff>6350</xdr:rowOff>
    </xdr:to>
    <xdr:pic>
      <xdr:nvPicPr>
        <xdr:cNvPr id="33" name="Picture 42" descr="Tao_Color Logo">
          <a:extLst>
            <a:ext uri="{FF2B5EF4-FFF2-40B4-BE49-F238E27FC236}">
              <a16:creationId xmlns:a16="http://schemas.microsoft.com/office/drawing/2014/main" id="{9AEABF9E-2E7A-42B5-AD91-D993E66DC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57</xdr:row>
      <xdr:rowOff>6350</xdr:rowOff>
    </xdr:from>
    <xdr:to>
      <xdr:col>29</xdr:col>
      <xdr:colOff>412750</xdr:colOff>
      <xdr:row>57</xdr:row>
      <xdr:rowOff>6350</xdr:rowOff>
    </xdr:to>
    <xdr:pic>
      <xdr:nvPicPr>
        <xdr:cNvPr id="34" name="Picture 42" descr="Tao_Color Logo">
          <a:extLst>
            <a:ext uri="{FF2B5EF4-FFF2-40B4-BE49-F238E27FC236}">
              <a16:creationId xmlns:a16="http://schemas.microsoft.com/office/drawing/2014/main" id="{A5A6F1B6-E4E1-4402-BBD7-FA900CA30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57</xdr:row>
      <xdr:rowOff>6350</xdr:rowOff>
    </xdr:from>
    <xdr:to>
      <xdr:col>29</xdr:col>
      <xdr:colOff>412750</xdr:colOff>
      <xdr:row>57</xdr:row>
      <xdr:rowOff>6350</xdr:rowOff>
    </xdr:to>
    <xdr:pic>
      <xdr:nvPicPr>
        <xdr:cNvPr id="35" name="Picture 42" descr="Tao_Color Logo">
          <a:extLst>
            <a:ext uri="{FF2B5EF4-FFF2-40B4-BE49-F238E27FC236}">
              <a16:creationId xmlns:a16="http://schemas.microsoft.com/office/drawing/2014/main" id="{FA28C723-954E-4AF1-93EF-289093EF0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57</xdr:row>
      <xdr:rowOff>6350</xdr:rowOff>
    </xdr:from>
    <xdr:to>
      <xdr:col>30</xdr:col>
      <xdr:colOff>412750</xdr:colOff>
      <xdr:row>57</xdr:row>
      <xdr:rowOff>6350</xdr:rowOff>
    </xdr:to>
    <xdr:pic>
      <xdr:nvPicPr>
        <xdr:cNvPr id="36" name="Picture 42" descr="Tao_Color Logo">
          <a:extLst>
            <a:ext uri="{FF2B5EF4-FFF2-40B4-BE49-F238E27FC236}">
              <a16:creationId xmlns:a16="http://schemas.microsoft.com/office/drawing/2014/main" id="{16C24311-A7B7-4DA0-A7BD-DC7B3DEE2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57</xdr:row>
      <xdr:rowOff>6350</xdr:rowOff>
    </xdr:from>
    <xdr:to>
      <xdr:col>30</xdr:col>
      <xdr:colOff>412750</xdr:colOff>
      <xdr:row>57</xdr:row>
      <xdr:rowOff>6350</xdr:rowOff>
    </xdr:to>
    <xdr:pic>
      <xdr:nvPicPr>
        <xdr:cNvPr id="37" name="Picture 42" descr="Tao_Color Logo">
          <a:extLst>
            <a:ext uri="{FF2B5EF4-FFF2-40B4-BE49-F238E27FC236}">
              <a16:creationId xmlns:a16="http://schemas.microsoft.com/office/drawing/2014/main" id="{A13F6273-CCB9-4E28-A51A-39A7F871B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62</xdr:row>
      <xdr:rowOff>6350</xdr:rowOff>
    </xdr:from>
    <xdr:to>
      <xdr:col>29</xdr:col>
      <xdr:colOff>412750</xdr:colOff>
      <xdr:row>62</xdr:row>
      <xdr:rowOff>6350</xdr:rowOff>
    </xdr:to>
    <xdr:pic>
      <xdr:nvPicPr>
        <xdr:cNvPr id="38" name="Picture 42" descr="Tao_Color Logo">
          <a:extLst>
            <a:ext uri="{FF2B5EF4-FFF2-40B4-BE49-F238E27FC236}">
              <a16:creationId xmlns:a16="http://schemas.microsoft.com/office/drawing/2014/main" id="{C6216E8F-93DE-448E-9BAC-43FE0C9A3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62</xdr:row>
      <xdr:rowOff>6350</xdr:rowOff>
    </xdr:from>
    <xdr:to>
      <xdr:col>29</xdr:col>
      <xdr:colOff>412750</xdr:colOff>
      <xdr:row>62</xdr:row>
      <xdr:rowOff>6350</xdr:rowOff>
    </xdr:to>
    <xdr:pic>
      <xdr:nvPicPr>
        <xdr:cNvPr id="39" name="Picture 42" descr="Tao_Color Logo">
          <a:extLst>
            <a:ext uri="{FF2B5EF4-FFF2-40B4-BE49-F238E27FC236}">
              <a16:creationId xmlns:a16="http://schemas.microsoft.com/office/drawing/2014/main" id="{7F83B61A-8EE2-4801-84B9-7FA2E74576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62</xdr:row>
      <xdr:rowOff>6350</xdr:rowOff>
    </xdr:from>
    <xdr:to>
      <xdr:col>30</xdr:col>
      <xdr:colOff>412750</xdr:colOff>
      <xdr:row>62</xdr:row>
      <xdr:rowOff>6350</xdr:rowOff>
    </xdr:to>
    <xdr:pic>
      <xdr:nvPicPr>
        <xdr:cNvPr id="40" name="Picture 42" descr="Tao_Color Logo">
          <a:extLst>
            <a:ext uri="{FF2B5EF4-FFF2-40B4-BE49-F238E27FC236}">
              <a16:creationId xmlns:a16="http://schemas.microsoft.com/office/drawing/2014/main" id="{3A9D9F30-6F8E-46E5-BB26-3868A717E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62</xdr:row>
      <xdr:rowOff>6350</xdr:rowOff>
    </xdr:from>
    <xdr:to>
      <xdr:col>30</xdr:col>
      <xdr:colOff>412750</xdr:colOff>
      <xdr:row>62</xdr:row>
      <xdr:rowOff>6350</xdr:rowOff>
    </xdr:to>
    <xdr:pic>
      <xdr:nvPicPr>
        <xdr:cNvPr id="41" name="Picture 42" descr="Tao_Color Logo">
          <a:extLst>
            <a:ext uri="{FF2B5EF4-FFF2-40B4-BE49-F238E27FC236}">
              <a16:creationId xmlns:a16="http://schemas.microsoft.com/office/drawing/2014/main" id="{B8120908-E613-49B4-AF84-670669E6B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67</xdr:row>
      <xdr:rowOff>6350</xdr:rowOff>
    </xdr:from>
    <xdr:to>
      <xdr:col>29</xdr:col>
      <xdr:colOff>412750</xdr:colOff>
      <xdr:row>67</xdr:row>
      <xdr:rowOff>6350</xdr:rowOff>
    </xdr:to>
    <xdr:pic>
      <xdr:nvPicPr>
        <xdr:cNvPr id="42" name="Picture 42" descr="Tao_Color Logo">
          <a:extLst>
            <a:ext uri="{FF2B5EF4-FFF2-40B4-BE49-F238E27FC236}">
              <a16:creationId xmlns:a16="http://schemas.microsoft.com/office/drawing/2014/main" id="{94B373E6-0AEB-4D35-A9A1-91263F4C6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908050</xdr:colOff>
      <xdr:row>67</xdr:row>
      <xdr:rowOff>6350</xdr:rowOff>
    </xdr:from>
    <xdr:to>
      <xdr:col>29</xdr:col>
      <xdr:colOff>412750</xdr:colOff>
      <xdr:row>67</xdr:row>
      <xdr:rowOff>6350</xdr:rowOff>
    </xdr:to>
    <xdr:pic>
      <xdr:nvPicPr>
        <xdr:cNvPr id="43" name="Picture 42" descr="Tao_Color Logo">
          <a:extLst>
            <a:ext uri="{FF2B5EF4-FFF2-40B4-BE49-F238E27FC236}">
              <a16:creationId xmlns:a16="http://schemas.microsoft.com/office/drawing/2014/main" id="{D386CAA1-8ABC-4073-A10F-EAF975212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7868"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67</xdr:row>
      <xdr:rowOff>6350</xdr:rowOff>
    </xdr:from>
    <xdr:to>
      <xdr:col>30</xdr:col>
      <xdr:colOff>412750</xdr:colOff>
      <xdr:row>67</xdr:row>
      <xdr:rowOff>6350</xdr:rowOff>
    </xdr:to>
    <xdr:pic>
      <xdr:nvPicPr>
        <xdr:cNvPr id="44" name="Picture 42" descr="Tao_Color Logo">
          <a:extLst>
            <a:ext uri="{FF2B5EF4-FFF2-40B4-BE49-F238E27FC236}">
              <a16:creationId xmlns:a16="http://schemas.microsoft.com/office/drawing/2014/main" id="{35B6B5A4-BB37-4264-855D-94289E009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30</xdr:col>
      <xdr:colOff>908050</xdr:colOff>
      <xdr:row>67</xdr:row>
      <xdr:rowOff>6350</xdr:rowOff>
    </xdr:from>
    <xdr:to>
      <xdr:col>30</xdr:col>
      <xdr:colOff>412750</xdr:colOff>
      <xdr:row>67</xdr:row>
      <xdr:rowOff>6350</xdr:rowOff>
    </xdr:to>
    <xdr:pic>
      <xdr:nvPicPr>
        <xdr:cNvPr id="45" name="Picture 42" descr="Tao_Color Logo">
          <a:extLst>
            <a:ext uri="{FF2B5EF4-FFF2-40B4-BE49-F238E27FC236}">
              <a16:creationId xmlns:a16="http://schemas.microsoft.com/office/drawing/2014/main" id="{B727CE2D-71A8-4BA7-8CB9-6D0F43D08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53395" y="12433512"/>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1047750</xdr:colOff>
      <xdr:row>21</xdr:row>
      <xdr:rowOff>152400</xdr:rowOff>
    </xdr:from>
    <xdr:to>
      <xdr:col>7</xdr:col>
      <xdr:colOff>60325</xdr:colOff>
      <xdr:row>32</xdr:row>
      <xdr:rowOff>115570</xdr:rowOff>
    </xdr:to>
    <xdr:pic>
      <xdr:nvPicPr>
        <xdr:cNvPr id="2" name="图片 1">
          <a:extLst>
            <a:ext uri="{FF2B5EF4-FFF2-40B4-BE49-F238E27FC236}">
              <a16:creationId xmlns:a16="http://schemas.microsoft.com/office/drawing/2014/main" id="{CB662D76-F0D6-4556-B653-9922026FB311}"/>
            </a:ext>
          </a:extLst>
        </xdr:cNvPr>
        <xdr:cNvPicPr>
          <a:picLocks noChangeAspect="1"/>
        </xdr:cNvPicPr>
      </xdr:nvPicPr>
      <xdr:blipFill>
        <a:blip xmlns:r="http://schemas.openxmlformats.org/officeDocument/2006/relationships" r:embed="rId1"/>
        <a:stretch>
          <a:fillRect/>
        </a:stretch>
      </xdr:blipFill>
      <xdr:spPr>
        <a:xfrm>
          <a:off x="4815840" y="5173980"/>
          <a:ext cx="2115820" cy="1723390"/>
        </a:xfrm>
        <a:prstGeom prst="rect">
          <a:avLst/>
        </a:prstGeom>
        <a:noFill/>
        <a:ln w="9525">
          <a:noFill/>
        </a:ln>
      </xdr:spPr>
    </xdr:pic>
    <xdr:clientData/>
  </xdr:twoCellAnchor>
  <xdr:twoCellAnchor editAs="oneCell">
    <xdr:from>
      <xdr:col>2</xdr:col>
      <xdr:colOff>657225</xdr:colOff>
      <xdr:row>21</xdr:row>
      <xdr:rowOff>95250</xdr:rowOff>
    </xdr:from>
    <xdr:to>
      <xdr:col>4</xdr:col>
      <xdr:colOff>631825</xdr:colOff>
      <xdr:row>32</xdr:row>
      <xdr:rowOff>149225</xdr:rowOff>
    </xdr:to>
    <xdr:pic>
      <xdr:nvPicPr>
        <xdr:cNvPr id="3" name="图片 2">
          <a:extLst>
            <a:ext uri="{FF2B5EF4-FFF2-40B4-BE49-F238E27FC236}">
              <a16:creationId xmlns:a16="http://schemas.microsoft.com/office/drawing/2014/main" id="{2B13CFDA-6004-4666-B7EA-254E01DAB1D3}"/>
            </a:ext>
          </a:extLst>
        </xdr:cNvPr>
        <xdr:cNvPicPr>
          <a:picLocks noChangeAspect="1"/>
        </xdr:cNvPicPr>
      </xdr:nvPicPr>
      <xdr:blipFill>
        <a:blip xmlns:r="http://schemas.openxmlformats.org/officeDocument/2006/relationships" r:embed="rId2"/>
        <a:stretch>
          <a:fillRect/>
        </a:stretch>
      </xdr:blipFill>
      <xdr:spPr>
        <a:xfrm>
          <a:off x="2247900" y="5120640"/>
          <a:ext cx="2167255" cy="1808480"/>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3</xdr:row>
      <xdr:rowOff>0</xdr:rowOff>
    </xdr:from>
    <xdr:ext cx="969645" cy="1356814"/>
    <xdr:pic>
      <xdr:nvPicPr>
        <xdr:cNvPr id="2" name="Picture 14">
          <a:extLst>
            <a:ext uri="{FF2B5EF4-FFF2-40B4-BE49-F238E27FC236}">
              <a16:creationId xmlns:a16="http://schemas.microsoft.com/office/drawing/2014/main" id="{2F138DEF-0C5D-45C6-9496-D8DBF3F18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4950" y="495300"/>
          <a:ext cx="969645" cy="13568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40</xdr:row>
      <xdr:rowOff>0</xdr:rowOff>
    </xdr:from>
    <xdr:ext cx="7484836" cy="4703441"/>
    <xdr:pic>
      <xdr:nvPicPr>
        <xdr:cNvPr id="3" name="Picture 1">
          <a:extLst>
            <a:ext uri="{FF2B5EF4-FFF2-40B4-BE49-F238E27FC236}">
              <a16:creationId xmlns:a16="http://schemas.microsoft.com/office/drawing/2014/main" id="{EDC0EF98-D44D-4A0C-ABEF-577CD9B17589}"/>
            </a:ext>
          </a:extLst>
        </xdr:cNvPr>
        <xdr:cNvPicPr>
          <a:picLocks noChangeAspect="1"/>
        </xdr:cNvPicPr>
      </xdr:nvPicPr>
      <xdr:blipFill rotWithShape="1">
        <a:blip xmlns:r="http://schemas.openxmlformats.org/officeDocument/2006/relationships" r:embed="rId2"/>
        <a:srcRect l="5358" t="32338" r="54826" b="23094"/>
        <a:stretch/>
      </xdr:blipFill>
      <xdr:spPr>
        <a:xfrm>
          <a:off x="0" y="6604000"/>
          <a:ext cx="7484836" cy="4703441"/>
        </a:xfrm>
        <a:prstGeom prst="rect">
          <a:avLst/>
        </a:prstGeom>
      </xdr:spPr>
    </xdr:pic>
    <xdr:clientData/>
  </xdr:oneCellAnchor>
  <xdr:oneCellAnchor>
    <xdr:from>
      <xdr:col>5</xdr:col>
      <xdr:colOff>142057</xdr:colOff>
      <xdr:row>4</xdr:row>
      <xdr:rowOff>202202</xdr:rowOff>
    </xdr:from>
    <xdr:ext cx="1289017" cy="1914798"/>
    <xdr:pic>
      <xdr:nvPicPr>
        <xdr:cNvPr id="4" name="Picture 2">
          <a:extLst>
            <a:ext uri="{FF2B5EF4-FFF2-40B4-BE49-F238E27FC236}">
              <a16:creationId xmlns:a16="http://schemas.microsoft.com/office/drawing/2014/main" id="{87CD45F9-FAFD-4B47-A753-0523BD19F54C}"/>
            </a:ext>
          </a:extLst>
        </xdr:cNvPr>
        <xdr:cNvPicPr>
          <a:picLocks noChangeAspect="1"/>
        </xdr:cNvPicPr>
      </xdr:nvPicPr>
      <xdr:blipFill rotWithShape="1">
        <a:blip xmlns:r="http://schemas.openxmlformats.org/officeDocument/2006/relationships" r:embed="rId3"/>
        <a:srcRect l="17375" t="23122" r="73558" b="52567"/>
        <a:stretch/>
      </xdr:blipFill>
      <xdr:spPr>
        <a:xfrm>
          <a:off x="3031307" y="824502"/>
          <a:ext cx="1289017" cy="1914798"/>
        </a:xfrm>
        <a:prstGeom prst="rect">
          <a:avLst/>
        </a:prstGeom>
      </xdr:spPr>
    </xdr:pic>
    <xdr:clientData/>
  </xdr:oneCellAnchor>
  <xdr:oneCellAnchor>
    <xdr:from>
      <xdr:col>6</xdr:col>
      <xdr:colOff>151584</xdr:colOff>
      <xdr:row>4</xdr:row>
      <xdr:rowOff>240852</xdr:rowOff>
    </xdr:from>
    <xdr:ext cx="1393915" cy="1914820"/>
    <xdr:pic>
      <xdr:nvPicPr>
        <xdr:cNvPr id="5" name="Picture 4">
          <a:extLst>
            <a:ext uri="{FF2B5EF4-FFF2-40B4-BE49-F238E27FC236}">
              <a16:creationId xmlns:a16="http://schemas.microsoft.com/office/drawing/2014/main" id="{CDA13C7B-DAE9-4971-9093-3C4630EEFBC0}"/>
            </a:ext>
          </a:extLst>
        </xdr:cNvPr>
        <xdr:cNvPicPr>
          <a:picLocks noChangeAspect="1"/>
        </xdr:cNvPicPr>
      </xdr:nvPicPr>
      <xdr:blipFill>
        <a:blip xmlns:r="http://schemas.openxmlformats.org/officeDocument/2006/relationships" r:embed="rId4"/>
        <a:stretch>
          <a:fillRect/>
        </a:stretch>
      </xdr:blipFill>
      <xdr:spPr>
        <a:xfrm>
          <a:off x="3618684" y="825052"/>
          <a:ext cx="1393915" cy="1914820"/>
        </a:xfrm>
        <a:prstGeom prst="rect">
          <a:avLst/>
        </a:prstGeom>
      </xdr:spPr>
    </xdr:pic>
    <xdr:clientData/>
  </xdr:oneCellAnchor>
  <xdr:oneCellAnchor>
    <xdr:from>
      <xdr:col>7</xdr:col>
      <xdr:colOff>155393</xdr:colOff>
      <xdr:row>4</xdr:row>
      <xdr:rowOff>280114</xdr:rowOff>
    </xdr:from>
    <xdr:ext cx="1255940" cy="1835162"/>
    <xdr:pic>
      <xdr:nvPicPr>
        <xdr:cNvPr id="6" name="Picture 5">
          <a:extLst>
            <a:ext uri="{FF2B5EF4-FFF2-40B4-BE49-F238E27FC236}">
              <a16:creationId xmlns:a16="http://schemas.microsoft.com/office/drawing/2014/main" id="{32FCDB58-359F-4EEC-961E-62CED19C7E1F}"/>
            </a:ext>
          </a:extLst>
        </xdr:cNvPr>
        <xdr:cNvPicPr>
          <a:picLocks noChangeAspect="1"/>
        </xdr:cNvPicPr>
      </xdr:nvPicPr>
      <xdr:blipFill rotWithShape="1">
        <a:blip xmlns:r="http://schemas.openxmlformats.org/officeDocument/2006/relationships" r:embed="rId5"/>
        <a:srcRect l="45680" t="46424" r="48241" b="38138"/>
        <a:stretch/>
      </xdr:blipFill>
      <xdr:spPr>
        <a:xfrm>
          <a:off x="4200343" y="826214"/>
          <a:ext cx="1255940" cy="1835162"/>
        </a:xfrm>
        <a:prstGeom prst="rect">
          <a:avLst/>
        </a:prstGeom>
      </xdr:spPr>
    </xdr:pic>
    <xdr:clientData/>
  </xdr:oneCellAnchor>
  <xdr:oneCellAnchor>
    <xdr:from>
      <xdr:col>8</xdr:col>
      <xdr:colOff>170905</xdr:colOff>
      <xdr:row>4</xdr:row>
      <xdr:rowOff>318629</xdr:rowOff>
    </xdr:from>
    <xdr:ext cx="1331596" cy="1812393"/>
    <xdr:pic>
      <xdr:nvPicPr>
        <xdr:cNvPr id="7" name="Picture 6">
          <a:extLst>
            <a:ext uri="{FF2B5EF4-FFF2-40B4-BE49-F238E27FC236}">
              <a16:creationId xmlns:a16="http://schemas.microsoft.com/office/drawing/2014/main" id="{0A28B297-8166-4F88-B9DB-763E992A25BA}"/>
            </a:ext>
          </a:extLst>
        </xdr:cNvPr>
        <xdr:cNvPicPr>
          <a:picLocks noChangeAspect="1"/>
        </xdr:cNvPicPr>
      </xdr:nvPicPr>
      <xdr:blipFill rotWithShape="1">
        <a:blip xmlns:r="http://schemas.openxmlformats.org/officeDocument/2006/relationships" r:embed="rId6"/>
        <a:srcRect l="54627" t="30382" r="39289" b="54791"/>
        <a:stretch/>
      </xdr:blipFill>
      <xdr:spPr>
        <a:xfrm>
          <a:off x="4793705" y="826629"/>
          <a:ext cx="1331596" cy="1812393"/>
        </a:xfrm>
        <a:prstGeom prst="rect">
          <a:avLst/>
        </a:prstGeom>
      </xdr:spPr>
    </xdr:pic>
    <xdr:clientData/>
  </xdr:oneCellAnchor>
  <xdr:oneCellAnchor>
    <xdr:from>
      <xdr:col>9</xdr:col>
      <xdr:colOff>128179</xdr:colOff>
      <xdr:row>4</xdr:row>
      <xdr:rowOff>280570</xdr:rowOff>
    </xdr:from>
    <xdr:ext cx="1646464" cy="1983386"/>
    <xdr:pic>
      <xdr:nvPicPr>
        <xdr:cNvPr id="8" name="Picture 7">
          <a:extLst>
            <a:ext uri="{FF2B5EF4-FFF2-40B4-BE49-F238E27FC236}">
              <a16:creationId xmlns:a16="http://schemas.microsoft.com/office/drawing/2014/main" id="{9F61F87B-6F3E-483A-89C0-CB6A4A1A97D2}"/>
            </a:ext>
          </a:extLst>
        </xdr:cNvPr>
        <xdr:cNvPicPr>
          <a:picLocks noChangeAspect="1"/>
        </xdr:cNvPicPr>
      </xdr:nvPicPr>
      <xdr:blipFill rotWithShape="1">
        <a:blip xmlns:r="http://schemas.openxmlformats.org/officeDocument/2006/relationships" r:embed="rId7"/>
        <a:srcRect l="9476" t="25664" r="82834" b="57931"/>
        <a:stretch/>
      </xdr:blipFill>
      <xdr:spPr>
        <a:xfrm>
          <a:off x="5328829" y="826670"/>
          <a:ext cx="1646464" cy="198338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115115</xdr:colOff>
      <xdr:row>3</xdr:row>
      <xdr:rowOff>184223</xdr:rowOff>
    </xdr:from>
    <xdr:ext cx="1772194" cy="2360974"/>
    <xdr:pic>
      <xdr:nvPicPr>
        <xdr:cNvPr id="2" name="Picture 1">
          <a:extLst>
            <a:ext uri="{FF2B5EF4-FFF2-40B4-BE49-F238E27FC236}">
              <a16:creationId xmlns:a16="http://schemas.microsoft.com/office/drawing/2014/main" id="{78F8EFC3-ACF3-4EB6-A3A1-2B8E155D8C1E}"/>
            </a:ext>
          </a:extLst>
        </xdr:cNvPr>
        <xdr:cNvPicPr>
          <a:picLocks noChangeAspect="1"/>
        </xdr:cNvPicPr>
      </xdr:nvPicPr>
      <xdr:blipFill>
        <a:blip xmlns:r="http://schemas.openxmlformats.org/officeDocument/2006/relationships" r:embed="rId1"/>
        <a:stretch>
          <a:fillRect/>
        </a:stretch>
      </xdr:blipFill>
      <xdr:spPr>
        <a:xfrm>
          <a:off x="2426515" y="660473"/>
          <a:ext cx="1772194" cy="2360974"/>
        </a:xfrm>
        <a:prstGeom prst="rect">
          <a:avLst/>
        </a:prstGeom>
      </xdr:spPr>
    </xdr:pic>
    <xdr:clientData/>
  </xdr:oneCellAnchor>
  <xdr:oneCellAnchor>
    <xdr:from>
      <xdr:col>5</xdr:col>
      <xdr:colOff>256630</xdr:colOff>
      <xdr:row>4</xdr:row>
      <xdr:rowOff>176487</xdr:rowOff>
    </xdr:from>
    <xdr:ext cx="1397453" cy="2127657"/>
    <xdr:pic>
      <xdr:nvPicPr>
        <xdr:cNvPr id="3" name="Picture 3">
          <a:extLst>
            <a:ext uri="{FF2B5EF4-FFF2-40B4-BE49-F238E27FC236}">
              <a16:creationId xmlns:a16="http://schemas.microsoft.com/office/drawing/2014/main" id="{05214524-34B4-4131-830E-94414A616B69}"/>
            </a:ext>
          </a:extLst>
        </xdr:cNvPr>
        <xdr:cNvPicPr>
          <a:picLocks noChangeAspect="1"/>
        </xdr:cNvPicPr>
      </xdr:nvPicPr>
      <xdr:blipFill rotWithShape="1">
        <a:blip xmlns:r="http://schemas.openxmlformats.org/officeDocument/2006/relationships" r:embed="rId2"/>
        <a:srcRect l="71914" t="44807" r="15451" b="20564"/>
        <a:stretch/>
      </xdr:blipFill>
      <xdr:spPr>
        <a:xfrm>
          <a:off x="3145880" y="824187"/>
          <a:ext cx="1397453" cy="2127657"/>
        </a:xfrm>
        <a:prstGeom prst="rect">
          <a:avLst/>
        </a:prstGeom>
      </xdr:spPr>
    </xdr:pic>
    <xdr:clientData/>
  </xdr:oneCellAnchor>
  <xdr:oneCellAnchor>
    <xdr:from>
      <xdr:col>6</xdr:col>
      <xdr:colOff>456657</xdr:colOff>
      <xdr:row>4</xdr:row>
      <xdr:rowOff>231321</xdr:rowOff>
    </xdr:from>
    <xdr:ext cx="1371442" cy="1918336"/>
    <xdr:pic>
      <xdr:nvPicPr>
        <xdr:cNvPr id="4" name="Picture 4">
          <a:extLst>
            <a:ext uri="{FF2B5EF4-FFF2-40B4-BE49-F238E27FC236}">
              <a16:creationId xmlns:a16="http://schemas.microsoft.com/office/drawing/2014/main" id="{50CC67C5-BF0A-41F7-8C0A-8A06B151FDB9}"/>
            </a:ext>
          </a:extLst>
        </xdr:cNvPr>
        <xdr:cNvPicPr>
          <a:picLocks noChangeAspect="1"/>
        </xdr:cNvPicPr>
      </xdr:nvPicPr>
      <xdr:blipFill rotWithShape="1">
        <a:blip xmlns:r="http://schemas.openxmlformats.org/officeDocument/2006/relationships" r:embed="rId3"/>
        <a:srcRect l="72258" t="46778" r="15470" b="22901"/>
        <a:stretch/>
      </xdr:blipFill>
      <xdr:spPr>
        <a:xfrm>
          <a:off x="3923757" y="828221"/>
          <a:ext cx="1371442" cy="1918336"/>
        </a:xfrm>
        <a:prstGeom prst="rect">
          <a:avLst/>
        </a:prstGeom>
      </xdr:spPr>
    </xdr:pic>
    <xdr:clientData/>
  </xdr:oneCellAnchor>
  <xdr:oneCellAnchor>
    <xdr:from>
      <xdr:col>7</xdr:col>
      <xdr:colOff>297453</xdr:colOff>
      <xdr:row>4</xdr:row>
      <xdr:rowOff>274048</xdr:rowOff>
    </xdr:from>
    <xdr:ext cx="1320164" cy="1956861"/>
    <xdr:pic>
      <xdr:nvPicPr>
        <xdr:cNvPr id="5" name="Picture 6">
          <a:extLst>
            <a:ext uri="{FF2B5EF4-FFF2-40B4-BE49-F238E27FC236}">
              <a16:creationId xmlns:a16="http://schemas.microsoft.com/office/drawing/2014/main" id="{D8811286-EE6F-46A9-A223-4FAA59579CC7}"/>
            </a:ext>
          </a:extLst>
        </xdr:cNvPr>
        <xdr:cNvPicPr>
          <a:picLocks noChangeAspect="1"/>
        </xdr:cNvPicPr>
      </xdr:nvPicPr>
      <xdr:blipFill rotWithShape="1">
        <a:blip xmlns:r="http://schemas.openxmlformats.org/officeDocument/2006/relationships" r:embed="rId4"/>
        <a:srcRect l="72482" t="44203" r="14677" b="22017"/>
        <a:stretch/>
      </xdr:blipFill>
      <xdr:spPr>
        <a:xfrm>
          <a:off x="4342403" y="826498"/>
          <a:ext cx="1320164" cy="1956861"/>
        </a:xfrm>
        <a:prstGeom prst="rect">
          <a:avLst/>
        </a:prstGeom>
      </xdr:spPr>
    </xdr:pic>
    <xdr:clientData/>
  </xdr:oneCellAnchor>
  <xdr:oneCellAnchor>
    <xdr:from>
      <xdr:col>8</xdr:col>
      <xdr:colOff>367392</xdr:colOff>
      <xdr:row>4</xdr:row>
      <xdr:rowOff>289559</xdr:rowOff>
    </xdr:from>
    <xdr:ext cx="1290502" cy="1865645"/>
    <xdr:pic>
      <xdr:nvPicPr>
        <xdr:cNvPr id="6" name="Picture 10">
          <a:extLst>
            <a:ext uri="{FF2B5EF4-FFF2-40B4-BE49-F238E27FC236}">
              <a16:creationId xmlns:a16="http://schemas.microsoft.com/office/drawing/2014/main" id="{E154E4DC-FE7A-494F-806F-2047A960FDD2}"/>
            </a:ext>
          </a:extLst>
        </xdr:cNvPr>
        <xdr:cNvPicPr>
          <a:picLocks noChangeAspect="1"/>
        </xdr:cNvPicPr>
      </xdr:nvPicPr>
      <xdr:blipFill rotWithShape="1">
        <a:blip xmlns:r="http://schemas.openxmlformats.org/officeDocument/2006/relationships" r:embed="rId5"/>
        <a:srcRect l="72278" t="44730" r="15083" b="22269"/>
        <a:stretch/>
      </xdr:blipFill>
      <xdr:spPr>
        <a:xfrm>
          <a:off x="4990192" y="822959"/>
          <a:ext cx="1290502" cy="1865645"/>
        </a:xfrm>
        <a:prstGeom prst="rect">
          <a:avLst/>
        </a:prstGeom>
      </xdr:spPr>
    </xdr:pic>
    <xdr:clientData/>
  </xdr:oneCellAnchor>
  <xdr:oneCellAnchor>
    <xdr:from>
      <xdr:col>9</xdr:col>
      <xdr:colOff>258535</xdr:colOff>
      <xdr:row>4</xdr:row>
      <xdr:rowOff>361677</xdr:rowOff>
    </xdr:from>
    <xdr:ext cx="1131570" cy="1654249"/>
    <xdr:pic>
      <xdr:nvPicPr>
        <xdr:cNvPr id="7" name="Picture 11">
          <a:extLst>
            <a:ext uri="{FF2B5EF4-FFF2-40B4-BE49-F238E27FC236}">
              <a16:creationId xmlns:a16="http://schemas.microsoft.com/office/drawing/2014/main" id="{65959336-8FC6-4450-98A5-422784901CE2}"/>
            </a:ext>
          </a:extLst>
        </xdr:cNvPr>
        <xdr:cNvPicPr>
          <a:picLocks noChangeAspect="1"/>
        </xdr:cNvPicPr>
      </xdr:nvPicPr>
      <xdr:blipFill rotWithShape="1">
        <a:blip xmlns:r="http://schemas.openxmlformats.org/officeDocument/2006/relationships" r:embed="rId6"/>
        <a:srcRect l="71896" t="44869" r="15021" b="21582"/>
        <a:stretch/>
      </xdr:blipFill>
      <xdr:spPr>
        <a:xfrm>
          <a:off x="5459185" y="825227"/>
          <a:ext cx="1131570" cy="1654249"/>
        </a:xfrm>
        <a:prstGeom prst="rect">
          <a:avLst/>
        </a:prstGeom>
      </xdr:spPr>
    </xdr:pic>
    <xdr:clientData/>
  </xdr:oneCellAnchor>
  <xdr:oneCellAnchor>
    <xdr:from>
      <xdr:col>0</xdr:col>
      <xdr:colOff>585108</xdr:colOff>
      <xdr:row>54</xdr:row>
      <xdr:rowOff>149679</xdr:rowOff>
    </xdr:from>
    <xdr:ext cx="5860324" cy="4264287"/>
    <xdr:pic>
      <xdr:nvPicPr>
        <xdr:cNvPr id="8" name="Picture 12">
          <a:extLst>
            <a:ext uri="{FF2B5EF4-FFF2-40B4-BE49-F238E27FC236}">
              <a16:creationId xmlns:a16="http://schemas.microsoft.com/office/drawing/2014/main" id="{A75E8612-0CBE-4F07-A462-A409859D56D0}"/>
            </a:ext>
          </a:extLst>
        </xdr:cNvPr>
        <xdr:cNvPicPr>
          <a:picLocks noChangeAspect="1"/>
        </xdr:cNvPicPr>
      </xdr:nvPicPr>
      <xdr:blipFill rotWithShape="1">
        <a:blip xmlns:r="http://schemas.openxmlformats.org/officeDocument/2006/relationships" r:embed="rId7"/>
        <a:srcRect l="14789" t="11597" r="23027" b="6475"/>
        <a:stretch/>
      </xdr:blipFill>
      <xdr:spPr>
        <a:xfrm>
          <a:off x="578758" y="9065079"/>
          <a:ext cx="5860324" cy="426428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4</xdr:col>
      <xdr:colOff>1047750</xdr:colOff>
      <xdr:row>15</xdr:row>
      <xdr:rowOff>152400</xdr:rowOff>
    </xdr:from>
    <xdr:to>
      <xdr:col>7</xdr:col>
      <xdr:colOff>86995</xdr:colOff>
      <xdr:row>26</xdr:row>
      <xdr:rowOff>115570</xdr:rowOff>
    </xdr:to>
    <xdr:pic>
      <xdr:nvPicPr>
        <xdr:cNvPr id="2" name="图片 1">
          <a:extLst>
            <a:ext uri="{FF2B5EF4-FFF2-40B4-BE49-F238E27FC236}">
              <a16:creationId xmlns:a16="http://schemas.microsoft.com/office/drawing/2014/main" id="{37A1780E-9498-44DD-B752-D956A2CFBD32}"/>
            </a:ext>
          </a:extLst>
        </xdr:cNvPr>
        <xdr:cNvPicPr>
          <a:picLocks noChangeAspect="1"/>
        </xdr:cNvPicPr>
      </xdr:nvPicPr>
      <xdr:blipFill>
        <a:blip xmlns:r="http://schemas.openxmlformats.org/officeDocument/2006/relationships" r:embed="rId1"/>
        <a:stretch>
          <a:fillRect/>
        </a:stretch>
      </xdr:blipFill>
      <xdr:spPr>
        <a:xfrm>
          <a:off x="4918710" y="3573780"/>
          <a:ext cx="2209165" cy="1807210"/>
        </a:xfrm>
        <a:prstGeom prst="rect">
          <a:avLst/>
        </a:prstGeom>
        <a:noFill/>
        <a:ln w="9525">
          <a:noFill/>
        </a:ln>
      </xdr:spPr>
    </xdr:pic>
    <xdr:clientData/>
  </xdr:twoCellAnchor>
  <xdr:twoCellAnchor editAs="oneCell">
    <xdr:from>
      <xdr:col>2</xdr:col>
      <xdr:colOff>657225</xdr:colOff>
      <xdr:row>15</xdr:row>
      <xdr:rowOff>95250</xdr:rowOff>
    </xdr:from>
    <xdr:to>
      <xdr:col>4</xdr:col>
      <xdr:colOff>673735</xdr:colOff>
      <xdr:row>26</xdr:row>
      <xdr:rowOff>145415</xdr:rowOff>
    </xdr:to>
    <xdr:pic>
      <xdr:nvPicPr>
        <xdr:cNvPr id="3" name="图片 2">
          <a:extLst>
            <a:ext uri="{FF2B5EF4-FFF2-40B4-BE49-F238E27FC236}">
              <a16:creationId xmlns:a16="http://schemas.microsoft.com/office/drawing/2014/main" id="{425DA370-E475-49F0-9AC8-9AC79D6FD004}"/>
            </a:ext>
          </a:extLst>
        </xdr:cNvPr>
        <xdr:cNvPicPr>
          <a:picLocks noChangeAspect="1"/>
        </xdr:cNvPicPr>
      </xdr:nvPicPr>
      <xdr:blipFill>
        <a:blip xmlns:r="http://schemas.openxmlformats.org/officeDocument/2006/relationships" r:embed="rId2"/>
        <a:stretch>
          <a:fillRect/>
        </a:stretch>
      </xdr:blipFill>
      <xdr:spPr>
        <a:xfrm>
          <a:off x="2295525" y="3516630"/>
          <a:ext cx="2226310" cy="1894205"/>
        </a:xfrm>
        <a:prstGeom prst="rect">
          <a:avLst/>
        </a:prstGeom>
        <a:noFill/>
        <a:ln w="9525">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127000</xdr:colOff>
      <xdr:row>23</xdr:row>
      <xdr:rowOff>82550</xdr:rowOff>
    </xdr:from>
    <xdr:to>
      <xdr:col>6</xdr:col>
      <xdr:colOff>285750</xdr:colOff>
      <xdr:row>38</xdr:row>
      <xdr:rowOff>133350</xdr:rowOff>
    </xdr:to>
    <xdr:pic>
      <xdr:nvPicPr>
        <xdr:cNvPr id="2" name="Picture 1" descr="New Image">
          <a:extLst>
            <a:ext uri="{FF2B5EF4-FFF2-40B4-BE49-F238E27FC236}">
              <a16:creationId xmlns:a16="http://schemas.microsoft.com/office/drawing/2014/main" id="{DDD51969-1D8A-447D-9B18-F627F7A1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380" y="4761230"/>
          <a:ext cx="3717290" cy="294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29</xdr:col>
      <xdr:colOff>603250</xdr:colOff>
      <xdr:row>11</xdr:row>
      <xdr:rowOff>0</xdr:rowOff>
    </xdr:from>
    <xdr:to>
      <xdr:col>29</xdr:col>
      <xdr:colOff>508000</xdr:colOff>
      <xdr:row>11</xdr:row>
      <xdr:rowOff>0</xdr:rowOff>
    </xdr:to>
    <xdr:pic>
      <xdr:nvPicPr>
        <xdr:cNvPr id="2" name="Picture 42" descr="Tao_Color Logo">
          <a:extLst>
            <a:ext uri="{FF2B5EF4-FFF2-40B4-BE49-F238E27FC236}">
              <a16:creationId xmlns:a16="http://schemas.microsoft.com/office/drawing/2014/main" id="{D7E5B766-4950-48F7-91EF-9FFA38975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0650" y="2800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603250</xdr:colOff>
      <xdr:row>11</xdr:row>
      <xdr:rowOff>0</xdr:rowOff>
    </xdr:from>
    <xdr:to>
      <xdr:col>29</xdr:col>
      <xdr:colOff>508000</xdr:colOff>
      <xdr:row>11</xdr:row>
      <xdr:rowOff>0</xdr:rowOff>
    </xdr:to>
    <xdr:pic>
      <xdr:nvPicPr>
        <xdr:cNvPr id="3" name="Picture 42" descr="Tao_Color Logo">
          <a:extLst>
            <a:ext uri="{FF2B5EF4-FFF2-40B4-BE49-F238E27FC236}">
              <a16:creationId xmlns:a16="http://schemas.microsoft.com/office/drawing/2014/main" id="{E69BD1EF-85B2-433C-A158-5081D4D04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0650" y="28003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515408</xdr:colOff>
      <xdr:row>12</xdr:row>
      <xdr:rowOff>63500</xdr:rowOff>
    </xdr:from>
    <xdr:to>
      <xdr:col>29</xdr:col>
      <xdr:colOff>515408</xdr:colOff>
      <xdr:row>12</xdr:row>
      <xdr:rowOff>63500</xdr:rowOff>
    </xdr:to>
    <xdr:pic>
      <xdr:nvPicPr>
        <xdr:cNvPr id="4" name="Picture 42" descr="Tao_Color Logo">
          <a:extLst>
            <a:ext uri="{FF2B5EF4-FFF2-40B4-BE49-F238E27FC236}">
              <a16:creationId xmlns:a16="http://schemas.microsoft.com/office/drawing/2014/main" id="{1204D4F3-3F08-421B-B677-F5D84BEED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62808" y="3073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515408</xdr:colOff>
      <xdr:row>17</xdr:row>
      <xdr:rowOff>63500</xdr:rowOff>
    </xdr:from>
    <xdr:to>
      <xdr:col>29</xdr:col>
      <xdr:colOff>515408</xdr:colOff>
      <xdr:row>17</xdr:row>
      <xdr:rowOff>63500</xdr:rowOff>
    </xdr:to>
    <xdr:pic>
      <xdr:nvPicPr>
        <xdr:cNvPr id="5" name="Picture 42" descr="Tao_Color Logo">
          <a:extLst>
            <a:ext uri="{FF2B5EF4-FFF2-40B4-BE49-F238E27FC236}">
              <a16:creationId xmlns:a16="http://schemas.microsoft.com/office/drawing/2014/main" id="{4A43CA04-AD52-4B72-A46A-280FD0A2CC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62808" y="4121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515408</xdr:colOff>
      <xdr:row>22</xdr:row>
      <xdr:rowOff>63500</xdr:rowOff>
    </xdr:from>
    <xdr:to>
      <xdr:col>29</xdr:col>
      <xdr:colOff>515408</xdr:colOff>
      <xdr:row>22</xdr:row>
      <xdr:rowOff>63500</xdr:rowOff>
    </xdr:to>
    <xdr:pic>
      <xdr:nvPicPr>
        <xdr:cNvPr id="6" name="Picture 42" descr="Tao_Color Logo">
          <a:extLst>
            <a:ext uri="{FF2B5EF4-FFF2-40B4-BE49-F238E27FC236}">
              <a16:creationId xmlns:a16="http://schemas.microsoft.com/office/drawing/2014/main" id="{82116615-8057-47A0-B08D-205D6AC41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62808" y="5168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515408</xdr:colOff>
      <xdr:row>27</xdr:row>
      <xdr:rowOff>63500</xdr:rowOff>
    </xdr:from>
    <xdr:to>
      <xdr:col>29</xdr:col>
      <xdr:colOff>515408</xdr:colOff>
      <xdr:row>27</xdr:row>
      <xdr:rowOff>63500</xdr:rowOff>
    </xdr:to>
    <xdr:pic>
      <xdr:nvPicPr>
        <xdr:cNvPr id="7" name="Picture 42" descr="Tao_Color Logo">
          <a:extLst>
            <a:ext uri="{FF2B5EF4-FFF2-40B4-BE49-F238E27FC236}">
              <a16:creationId xmlns:a16="http://schemas.microsoft.com/office/drawing/2014/main" id="{68731D2E-1F26-4CC4-A199-9E52970E0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62808" y="6216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29</xdr:col>
      <xdr:colOff>515408</xdr:colOff>
      <xdr:row>32</xdr:row>
      <xdr:rowOff>63500</xdr:rowOff>
    </xdr:from>
    <xdr:to>
      <xdr:col>29</xdr:col>
      <xdr:colOff>515408</xdr:colOff>
      <xdr:row>32</xdr:row>
      <xdr:rowOff>63500</xdr:rowOff>
    </xdr:to>
    <xdr:pic>
      <xdr:nvPicPr>
        <xdr:cNvPr id="8" name="Picture 42" descr="Tao_Color Logo">
          <a:extLst>
            <a:ext uri="{FF2B5EF4-FFF2-40B4-BE49-F238E27FC236}">
              <a16:creationId xmlns:a16="http://schemas.microsoft.com/office/drawing/2014/main" id="{8F9C6464-31ED-4B4E-B00F-DE020A24B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62808" y="7264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eitong.li/Desktop/Jenny/Ross/Ross%20Sheets/Commitment/75gsm%20MF%20Cooling%20Commitment%20&amp;%20Orders%2011.18.21/ROSS%2075gsm%20Smart%20Cool%20MF%20Sheets%20commitment1118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fiber quote"/>
      <sheetName val="Master Quote"/>
      <sheetName val="Lucy 0903"/>
      <sheetName val="Lucy 0902"/>
      <sheetName val="MF 0728"/>
      <sheetName val="All China program"/>
      <sheetName val="target price"/>
      <sheetName val="quote sheet"/>
    </sheetNames>
    <sheetDataSet>
      <sheetData sheetId="0"/>
      <sheetData sheetId="1"/>
      <sheetData sheetId="2">
        <row r="37">
          <cell r="G37">
            <v>4.45</v>
          </cell>
        </row>
        <row r="38">
          <cell r="G38">
            <v>5.7</v>
          </cell>
        </row>
        <row r="39">
          <cell r="G39">
            <v>6.2</v>
          </cell>
        </row>
        <row r="40">
          <cell r="G40">
            <v>7.09</v>
          </cell>
        </row>
        <row r="41">
          <cell r="G41">
            <v>7.15</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mailto:patrick.li@jlahome.com"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mailto:jenny.wang@jlahome.com" TargetMode="External"/><Relationship Id="rId7" Type="http://schemas.openxmlformats.org/officeDocument/2006/relationships/hyperlink" Target="mailto:jenny.wang@jlahome.com" TargetMode="External"/><Relationship Id="rId2" Type="http://schemas.openxmlformats.org/officeDocument/2006/relationships/hyperlink" Target="mailto:jenny.wang@jlahome.com" TargetMode="External"/><Relationship Id="rId1" Type="http://schemas.openxmlformats.org/officeDocument/2006/relationships/hyperlink" Target="mailto:dinglifen@scmhome.com" TargetMode="External"/><Relationship Id="rId6" Type="http://schemas.openxmlformats.org/officeDocument/2006/relationships/hyperlink" Target="mailto:huangcaiqin@scmhome.com" TargetMode="External"/><Relationship Id="rId5" Type="http://schemas.openxmlformats.org/officeDocument/2006/relationships/hyperlink" Target="mailto:jenny.wang@jlahome.com" TargetMode="External"/><Relationship Id="rId4" Type="http://schemas.openxmlformats.org/officeDocument/2006/relationships/hyperlink" Target="mailto:dinglifen@scmhome.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06CE-EBF8-4FF4-950D-1351E3EC4FB3}">
  <sheetPr>
    <tabColor rgb="FF00B0F0"/>
  </sheetPr>
  <dimension ref="A1:GY72"/>
  <sheetViews>
    <sheetView tabSelected="1" zoomScale="85" zoomScaleNormal="85" workbookViewId="0">
      <pane xSplit="7" topLeftCell="H1" activePane="topRight" state="frozen"/>
      <selection pane="topRight" activeCell="R12" sqref="R12"/>
    </sheetView>
  </sheetViews>
  <sheetFormatPr defaultColWidth="9.33203125" defaultRowHeight="13.2" outlineLevelCol="2"/>
  <cols>
    <col min="1" max="1" width="26.44140625" style="419" customWidth="1"/>
    <col min="2" max="2" width="26.6640625" style="419" customWidth="1"/>
    <col min="3" max="3" width="23.44140625" style="420" customWidth="1"/>
    <col min="4" max="4" width="33.6640625" style="419" customWidth="1"/>
    <col min="5" max="5" width="13.33203125" style="419" customWidth="1"/>
    <col min="6" max="6" width="15.33203125" style="419" customWidth="1"/>
    <col min="7" max="7" width="13.6640625" style="419" customWidth="1"/>
    <col min="8" max="8" width="11.33203125" style="1" customWidth="1" outlineLevel="1" collapsed="1"/>
    <col min="9" max="9" width="11.33203125" style="419" customWidth="1" outlineLevel="2"/>
    <col min="10" max="10" width="4.88671875" style="419" customWidth="1" outlineLevel="2"/>
    <col min="11" max="11" width="21.109375" style="419" customWidth="1" outlineLevel="2"/>
    <col min="12" max="12" width="8.6640625" style="579" customWidth="1" outlineLevel="1"/>
    <col min="13" max="13" width="11.6640625" style="115" customWidth="1"/>
    <col min="14" max="14" width="13" style="115" customWidth="1"/>
    <col min="15" max="15" width="9.33203125" style="419"/>
    <col min="16" max="16" width="10.6640625" style="574" bestFit="1" customWidth="1"/>
    <col min="17" max="17" width="13.33203125" style="574" bestFit="1" customWidth="1"/>
    <col min="18" max="18" width="10.5546875" style="419" bestFit="1" customWidth="1"/>
    <col min="19" max="19" width="11.88671875" style="574" bestFit="1" customWidth="1"/>
    <col min="20" max="20" width="11.6640625" style="419" bestFit="1" customWidth="1"/>
    <col min="21" max="16384" width="9.33203125" style="419"/>
  </cols>
  <sheetData>
    <row r="1" spans="1:207" s="45" customFormat="1" ht="31.5" customHeight="1" thickBot="1">
      <c r="A1" s="378" t="s">
        <v>407</v>
      </c>
      <c r="B1" s="378"/>
      <c r="C1" s="378"/>
      <c r="D1" s="378"/>
      <c r="E1" s="378"/>
      <c r="F1" s="378"/>
      <c r="G1" s="378"/>
      <c r="H1" s="378"/>
      <c r="I1" s="378"/>
      <c r="J1" s="378"/>
      <c r="K1" s="379"/>
      <c r="L1" s="576"/>
      <c r="O1" s="51"/>
      <c r="P1" s="569"/>
      <c r="Q1" s="569"/>
      <c r="R1" s="47"/>
      <c r="S1" s="575"/>
      <c r="T1" s="47"/>
      <c r="FH1" s="64"/>
      <c r="GY1" s="51"/>
    </row>
    <row r="2" spans="1:207" s="45" customFormat="1" ht="22.5" customHeight="1">
      <c r="A2" s="37" t="s">
        <v>266</v>
      </c>
      <c r="B2" s="40" t="s">
        <v>599</v>
      </c>
      <c r="C2" s="38" t="s">
        <v>408</v>
      </c>
      <c r="D2" s="40" t="s">
        <v>409</v>
      </c>
      <c r="E2" s="40"/>
      <c r="F2" s="40"/>
      <c r="G2" s="38" t="s">
        <v>121</v>
      </c>
      <c r="H2" s="40"/>
      <c r="I2" s="688" t="s">
        <v>410</v>
      </c>
      <c r="J2" s="688"/>
      <c r="K2" s="645" t="s">
        <v>348</v>
      </c>
      <c r="L2" s="577"/>
      <c r="O2" s="51"/>
      <c r="P2" s="569"/>
      <c r="Q2" s="569"/>
      <c r="R2" s="47"/>
      <c r="S2" s="575"/>
      <c r="T2" s="47"/>
      <c r="CR2" s="327" t="s">
        <v>412</v>
      </c>
      <c r="CS2" s="327" t="s">
        <v>413</v>
      </c>
      <c r="CT2" s="327" t="s">
        <v>414</v>
      </c>
      <c r="CU2" s="327" t="s">
        <v>415</v>
      </c>
      <c r="CV2" s="327" t="s">
        <v>416</v>
      </c>
      <c r="CW2" s="327" t="s">
        <v>417</v>
      </c>
      <c r="CX2" s="327" t="s">
        <v>418</v>
      </c>
      <c r="CY2" s="327" t="s">
        <v>419</v>
      </c>
      <c r="CZ2" s="327" t="s">
        <v>420</v>
      </c>
      <c r="DA2" s="327" t="s">
        <v>421</v>
      </c>
      <c r="DB2" s="327" t="s">
        <v>422</v>
      </c>
      <c r="DC2" s="327" t="s">
        <v>409</v>
      </c>
      <c r="DD2" s="327" t="s">
        <v>423</v>
      </c>
      <c r="DE2" s="327" t="s">
        <v>424</v>
      </c>
      <c r="DF2" s="327" t="s">
        <v>425</v>
      </c>
      <c r="DG2" s="64" t="s">
        <v>426</v>
      </c>
      <c r="DH2" s="64" t="s">
        <v>427</v>
      </c>
      <c r="DI2" s="64" t="s">
        <v>428</v>
      </c>
      <c r="DJ2" s="64" t="s">
        <v>429</v>
      </c>
      <c r="DK2" s="64" t="s">
        <v>430</v>
      </c>
      <c r="DL2" s="64" t="s">
        <v>431</v>
      </c>
      <c r="DM2" s="64" t="s">
        <v>432</v>
      </c>
      <c r="DN2" s="64" t="s">
        <v>433</v>
      </c>
      <c r="DO2" s="64" t="s">
        <v>434</v>
      </c>
      <c r="DP2" s="64" t="s">
        <v>435</v>
      </c>
      <c r="DQ2" s="64" t="s">
        <v>436</v>
      </c>
      <c r="DR2" s="64" t="s">
        <v>437</v>
      </c>
      <c r="DS2" s="64" t="s">
        <v>438</v>
      </c>
      <c r="DT2" s="64" t="s">
        <v>439</v>
      </c>
      <c r="DU2" s="64" t="s">
        <v>440</v>
      </c>
      <c r="DV2" s="64" t="s">
        <v>441</v>
      </c>
      <c r="DW2" s="64" t="s">
        <v>442</v>
      </c>
      <c r="DX2" s="64" t="s">
        <v>443</v>
      </c>
      <c r="DY2" s="64" t="s">
        <v>444</v>
      </c>
      <c r="DZ2" s="64" t="s">
        <v>445</v>
      </c>
      <c r="EA2" s="64" t="s">
        <v>446</v>
      </c>
      <c r="EB2" s="64" t="s">
        <v>447</v>
      </c>
      <c r="EC2" s="64" t="s">
        <v>448</v>
      </c>
      <c r="ED2" s="64" t="s">
        <v>449</v>
      </c>
      <c r="EE2" s="64" t="s">
        <v>450</v>
      </c>
      <c r="EF2" s="64" t="s">
        <v>451</v>
      </c>
      <c r="EG2" s="64" t="s">
        <v>452</v>
      </c>
      <c r="EH2" s="64" t="s">
        <v>453</v>
      </c>
      <c r="EI2" s="64" t="s">
        <v>454</v>
      </c>
      <c r="EJ2" s="64" t="s">
        <v>455</v>
      </c>
      <c r="EK2" s="64" t="s">
        <v>456</v>
      </c>
      <c r="EL2" s="64" t="s">
        <v>457</v>
      </c>
      <c r="EM2" s="64" t="s">
        <v>458</v>
      </c>
      <c r="EN2" s="64" t="s">
        <v>459</v>
      </c>
      <c r="EO2" s="64" t="s">
        <v>460</v>
      </c>
      <c r="EP2" s="64" t="s">
        <v>461</v>
      </c>
      <c r="EQ2" s="64" t="s">
        <v>462</v>
      </c>
      <c r="ER2" s="64" t="s">
        <v>463</v>
      </c>
      <c r="ES2" s="64" t="s">
        <v>464</v>
      </c>
      <c r="ET2" s="64" t="s">
        <v>465</v>
      </c>
      <c r="EU2" s="64" t="s">
        <v>466</v>
      </c>
      <c r="EV2" s="64" t="s">
        <v>467</v>
      </c>
      <c r="EW2" s="64" t="s">
        <v>468</v>
      </c>
      <c r="EX2" s="64" t="s">
        <v>469</v>
      </c>
      <c r="EY2" s="64" t="s">
        <v>470</v>
      </c>
      <c r="EZ2" s="64" t="s">
        <v>471</v>
      </c>
      <c r="FA2" s="64" t="s">
        <v>472</v>
      </c>
      <c r="FB2" s="64" t="s">
        <v>473</v>
      </c>
      <c r="FC2" s="64" t="s">
        <v>474</v>
      </c>
      <c r="FD2" s="64" t="s">
        <v>475</v>
      </c>
      <c r="FE2" s="64" t="s">
        <v>476</v>
      </c>
      <c r="FF2" s="64" t="s">
        <v>477</v>
      </c>
      <c r="FG2" s="64" t="s">
        <v>478</v>
      </c>
    </row>
    <row r="3" spans="1:207" s="45" customFormat="1" ht="22.5" customHeight="1">
      <c r="A3" s="55" t="s">
        <v>479</v>
      </c>
      <c r="B3" s="56" t="s">
        <v>677</v>
      </c>
      <c r="C3" s="382" t="s">
        <v>480</v>
      </c>
      <c r="D3" s="383" t="str">
        <f>B2&amp;" "&amp;B3&amp;" 90gsm Satin 85gsm Microfiber Cooling"&amp;"Sheet Set"</f>
        <v>DD's BeautySleep 90gsm Satin 85gsm Microfiber CoolingSheet Set</v>
      </c>
      <c r="E3" s="383"/>
      <c r="F3" s="383"/>
      <c r="G3" s="382" t="s">
        <v>130</v>
      </c>
      <c r="H3" s="56"/>
      <c r="I3" s="681" t="s">
        <v>172</v>
      </c>
      <c r="J3" s="681"/>
      <c r="K3" s="644" t="s">
        <v>481</v>
      </c>
      <c r="L3" s="577"/>
      <c r="O3" s="51"/>
      <c r="P3" s="569"/>
      <c r="Q3" s="569"/>
      <c r="R3" s="47"/>
      <c r="S3" s="575"/>
      <c r="T3" s="47"/>
      <c r="CR3" s="45" t="s">
        <v>483</v>
      </c>
      <c r="CS3" s="45" t="s">
        <v>484</v>
      </c>
      <c r="CT3" s="45" t="s">
        <v>411</v>
      </c>
      <c r="CU3" s="45" t="s">
        <v>411</v>
      </c>
      <c r="CV3" s="45" t="s">
        <v>484</v>
      </c>
      <c r="CW3" s="45" t="s">
        <v>411</v>
      </c>
      <c r="CX3" s="45" t="s">
        <v>483</v>
      </c>
      <c r="CY3" s="45" t="s">
        <v>484</v>
      </c>
      <c r="CZ3" s="45" t="s">
        <v>484</v>
      </c>
      <c r="DA3" s="45" t="s">
        <v>411</v>
      </c>
      <c r="DB3" s="45" t="s">
        <v>484</v>
      </c>
      <c r="DC3" s="45" t="s">
        <v>411</v>
      </c>
      <c r="DD3" s="45" t="s">
        <v>484</v>
      </c>
      <c r="DE3" s="45" t="s">
        <v>484</v>
      </c>
      <c r="DF3" s="45" t="s">
        <v>411</v>
      </c>
      <c r="DG3" s="64" t="s">
        <v>485</v>
      </c>
      <c r="DH3" s="64" t="s">
        <v>486</v>
      </c>
      <c r="DI3" s="64" t="s">
        <v>487</v>
      </c>
      <c r="DJ3" s="64" t="s">
        <v>488</v>
      </c>
      <c r="DK3" s="64" t="s">
        <v>489</v>
      </c>
      <c r="DL3" s="64" t="s">
        <v>490</v>
      </c>
      <c r="DM3" s="64" t="s">
        <v>491</v>
      </c>
      <c r="DN3" s="64" t="s">
        <v>492</v>
      </c>
      <c r="DO3" s="64" t="s">
        <v>157</v>
      </c>
      <c r="DP3" s="64" t="s">
        <v>158</v>
      </c>
      <c r="DQ3" s="64" t="s">
        <v>493</v>
      </c>
      <c r="DR3" s="64" t="s">
        <v>494</v>
      </c>
      <c r="DS3" s="64" t="s">
        <v>495</v>
      </c>
      <c r="DT3" s="64" t="s">
        <v>496</v>
      </c>
      <c r="DU3" s="64" t="s">
        <v>497</v>
      </c>
      <c r="DV3" s="64" t="s">
        <v>498</v>
      </c>
      <c r="DW3" s="64" t="s">
        <v>499</v>
      </c>
      <c r="DX3" s="64" t="s">
        <v>500</v>
      </c>
      <c r="DY3" s="64" t="s">
        <v>501</v>
      </c>
      <c r="DZ3" s="64" t="s">
        <v>502</v>
      </c>
      <c r="EA3" s="64" t="s">
        <v>503</v>
      </c>
      <c r="EB3" s="64" t="s">
        <v>504</v>
      </c>
      <c r="EC3" s="64" t="s">
        <v>505</v>
      </c>
      <c r="ED3" s="64" t="s">
        <v>506</v>
      </c>
      <c r="EE3" s="64" t="s">
        <v>461</v>
      </c>
      <c r="EF3" s="64" t="s">
        <v>507</v>
      </c>
      <c r="EG3" s="64" t="s">
        <v>508</v>
      </c>
      <c r="EH3" s="64" t="s">
        <v>509</v>
      </c>
      <c r="EI3" s="64" t="s">
        <v>510</v>
      </c>
      <c r="EJ3" s="64" t="s">
        <v>511</v>
      </c>
      <c r="EK3" s="64" t="s">
        <v>512</v>
      </c>
      <c r="EL3" s="64" t="s">
        <v>513</v>
      </c>
      <c r="EM3" s="64" t="s">
        <v>514</v>
      </c>
      <c r="EN3" s="64" t="s">
        <v>515</v>
      </c>
      <c r="EO3" s="64" t="s">
        <v>516</v>
      </c>
      <c r="EP3" s="64" t="s">
        <v>517</v>
      </c>
      <c r="EQ3" s="45" t="s">
        <v>518</v>
      </c>
      <c r="ER3" s="64" t="s">
        <v>468</v>
      </c>
      <c r="ES3" s="64" t="s">
        <v>519</v>
      </c>
      <c r="ET3" s="64" t="s">
        <v>520</v>
      </c>
      <c r="EU3" s="64" t="s">
        <v>521</v>
      </c>
      <c r="EV3" s="64" t="s">
        <v>522</v>
      </c>
      <c r="EW3" s="64" t="s">
        <v>523</v>
      </c>
      <c r="EX3" s="64" t="s">
        <v>524</v>
      </c>
      <c r="EY3" s="64" t="s">
        <v>525</v>
      </c>
      <c r="EZ3" s="64" t="s">
        <v>526</v>
      </c>
      <c r="FA3" s="64" t="s">
        <v>527</v>
      </c>
      <c r="FB3" s="64" t="s">
        <v>528</v>
      </c>
      <c r="FC3" s="64" t="s">
        <v>529</v>
      </c>
      <c r="FD3" s="64" t="s">
        <v>530</v>
      </c>
      <c r="FE3" s="64" t="s">
        <v>531</v>
      </c>
    </row>
    <row r="4" spans="1:207" s="45" customFormat="1" ht="22.5" customHeight="1">
      <c r="A4" s="55" t="s">
        <v>676</v>
      </c>
      <c r="B4" s="56" t="s">
        <v>544</v>
      </c>
      <c r="C4" s="382" t="s">
        <v>532</v>
      </c>
      <c r="D4" s="56" t="s">
        <v>584</v>
      </c>
      <c r="E4" s="56"/>
      <c r="F4" s="56"/>
      <c r="G4" s="382" t="s">
        <v>141</v>
      </c>
      <c r="H4" s="56"/>
      <c r="I4" s="681" t="s">
        <v>534</v>
      </c>
      <c r="J4" s="681"/>
      <c r="K4" s="56" t="s">
        <v>535</v>
      </c>
      <c r="L4" s="578"/>
      <c r="O4" s="51"/>
      <c r="P4" s="569"/>
      <c r="Q4" s="569"/>
      <c r="R4" s="47"/>
      <c r="S4" s="575"/>
      <c r="T4" s="47"/>
      <c r="CR4" s="45" t="s">
        <v>533</v>
      </c>
      <c r="CS4" s="45" t="s">
        <v>537</v>
      </c>
      <c r="CT4" s="45" t="s">
        <v>482</v>
      </c>
      <c r="CU4" s="45" t="s">
        <v>482</v>
      </c>
      <c r="CV4" s="45" t="s">
        <v>537</v>
      </c>
      <c r="CW4" s="45" t="s">
        <v>482</v>
      </c>
      <c r="CX4" s="45" t="s">
        <v>533</v>
      </c>
      <c r="CY4" s="45" t="s">
        <v>537</v>
      </c>
      <c r="CZ4" s="45" t="s">
        <v>537</v>
      </c>
      <c r="DA4" s="45" t="s">
        <v>482</v>
      </c>
      <c r="DB4" s="45" t="s">
        <v>537</v>
      </c>
      <c r="DC4" s="45" t="s">
        <v>482</v>
      </c>
      <c r="DD4" s="45" t="s">
        <v>537</v>
      </c>
      <c r="DE4" s="45" t="s">
        <v>537</v>
      </c>
      <c r="DF4" s="45" t="s">
        <v>482</v>
      </c>
      <c r="DG4" s="64" t="s">
        <v>112</v>
      </c>
      <c r="DH4" s="64" t="s">
        <v>113</v>
      </c>
      <c r="DJ4" s="45" t="s">
        <v>538</v>
      </c>
      <c r="DK4" s="45" t="s">
        <v>539</v>
      </c>
      <c r="DL4" s="45" t="s">
        <v>540</v>
      </c>
      <c r="DM4" s="45" t="s">
        <v>541</v>
      </c>
      <c r="DN4" s="64" t="s">
        <v>542</v>
      </c>
      <c r="DO4" s="45" t="s">
        <v>543</v>
      </c>
      <c r="DP4" s="45" t="s">
        <v>544</v>
      </c>
      <c r="DQ4" s="45" t="s">
        <v>545</v>
      </c>
      <c r="DR4" s="45" t="s">
        <v>546</v>
      </c>
      <c r="DS4" s="45" t="s">
        <v>547</v>
      </c>
      <c r="DT4" s="45" t="s">
        <v>548</v>
      </c>
      <c r="DU4" s="45" t="s">
        <v>549</v>
      </c>
      <c r="DV4" s="45" t="s">
        <v>550</v>
      </c>
      <c r="DW4" s="45" t="s">
        <v>551</v>
      </c>
      <c r="DX4" s="45" t="s">
        <v>552</v>
      </c>
      <c r="DY4" s="45" t="s">
        <v>553</v>
      </c>
      <c r="DZ4" s="45" t="s">
        <v>554</v>
      </c>
      <c r="EA4" s="45" t="s">
        <v>555</v>
      </c>
      <c r="EB4" s="45" t="s">
        <v>556</v>
      </c>
      <c r="EC4" s="45" t="s">
        <v>557</v>
      </c>
      <c r="ED4" s="45" t="s">
        <v>558</v>
      </c>
      <c r="EE4" s="45" t="s">
        <v>559</v>
      </c>
      <c r="EF4" s="45" t="s">
        <v>560</v>
      </c>
      <c r="EG4" s="45" t="s">
        <v>561</v>
      </c>
      <c r="EH4" s="45" t="s">
        <v>562</v>
      </c>
      <c r="EI4" s="45" t="s">
        <v>563</v>
      </c>
      <c r="EJ4" s="45" t="s">
        <v>564</v>
      </c>
      <c r="EK4" s="45" t="s">
        <v>565</v>
      </c>
      <c r="EL4" s="45" t="s">
        <v>566</v>
      </c>
      <c r="EM4" s="45" t="s">
        <v>567</v>
      </c>
      <c r="EN4" s="45" t="s">
        <v>568</v>
      </c>
      <c r="EO4" s="45" t="s">
        <v>569</v>
      </c>
      <c r="EP4" s="45" t="s">
        <v>570</v>
      </c>
      <c r="EQ4" s="45" t="s">
        <v>571</v>
      </c>
      <c r="ER4" s="45" t="s">
        <v>572</v>
      </c>
      <c r="ES4" s="45" t="s">
        <v>573</v>
      </c>
      <c r="ET4" s="45" t="s">
        <v>574</v>
      </c>
      <c r="EU4" s="45" t="s">
        <v>575</v>
      </c>
      <c r="EV4" s="45" t="s">
        <v>576</v>
      </c>
      <c r="EW4" s="45" t="s">
        <v>577</v>
      </c>
      <c r="EX4" s="45" t="s">
        <v>578</v>
      </c>
    </row>
    <row r="5" spans="1:207" s="45" customFormat="1" ht="22.5" customHeight="1">
      <c r="A5" s="55" t="s">
        <v>579</v>
      </c>
      <c r="B5" s="56"/>
      <c r="C5" s="382" t="s">
        <v>581</v>
      </c>
      <c r="D5" s="385" t="e">
        <f>#REF!</f>
        <v>#REF!</v>
      </c>
      <c r="E5" s="385"/>
      <c r="F5" s="385"/>
      <c r="G5" s="382" t="s">
        <v>582</v>
      </c>
      <c r="H5" s="56"/>
      <c r="I5" s="681" t="s">
        <v>583</v>
      </c>
      <c r="J5" s="681"/>
      <c r="K5" s="644" t="s">
        <v>111</v>
      </c>
      <c r="L5" s="577"/>
      <c r="O5" s="51"/>
      <c r="P5" s="569"/>
      <c r="Q5" s="569"/>
      <c r="R5" s="47"/>
      <c r="S5" s="575"/>
      <c r="T5" s="47"/>
      <c r="CR5" s="45" t="s">
        <v>585</v>
      </c>
      <c r="CS5" s="45" t="s">
        <v>586</v>
      </c>
      <c r="CT5" s="45" t="s">
        <v>536</v>
      </c>
      <c r="CU5" s="45" t="s">
        <v>536</v>
      </c>
      <c r="CV5" s="45" t="s">
        <v>586</v>
      </c>
      <c r="CW5" s="45" t="s">
        <v>536</v>
      </c>
      <c r="CX5" s="45" t="s">
        <v>585</v>
      </c>
      <c r="CY5" s="45" t="s">
        <v>586</v>
      </c>
      <c r="CZ5" s="45" t="s">
        <v>586</v>
      </c>
      <c r="DA5" s="45" t="s">
        <v>536</v>
      </c>
      <c r="DB5" s="45" t="s">
        <v>586</v>
      </c>
      <c r="DC5" s="45" t="s">
        <v>536</v>
      </c>
      <c r="DD5" s="45" t="s">
        <v>586</v>
      </c>
      <c r="DE5" s="45" t="s">
        <v>586</v>
      </c>
      <c r="DF5" s="45" t="s">
        <v>536</v>
      </c>
      <c r="DG5" s="73" t="s">
        <v>123</v>
      </c>
      <c r="DH5" s="73" t="s">
        <v>124</v>
      </c>
      <c r="DI5" s="74" t="s">
        <v>125</v>
      </c>
      <c r="DJ5" s="73" t="s">
        <v>587</v>
      </c>
      <c r="DK5" s="66"/>
      <c r="DL5" s="64" t="s">
        <v>127</v>
      </c>
      <c r="DM5" s="64" t="s">
        <v>111</v>
      </c>
      <c r="DN5" s="45" t="s">
        <v>535</v>
      </c>
      <c r="DO5" s="45" t="s">
        <v>588</v>
      </c>
      <c r="DP5" s="45" t="s">
        <v>580</v>
      </c>
      <c r="DQ5" s="45" t="s">
        <v>589</v>
      </c>
    </row>
    <row r="6" spans="1:207" s="45" customFormat="1" ht="22.5" customHeight="1" thickBot="1">
      <c r="A6" s="83" t="s">
        <v>678</v>
      </c>
      <c r="B6" s="386" t="s">
        <v>111</v>
      </c>
      <c r="C6" s="85" t="s">
        <v>590</v>
      </c>
      <c r="D6" s="387">
        <v>45674</v>
      </c>
      <c r="E6" s="387"/>
      <c r="F6" s="387"/>
      <c r="G6" s="646" t="s">
        <v>591</v>
      </c>
      <c r="H6" s="386"/>
      <c r="I6" s="673" t="s">
        <v>592</v>
      </c>
      <c r="J6" s="673"/>
      <c r="K6" s="647"/>
      <c r="L6" s="578"/>
      <c r="M6" s="561" t="s">
        <v>715</v>
      </c>
      <c r="N6" s="561" t="s">
        <v>716</v>
      </c>
      <c r="O6" s="51"/>
      <c r="P6" s="569"/>
      <c r="Q6" s="569"/>
      <c r="R6" s="47"/>
      <c r="S6" s="575"/>
      <c r="T6" s="47"/>
      <c r="CR6" s="45" t="s">
        <v>593</v>
      </c>
      <c r="CS6" s="45" t="s">
        <v>594</v>
      </c>
      <c r="CT6" s="45" t="s">
        <v>584</v>
      </c>
      <c r="CU6" s="45" t="s">
        <v>584</v>
      </c>
      <c r="CV6" s="45" t="s">
        <v>594</v>
      </c>
      <c r="CW6" s="45" t="s">
        <v>584</v>
      </c>
      <c r="CX6" s="45" t="s">
        <v>593</v>
      </c>
      <c r="CY6" s="45" t="s">
        <v>594</v>
      </c>
      <c r="CZ6" s="45" t="s">
        <v>594</v>
      </c>
      <c r="DA6" s="45" t="s">
        <v>584</v>
      </c>
      <c r="DB6" s="45" t="s">
        <v>594</v>
      </c>
      <c r="DC6" s="45" t="s">
        <v>584</v>
      </c>
      <c r="DD6" s="45" t="s">
        <v>594</v>
      </c>
      <c r="DE6" s="45" t="s">
        <v>594</v>
      </c>
      <c r="DF6" s="45" t="s">
        <v>584</v>
      </c>
      <c r="DG6" s="64" t="s">
        <v>133</v>
      </c>
      <c r="DH6" s="64" t="s">
        <v>134</v>
      </c>
      <c r="DI6" s="64" t="s">
        <v>135</v>
      </c>
      <c r="DJ6" s="64" t="s">
        <v>595</v>
      </c>
      <c r="DK6" s="64" t="s">
        <v>596</v>
      </c>
      <c r="DL6" s="45" t="s">
        <v>137</v>
      </c>
      <c r="DM6" s="64" t="s">
        <v>597</v>
      </c>
      <c r="DN6" s="64" t="s">
        <v>598</v>
      </c>
    </row>
    <row r="7" spans="1:207" s="395" customFormat="1" ht="18.45" customHeight="1">
      <c r="A7" s="677" t="s">
        <v>24</v>
      </c>
      <c r="B7" s="666" t="s">
        <v>0</v>
      </c>
      <c r="C7" s="666" t="s">
        <v>1</v>
      </c>
      <c r="D7" s="666" t="s">
        <v>2</v>
      </c>
      <c r="E7" s="679" t="s">
        <v>620</v>
      </c>
      <c r="F7" s="679" t="s">
        <v>621</v>
      </c>
      <c r="G7" s="666" t="s">
        <v>171</v>
      </c>
      <c r="H7" s="668" t="s">
        <v>23</v>
      </c>
      <c r="I7" s="668"/>
      <c r="J7" s="668"/>
      <c r="K7" s="668"/>
      <c r="L7" s="659" t="s">
        <v>35</v>
      </c>
      <c r="M7" s="669" t="s">
        <v>730</v>
      </c>
      <c r="N7" s="669" t="s">
        <v>731</v>
      </c>
      <c r="P7" s="570"/>
      <c r="Q7" s="570"/>
      <c r="S7" s="570"/>
    </row>
    <row r="8" spans="1:207" s="395" customFormat="1" ht="22.5" customHeight="1">
      <c r="A8" s="677"/>
      <c r="B8" s="666"/>
      <c r="C8" s="666"/>
      <c r="D8" s="666"/>
      <c r="E8" s="680"/>
      <c r="F8" s="680"/>
      <c r="G8" s="666"/>
      <c r="H8" s="668" t="s">
        <v>4</v>
      </c>
      <c r="I8" s="668"/>
      <c r="J8" s="668"/>
      <c r="K8" s="666" t="s">
        <v>17</v>
      </c>
      <c r="L8" s="659"/>
      <c r="M8" s="669"/>
      <c r="N8" s="669"/>
      <c r="P8" s="570"/>
      <c r="Q8" s="570"/>
      <c r="S8" s="570"/>
    </row>
    <row r="9" spans="1:207" s="396" customFormat="1" ht="27.45" customHeight="1">
      <c r="A9" s="678"/>
      <c r="B9" s="667"/>
      <c r="C9" s="667"/>
      <c r="D9" s="667"/>
      <c r="E9" s="670"/>
      <c r="F9" s="670"/>
      <c r="G9" s="667"/>
      <c r="H9" s="270" t="s">
        <v>8</v>
      </c>
      <c r="I9" s="270" t="s">
        <v>9</v>
      </c>
      <c r="J9" s="270" t="s">
        <v>10</v>
      </c>
      <c r="K9" s="667"/>
      <c r="L9" s="660"/>
      <c r="M9" s="669"/>
      <c r="N9" s="669"/>
      <c r="P9" s="571"/>
      <c r="Q9" s="571"/>
      <c r="S9" s="571"/>
    </row>
    <row r="10" spans="1:207" s="402" customFormat="1" ht="23.7" customHeight="1">
      <c r="A10" s="664" t="s">
        <v>633</v>
      </c>
      <c r="B10" s="664"/>
      <c r="C10" s="664"/>
      <c r="D10" s="397"/>
      <c r="E10" s="397"/>
      <c r="F10" s="397"/>
      <c r="G10" s="397"/>
      <c r="H10" s="397"/>
      <c r="I10" s="397"/>
      <c r="J10" s="397"/>
      <c r="K10" s="397"/>
      <c r="L10" s="211"/>
      <c r="M10" s="568"/>
      <c r="N10" s="568"/>
      <c r="P10" s="572"/>
      <c r="Q10" s="572"/>
      <c r="S10" s="572"/>
    </row>
    <row r="11" spans="1:207" s="555" customFormat="1" ht="25.2" customHeight="1">
      <c r="A11" s="654" t="str">
        <f>A10</f>
        <v xml:space="preserve">4pc set - BeautySleep Brand 90gsm Solid Polyester Satin Sheet Set </v>
      </c>
      <c r="B11" s="654" t="s">
        <v>673</v>
      </c>
      <c r="C11" s="654" t="s">
        <v>38</v>
      </c>
      <c r="D11" s="535" t="s">
        <v>379</v>
      </c>
      <c r="E11" s="536"/>
      <c r="F11" s="536"/>
      <c r="G11" s="651" t="s">
        <v>628</v>
      </c>
      <c r="H11" s="581">
        <v>48</v>
      </c>
      <c r="I11" s="581">
        <v>30</v>
      </c>
      <c r="J11" s="581">
        <v>41</v>
      </c>
      <c r="K11" s="581">
        <v>12</v>
      </c>
      <c r="L11" s="414">
        <f>Q11*1.05*1.07</f>
        <v>7.2128700000000014</v>
      </c>
      <c r="M11" s="567"/>
      <c r="N11" s="567"/>
      <c r="P11" s="572"/>
      <c r="Q11" s="414">
        <v>6.42</v>
      </c>
      <c r="R11" s="573">
        <f>L11/Q11-1</f>
        <v>0.12350000000000017</v>
      </c>
      <c r="S11" s="572"/>
      <c r="T11" s="573"/>
      <c r="U11" s="416"/>
      <c r="V11" s="573"/>
      <c r="W11" s="416"/>
      <c r="X11" s="416"/>
      <c r="Y11" s="416"/>
      <c r="Z11" s="416"/>
      <c r="AA11" s="416"/>
      <c r="AB11" s="416"/>
      <c r="AC11" s="416"/>
      <c r="AD11" s="416"/>
      <c r="AE11" s="416"/>
    </row>
    <row r="12" spans="1:207" s="555" customFormat="1" ht="25.2" customHeight="1">
      <c r="A12" s="655"/>
      <c r="B12" s="655"/>
      <c r="C12" s="655"/>
      <c r="D12" s="535" t="s">
        <v>380</v>
      </c>
      <c r="E12" s="536"/>
      <c r="F12" s="536"/>
      <c r="G12" s="652"/>
      <c r="H12" s="581">
        <v>48</v>
      </c>
      <c r="I12" s="581">
        <v>30</v>
      </c>
      <c r="J12" s="581">
        <v>47</v>
      </c>
      <c r="K12" s="581">
        <v>12</v>
      </c>
      <c r="L12" s="414">
        <f>Q12*1.05*1.07</f>
        <v>8.8756500000000003</v>
      </c>
      <c r="M12" s="567"/>
      <c r="N12" s="567"/>
      <c r="P12" s="572"/>
      <c r="Q12" s="414">
        <v>7.9</v>
      </c>
      <c r="R12" s="573">
        <f>L12/Q12-1</f>
        <v>0.12349999999999994</v>
      </c>
      <c r="S12" s="572"/>
      <c r="T12" s="573"/>
      <c r="U12" s="416"/>
      <c r="V12" s="573"/>
      <c r="W12" s="416"/>
      <c r="X12" s="416"/>
      <c r="Y12" s="416"/>
      <c r="Z12" s="416"/>
      <c r="AA12" s="416"/>
      <c r="AB12" s="416"/>
      <c r="AC12" s="416"/>
      <c r="AD12" s="416"/>
      <c r="AE12" s="416"/>
    </row>
    <row r="13" spans="1:207" s="416" customFormat="1" ht="25.2" customHeight="1">
      <c r="A13" s="655"/>
      <c r="B13" s="655"/>
      <c r="C13" s="655"/>
      <c r="D13" s="403" t="s">
        <v>381</v>
      </c>
      <c r="E13" s="389" t="s">
        <v>679</v>
      </c>
      <c r="F13" s="389" t="s">
        <v>636</v>
      </c>
      <c r="G13" s="652"/>
      <c r="H13" s="582">
        <v>48</v>
      </c>
      <c r="I13" s="582">
        <v>30</v>
      </c>
      <c r="J13" s="582">
        <v>53</v>
      </c>
      <c r="K13" s="582">
        <v>12</v>
      </c>
      <c r="L13" s="414">
        <f>Q13*1.05*1.07</f>
        <v>9.999150000000002</v>
      </c>
      <c r="M13" s="566">
        <v>300</v>
      </c>
      <c r="N13" s="565">
        <v>192</v>
      </c>
      <c r="P13" s="572"/>
      <c r="Q13" s="414">
        <v>8.9</v>
      </c>
      <c r="R13" s="573">
        <f>L13/Q13-1</f>
        <v>0.12350000000000017</v>
      </c>
      <c r="S13" s="572"/>
      <c r="T13" s="573"/>
      <c r="V13" s="573"/>
    </row>
    <row r="14" spans="1:207" s="416" customFormat="1" ht="25.2" customHeight="1">
      <c r="A14" s="655"/>
      <c r="B14" s="655"/>
      <c r="C14" s="655"/>
      <c r="D14" s="403" t="s">
        <v>382</v>
      </c>
      <c r="E14" s="389" t="s">
        <v>685</v>
      </c>
      <c r="F14" s="389" t="s">
        <v>637</v>
      </c>
      <c r="G14" s="652"/>
      <c r="H14" s="582">
        <v>48</v>
      </c>
      <c r="I14" s="582">
        <v>30</v>
      </c>
      <c r="J14" s="582">
        <v>62</v>
      </c>
      <c r="K14" s="582">
        <v>12</v>
      </c>
      <c r="L14" s="414">
        <f>Q14*1.05*1.07</f>
        <v>11.572050000000003</v>
      </c>
      <c r="M14" s="566">
        <v>300</v>
      </c>
      <c r="N14" s="565">
        <v>192</v>
      </c>
      <c r="P14" s="572"/>
      <c r="Q14" s="414">
        <v>10.3</v>
      </c>
      <c r="R14" s="573">
        <f>L14/Q14-1</f>
        <v>0.12350000000000017</v>
      </c>
      <c r="S14" s="572"/>
      <c r="T14" s="573"/>
      <c r="V14" s="573"/>
    </row>
    <row r="15" spans="1:207" s="416" customFormat="1" ht="25.2" customHeight="1">
      <c r="A15" s="656"/>
      <c r="B15" s="656"/>
      <c r="C15" s="656"/>
      <c r="D15" s="117" t="s">
        <v>44</v>
      </c>
      <c r="E15" s="390" t="s">
        <v>680</v>
      </c>
      <c r="F15" s="390" t="s">
        <v>638</v>
      </c>
      <c r="G15" s="653"/>
      <c r="H15" s="582">
        <v>30</v>
      </c>
      <c r="I15" s="582">
        <v>25</v>
      </c>
      <c r="J15" s="582">
        <v>23</v>
      </c>
      <c r="K15" s="582">
        <v>16</v>
      </c>
      <c r="L15" s="414">
        <f>Q15*1.05*1.07</f>
        <v>2.8649249999999999</v>
      </c>
      <c r="M15" s="565">
        <v>592</v>
      </c>
      <c r="N15" s="566"/>
      <c r="P15" s="572"/>
      <c r="Q15" s="414">
        <v>2.5499999999999998</v>
      </c>
      <c r="R15" s="573">
        <f>L15/Q15-1</f>
        <v>0.12350000000000017</v>
      </c>
      <c r="S15" s="572"/>
      <c r="T15" s="573"/>
      <c r="V15" s="573"/>
    </row>
    <row r="16" spans="1:207" s="402" customFormat="1" ht="23.7" customHeight="1">
      <c r="A16" s="534" t="s">
        <v>633</v>
      </c>
      <c r="B16" s="534"/>
      <c r="C16" s="534"/>
      <c r="D16" s="397"/>
      <c r="E16" s="397"/>
      <c r="F16" s="397"/>
      <c r="G16" s="397"/>
      <c r="H16" s="583"/>
      <c r="I16" s="583"/>
      <c r="J16" s="583"/>
      <c r="K16" s="583"/>
      <c r="L16" s="211"/>
      <c r="M16" s="568"/>
      <c r="N16" s="568"/>
      <c r="P16" s="572"/>
      <c r="Q16" s="572"/>
      <c r="S16" s="572"/>
    </row>
    <row r="17" spans="1:31" s="416" customFormat="1" ht="25.2" customHeight="1">
      <c r="A17" s="654" t="str">
        <f>A16</f>
        <v xml:space="preserve">4pc set - BeautySleep Brand 90gsm Solid Polyester Satin Sheet Set </v>
      </c>
      <c r="B17" s="654" t="s">
        <v>673</v>
      </c>
      <c r="C17" s="654" t="s">
        <v>38</v>
      </c>
      <c r="D17" s="403" t="s">
        <v>379</v>
      </c>
      <c r="E17" s="389" t="s">
        <v>686</v>
      </c>
      <c r="F17" s="389" t="s">
        <v>639</v>
      </c>
      <c r="G17" s="651" t="s">
        <v>625</v>
      </c>
      <c r="H17" s="582">
        <v>48</v>
      </c>
      <c r="I17" s="582">
        <v>30</v>
      </c>
      <c r="J17" s="582">
        <v>41</v>
      </c>
      <c r="K17" s="582">
        <v>12</v>
      </c>
      <c r="L17" s="414">
        <f>L11</f>
        <v>7.2128700000000014</v>
      </c>
      <c r="M17" s="565">
        <v>192</v>
      </c>
      <c r="N17" s="566"/>
      <c r="P17" s="572"/>
      <c r="Q17" s="572"/>
      <c r="S17" s="572"/>
    </row>
    <row r="18" spans="1:31" s="416" customFormat="1" ht="25.2" customHeight="1">
      <c r="A18" s="655"/>
      <c r="B18" s="655"/>
      <c r="C18" s="655"/>
      <c r="D18" s="403" t="s">
        <v>380</v>
      </c>
      <c r="E18" s="389" t="s">
        <v>687</v>
      </c>
      <c r="F18" s="389" t="s">
        <v>640</v>
      </c>
      <c r="G18" s="652"/>
      <c r="H18" s="582">
        <v>48</v>
      </c>
      <c r="I18" s="582">
        <v>30</v>
      </c>
      <c r="J18" s="582">
        <v>47</v>
      </c>
      <c r="K18" s="582">
        <v>12</v>
      </c>
      <c r="L18" s="414">
        <f t="shared" ref="L18:L21" si="0">L12</f>
        <v>8.8756500000000003</v>
      </c>
      <c r="M18" s="565">
        <v>192</v>
      </c>
      <c r="N18" s="566"/>
      <c r="P18" s="572"/>
      <c r="Q18" s="572"/>
      <c r="S18" s="572"/>
    </row>
    <row r="19" spans="1:31" s="416" customFormat="1" ht="25.2" customHeight="1">
      <c r="A19" s="655"/>
      <c r="B19" s="655"/>
      <c r="C19" s="655"/>
      <c r="D19" s="403" t="s">
        <v>381</v>
      </c>
      <c r="E19" s="389" t="s">
        <v>688</v>
      </c>
      <c r="F19" s="389" t="s">
        <v>641</v>
      </c>
      <c r="G19" s="652"/>
      <c r="H19" s="582">
        <v>48</v>
      </c>
      <c r="I19" s="582">
        <v>30</v>
      </c>
      <c r="J19" s="582">
        <v>53</v>
      </c>
      <c r="K19" s="582">
        <v>12</v>
      </c>
      <c r="L19" s="414">
        <f t="shared" si="0"/>
        <v>9.999150000000002</v>
      </c>
      <c r="M19" s="566">
        <v>300</v>
      </c>
      <c r="N19" s="566"/>
      <c r="P19" s="572"/>
      <c r="Q19" s="572"/>
      <c r="S19" s="572"/>
    </row>
    <row r="20" spans="1:31" s="416" customFormat="1" ht="25.2" customHeight="1">
      <c r="A20" s="655"/>
      <c r="B20" s="655"/>
      <c r="C20" s="655"/>
      <c r="D20" s="403" t="s">
        <v>382</v>
      </c>
      <c r="E20" s="389" t="s">
        <v>689</v>
      </c>
      <c r="F20" s="389" t="s">
        <v>642</v>
      </c>
      <c r="G20" s="652"/>
      <c r="H20" s="582">
        <v>48</v>
      </c>
      <c r="I20" s="582">
        <v>30</v>
      </c>
      <c r="J20" s="582">
        <v>62</v>
      </c>
      <c r="K20" s="582">
        <v>12</v>
      </c>
      <c r="L20" s="414">
        <f t="shared" si="0"/>
        <v>11.572050000000003</v>
      </c>
      <c r="M20" s="566">
        <v>300</v>
      </c>
      <c r="N20" s="566"/>
      <c r="P20" s="572"/>
      <c r="Q20" s="572"/>
      <c r="S20" s="572"/>
    </row>
    <row r="21" spans="1:31" s="416" customFormat="1" ht="25.2" customHeight="1">
      <c r="A21" s="656"/>
      <c r="B21" s="656"/>
      <c r="C21" s="656"/>
      <c r="D21" s="117" t="s">
        <v>44</v>
      </c>
      <c r="E21" s="390" t="s">
        <v>690</v>
      </c>
      <c r="F21" s="390" t="s">
        <v>643</v>
      </c>
      <c r="G21" s="653"/>
      <c r="H21" s="582">
        <v>30</v>
      </c>
      <c r="I21" s="582">
        <v>25</v>
      </c>
      <c r="J21" s="582">
        <v>23</v>
      </c>
      <c r="K21" s="582">
        <v>16</v>
      </c>
      <c r="L21" s="414">
        <f t="shared" si="0"/>
        <v>2.8649249999999999</v>
      </c>
      <c r="M21" s="565">
        <v>608</v>
      </c>
      <c r="N21" s="565">
        <v>592</v>
      </c>
      <c r="P21" s="572"/>
      <c r="Q21" s="572"/>
      <c r="S21" s="572"/>
    </row>
    <row r="22" spans="1:31" s="402" customFormat="1" ht="23.7" customHeight="1">
      <c r="A22" s="534" t="s">
        <v>633</v>
      </c>
      <c r="B22" s="534"/>
      <c r="C22" s="534"/>
      <c r="D22" s="397"/>
      <c r="E22" s="397"/>
      <c r="F22" s="397"/>
      <c r="G22" s="397"/>
      <c r="H22" s="583"/>
      <c r="I22" s="583"/>
      <c r="J22" s="583"/>
      <c r="K22" s="583"/>
      <c r="L22" s="211"/>
      <c r="M22" s="568"/>
      <c r="N22" s="568"/>
      <c r="P22" s="572"/>
      <c r="Q22" s="572"/>
      <c r="S22" s="572"/>
    </row>
    <row r="23" spans="1:31" s="555" customFormat="1" ht="25.2" customHeight="1">
      <c r="A23" s="654" t="str">
        <f>A22</f>
        <v xml:space="preserve">4pc set - BeautySleep Brand 90gsm Solid Polyester Satin Sheet Set </v>
      </c>
      <c r="B23" s="654" t="s">
        <v>673</v>
      </c>
      <c r="C23" s="654" t="s">
        <v>38</v>
      </c>
      <c r="D23" s="535" t="s">
        <v>379</v>
      </c>
      <c r="E23" s="536"/>
      <c r="F23" s="536"/>
      <c r="G23" s="651" t="s">
        <v>622</v>
      </c>
      <c r="H23" s="581">
        <v>48</v>
      </c>
      <c r="I23" s="581">
        <v>30</v>
      </c>
      <c r="J23" s="581">
        <v>41</v>
      </c>
      <c r="K23" s="581">
        <v>12</v>
      </c>
      <c r="L23" s="414">
        <f>L17</f>
        <v>7.2128700000000014</v>
      </c>
      <c r="M23" s="567">
        <v>0</v>
      </c>
      <c r="N23" s="567"/>
      <c r="P23" s="572"/>
      <c r="Q23" s="572"/>
      <c r="R23" s="416"/>
      <c r="S23" s="572"/>
      <c r="T23" s="416"/>
      <c r="U23" s="416"/>
      <c r="V23" s="416"/>
      <c r="W23" s="416"/>
      <c r="X23" s="416"/>
      <c r="Y23" s="416"/>
      <c r="Z23" s="416"/>
      <c r="AA23" s="416"/>
      <c r="AB23" s="416"/>
      <c r="AC23" s="416"/>
      <c r="AD23" s="416"/>
      <c r="AE23" s="416"/>
    </row>
    <row r="24" spans="1:31" s="555" customFormat="1" ht="25.2" customHeight="1">
      <c r="A24" s="655"/>
      <c r="B24" s="655"/>
      <c r="C24" s="655"/>
      <c r="D24" s="535" t="s">
        <v>380</v>
      </c>
      <c r="E24" s="536"/>
      <c r="F24" s="536"/>
      <c r="G24" s="652"/>
      <c r="H24" s="581">
        <v>48</v>
      </c>
      <c r="I24" s="581">
        <v>30</v>
      </c>
      <c r="J24" s="581">
        <v>47</v>
      </c>
      <c r="K24" s="581">
        <v>12</v>
      </c>
      <c r="L24" s="414">
        <f t="shared" ref="L24:L27" si="1">L18</f>
        <v>8.8756500000000003</v>
      </c>
      <c r="M24" s="567">
        <v>0</v>
      </c>
      <c r="N24" s="567"/>
      <c r="P24" s="572"/>
      <c r="Q24" s="572"/>
      <c r="R24" s="416"/>
      <c r="S24" s="572"/>
      <c r="T24" s="416"/>
      <c r="U24" s="416"/>
      <c r="V24" s="416"/>
      <c r="W24" s="416"/>
      <c r="X24" s="416"/>
      <c r="Y24" s="416"/>
      <c r="Z24" s="416"/>
      <c r="AA24" s="416"/>
      <c r="AB24" s="416"/>
      <c r="AC24" s="416"/>
      <c r="AD24" s="416"/>
      <c r="AE24" s="416"/>
    </row>
    <row r="25" spans="1:31" s="416" customFormat="1" ht="25.2" customHeight="1">
      <c r="A25" s="655"/>
      <c r="B25" s="655"/>
      <c r="C25" s="655"/>
      <c r="D25" s="403" t="s">
        <v>381</v>
      </c>
      <c r="E25" s="389" t="s">
        <v>681</v>
      </c>
      <c r="F25" s="389" t="s">
        <v>644</v>
      </c>
      <c r="G25" s="652"/>
      <c r="H25" s="582">
        <v>48</v>
      </c>
      <c r="I25" s="582">
        <v>30</v>
      </c>
      <c r="J25" s="582">
        <v>53</v>
      </c>
      <c r="K25" s="582">
        <v>12</v>
      </c>
      <c r="L25" s="414">
        <f t="shared" si="1"/>
        <v>9.999150000000002</v>
      </c>
      <c r="M25" s="566">
        <v>300</v>
      </c>
      <c r="N25" s="565">
        <v>192</v>
      </c>
      <c r="P25" s="572"/>
      <c r="Q25" s="572"/>
      <c r="S25" s="572"/>
    </row>
    <row r="26" spans="1:31" s="416" customFormat="1" ht="25.2" customHeight="1">
      <c r="A26" s="655"/>
      <c r="B26" s="655"/>
      <c r="C26" s="655"/>
      <c r="D26" s="403" t="s">
        <v>382</v>
      </c>
      <c r="E26" s="389" t="s">
        <v>691</v>
      </c>
      <c r="F26" s="389" t="s">
        <v>645</v>
      </c>
      <c r="G26" s="652"/>
      <c r="H26" s="582">
        <v>48</v>
      </c>
      <c r="I26" s="582">
        <v>30</v>
      </c>
      <c r="J26" s="582">
        <v>62</v>
      </c>
      <c r="K26" s="582">
        <v>12</v>
      </c>
      <c r="L26" s="414">
        <f t="shared" si="1"/>
        <v>11.572050000000003</v>
      </c>
      <c r="M26" s="566">
        <v>300</v>
      </c>
      <c r="N26" s="565">
        <v>192</v>
      </c>
      <c r="P26" s="572"/>
      <c r="Q26" s="572"/>
      <c r="S26" s="572"/>
    </row>
    <row r="27" spans="1:31" s="416" customFormat="1" ht="25.2" customHeight="1">
      <c r="A27" s="656"/>
      <c r="B27" s="656"/>
      <c r="C27" s="656"/>
      <c r="D27" s="117" t="s">
        <v>44</v>
      </c>
      <c r="E27" s="389" t="s">
        <v>682</v>
      </c>
      <c r="F27" s="389" t="s">
        <v>646</v>
      </c>
      <c r="G27" s="653"/>
      <c r="H27" s="582">
        <v>30</v>
      </c>
      <c r="I27" s="582">
        <v>25</v>
      </c>
      <c r="J27" s="582">
        <v>23</v>
      </c>
      <c r="K27" s="582">
        <v>16</v>
      </c>
      <c r="L27" s="414">
        <f t="shared" si="1"/>
        <v>2.8649249999999999</v>
      </c>
      <c r="M27" s="648">
        <v>608</v>
      </c>
      <c r="N27" s="566"/>
      <c r="P27" s="572"/>
      <c r="Q27" s="572"/>
      <c r="S27" s="572"/>
    </row>
    <row r="28" spans="1:31" s="402" customFormat="1" ht="23.7" customHeight="1">
      <c r="A28" s="534" t="s">
        <v>633</v>
      </c>
      <c r="B28" s="534"/>
      <c r="C28" s="534"/>
      <c r="D28" s="397"/>
      <c r="E28" s="397"/>
      <c r="F28" s="397"/>
      <c r="G28" s="397"/>
      <c r="H28" s="583"/>
      <c r="I28" s="583"/>
      <c r="J28" s="583"/>
      <c r="K28" s="583"/>
      <c r="L28" s="211"/>
      <c r="M28" s="568"/>
      <c r="N28" s="568"/>
      <c r="P28" s="572"/>
      <c r="Q28" s="572"/>
      <c r="S28" s="572"/>
    </row>
    <row r="29" spans="1:31" s="416" customFormat="1" ht="25.2" customHeight="1">
      <c r="A29" s="654" t="str">
        <f>A28</f>
        <v xml:space="preserve">4pc set - BeautySleep Brand 90gsm Solid Polyester Satin Sheet Set </v>
      </c>
      <c r="B29" s="654" t="s">
        <v>673</v>
      </c>
      <c r="C29" s="654" t="s">
        <v>38</v>
      </c>
      <c r="D29" s="403" t="s">
        <v>379</v>
      </c>
      <c r="E29" s="389" t="s">
        <v>683</v>
      </c>
      <c r="F29" s="389" t="s">
        <v>647</v>
      </c>
      <c r="G29" s="651" t="s">
        <v>623</v>
      </c>
      <c r="H29" s="582">
        <v>48</v>
      </c>
      <c r="I29" s="582">
        <v>30</v>
      </c>
      <c r="J29" s="582">
        <v>41</v>
      </c>
      <c r="K29" s="582">
        <v>12</v>
      </c>
      <c r="L29" s="414">
        <f>L23</f>
        <v>7.2128700000000014</v>
      </c>
      <c r="M29" s="565">
        <v>192</v>
      </c>
      <c r="N29" s="566"/>
      <c r="P29" s="572"/>
      <c r="Q29" s="572"/>
      <c r="S29" s="572"/>
    </row>
    <row r="30" spans="1:31" s="416" customFormat="1" ht="25.2" customHeight="1">
      <c r="A30" s="655"/>
      <c r="B30" s="655"/>
      <c r="C30" s="655"/>
      <c r="D30" s="403" t="s">
        <v>380</v>
      </c>
      <c r="E30" s="389" t="s">
        <v>692</v>
      </c>
      <c r="F30" s="389" t="s">
        <v>648</v>
      </c>
      <c r="G30" s="652"/>
      <c r="H30" s="582">
        <v>48</v>
      </c>
      <c r="I30" s="582">
        <v>30</v>
      </c>
      <c r="J30" s="582">
        <v>47</v>
      </c>
      <c r="K30" s="582">
        <v>12</v>
      </c>
      <c r="L30" s="414">
        <f t="shared" ref="L30:L33" si="2">L24</f>
        <v>8.8756500000000003</v>
      </c>
      <c r="M30" s="565">
        <v>192</v>
      </c>
      <c r="N30" s="566"/>
      <c r="P30" s="572"/>
      <c r="Q30" s="572"/>
      <c r="S30" s="572"/>
    </row>
    <row r="31" spans="1:31" s="416" customFormat="1" ht="25.2" customHeight="1">
      <c r="A31" s="655"/>
      <c r="B31" s="655"/>
      <c r="C31" s="655"/>
      <c r="D31" s="403" t="s">
        <v>381</v>
      </c>
      <c r="E31" s="389" t="s">
        <v>693</v>
      </c>
      <c r="F31" s="389" t="s">
        <v>649</v>
      </c>
      <c r="G31" s="652"/>
      <c r="H31" s="582">
        <v>48</v>
      </c>
      <c r="I31" s="582">
        <v>30</v>
      </c>
      <c r="J31" s="582">
        <v>53</v>
      </c>
      <c r="K31" s="582">
        <v>12</v>
      </c>
      <c r="L31" s="414">
        <f t="shared" si="2"/>
        <v>9.999150000000002</v>
      </c>
      <c r="M31" s="566">
        <v>300</v>
      </c>
      <c r="N31" s="566">
        <v>300</v>
      </c>
      <c r="P31" s="572"/>
      <c r="Q31" s="572"/>
      <c r="S31" s="572"/>
    </row>
    <row r="32" spans="1:31" s="555" customFormat="1" ht="25.2" customHeight="1">
      <c r="A32" s="655"/>
      <c r="B32" s="655"/>
      <c r="C32" s="655"/>
      <c r="D32" s="535" t="s">
        <v>382</v>
      </c>
      <c r="E32" s="536"/>
      <c r="F32" s="536"/>
      <c r="G32" s="652"/>
      <c r="H32" s="581">
        <v>48</v>
      </c>
      <c r="I32" s="581">
        <v>30</v>
      </c>
      <c r="J32" s="581">
        <v>62</v>
      </c>
      <c r="K32" s="581">
        <v>12</v>
      </c>
      <c r="L32" s="414">
        <f t="shared" si="2"/>
        <v>11.572050000000003</v>
      </c>
      <c r="M32" s="567">
        <v>0</v>
      </c>
      <c r="N32" s="567"/>
      <c r="P32" s="572"/>
      <c r="Q32" s="572"/>
      <c r="R32" s="416"/>
      <c r="S32" s="572"/>
      <c r="T32" s="416"/>
      <c r="U32" s="416"/>
      <c r="V32" s="416"/>
      <c r="W32" s="416"/>
      <c r="X32" s="416"/>
      <c r="Y32" s="416"/>
      <c r="Z32" s="416"/>
      <c r="AA32" s="416"/>
      <c r="AB32" s="416"/>
      <c r="AC32" s="416"/>
      <c r="AD32" s="416"/>
      <c r="AE32" s="416"/>
    </row>
    <row r="33" spans="1:31" s="416" customFormat="1" ht="25.2" customHeight="1">
      <c r="A33" s="656"/>
      <c r="B33" s="656"/>
      <c r="C33" s="656"/>
      <c r="D33" s="117" t="s">
        <v>44</v>
      </c>
      <c r="E33" s="389" t="s">
        <v>694</v>
      </c>
      <c r="F33" s="389" t="s">
        <v>650</v>
      </c>
      <c r="G33" s="653"/>
      <c r="H33" s="582">
        <v>30</v>
      </c>
      <c r="I33" s="582">
        <v>25</v>
      </c>
      <c r="J33" s="582">
        <v>23</v>
      </c>
      <c r="K33" s="582">
        <v>16</v>
      </c>
      <c r="L33" s="414">
        <f t="shared" si="2"/>
        <v>2.8649249999999999</v>
      </c>
      <c r="M33" s="648">
        <v>608</v>
      </c>
      <c r="N33" s="566"/>
      <c r="P33" s="572"/>
      <c r="Q33" s="572"/>
      <c r="S33" s="572"/>
    </row>
    <row r="34" spans="1:31" s="402" customFormat="1" ht="23.7" customHeight="1">
      <c r="A34" s="534" t="s">
        <v>633</v>
      </c>
      <c r="B34" s="534"/>
      <c r="C34" s="534"/>
      <c r="D34" s="397"/>
      <c r="E34" s="397"/>
      <c r="F34" s="397"/>
      <c r="G34" s="397"/>
      <c r="H34" s="583"/>
      <c r="I34" s="583"/>
      <c r="J34" s="583"/>
      <c r="K34" s="583"/>
      <c r="L34" s="211"/>
      <c r="M34" s="568"/>
      <c r="N34" s="568"/>
      <c r="P34" s="572"/>
      <c r="Q34" s="572"/>
      <c r="S34" s="572"/>
    </row>
    <row r="35" spans="1:31" s="555" customFormat="1" ht="25.2" customHeight="1">
      <c r="A35" s="654" t="str">
        <f>A34</f>
        <v xml:space="preserve">4pc set - BeautySleep Brand 90gsm Solid Polyester Satin Sheet Set </v>
      </c>
      <c r="B35" s="654" t="s">
        <v>673</v>
      </c>
      <c r="C35" s="654" t="s">
        <v>38</v>
      </c>
      <c r="D35" s="535" t="s">
        <v>379</v>
      </c>
      <c r="E35" s="536"/>
      <c r="F35" s="536"/>
      <c r="G35" s="651" t="s">
        <v>624</v>
      </c>
      <c r="H35" s="581">
        <v>48</v>
      </c>
      <c r="I35" s="581">
        <v>30</v>
      </c>
      <c r="J35" s="581">
        <v>41</v>
      </c>
      <c r="K35" s="581">
        <v>12</v>
      </c>
      <c r="L35" s="414">
        <f>L29</f>
        <v>7.2128700000000014</v>
      </c>
      <c r="M35" s="567"/>
      <c r="N35" s="567"/>
      <c r="P35" s="572"/>
      <c r="Q35" s="572"/>
      <c r="R35" s="416"/>
      <c r="S35" s="572"/>
      <c r="T35" s="416"/>
      <c r="U35" s="416"/>
      <c r="V35" s="416"/>
      <c r="W35" s="416"/>
      <c r="X35" s="416"/>
      <c r="Y35" s="416"/>
      <c r="Z35" s="416"/>
      <c r="AA35" s="416"/>
      <c r="AB35" s="416"/>
      <c r="AC35" s="416"/>
      <c r="AD35" s="416"/>
      <c r="AE35" s="416"/>
    </row>
    <row r="36" spans="1:31" s="555" customFormat="1" ht="25.2" customHeight="1">
      <c r="A36" s="655"/>
      <c r="B36" s="655"/>
      <c r="C36" s="655"/>
      <c r="D36" s="535" t="s">
        <v>380</v>
      </c>
      <c r="E36" s="536"/>
      <c r="F36" s="536"/>
      <c r="G36" s="652"/>
      <c r="H36" s="581">
        <v>48</v>
      </c>
      <c r="I36" s="581">
        <v>30</v>
      </c>
      <c r="J36" s="581">
        <v>47</v>
      </c>
      <c r="K36" s="581">
        <v>12</v>
      </c>
      <c r="L36" s="414">
        <f t="shared" ref="L36:L39" si="3">L30</f>
        <v>8.8756500000000003</v>
      </c>
      <c r="M36" s="567"/>
      <c r="N36" s="567"/>
      <c r="P36" s="572"/>
      <c r="Q36" s="572"/>
      <c r="R36" s="416"/>
      <c r="S36" s="572"/>
      <c r="T36" s="416"/>
      <c r="U36" s="416"/>
      <c r="V36" s="416"/>
      <c r="W36" s="416"/>
      <c r="X36" s="416"/>
      <c r="Y36" s="416"/>
      <c r="Z36" s="416"/>
      <c r="AA36" s="416"/>
      <c r="AB36" s="416"/>
      <c r="AC36" s="416"/>
      <c r="AD36" s="416"/>
      <c r="AE36" s="416"/>
    </row>
    <row r="37" spans="1:31" s="416" customFormat="1" ht="25.2" customHeight="1">
      <c r="A37" s="655"/>
      <c r="B37" s="655"/>
      <c r="C37" s="655"/>
      <c r="D37" s="403" t="s">
        <v>381</v>
      </c>
      <c r="E37" s="389" t="s">
        <v>684</v>
      </c>
      <c r="F37" s="389" t="s">
        <v>651</v>
      </c>
      <c r="G37" s="652"/>
      <c r="H37" s="582">
        <v>48</v>
      </c>
      <c r="I37" s="582">
        <v>30</v>
      </c>
      <c r="J37" s="582">
        <v>53</v>
      </c>
      <c r="K37" s="582">
        <v>12</v>
      </c>
      <c r="L37" s="414">
        <f t="shared" si="3"/>
        <v>9.999150000000002</v>
      </c>
      <c r="M37" s="566">
        <v>300</v>
      </c>
      <c r="N37" s="565">
        <v>396</v>
      </c>
      <c r="P37" s="572"/>
      <c r="Q37" s="572"/>
      <c r="S37" s="572"/>
    </row>
    <row r="38" spans="1:31" s="416" customFormat="1" ht="25.2" customHeight="1">
      <c r="A38" s="655"/>
      <c r="B38" s="655"/>
      <c r="C38" s="655"/>
      <c r="D38" s="403" t="s">
        <v>382</v>
      </c>
      <c r="E38" s="389" t="s">
        <v>695</v>
      </c>
      <c r="F38" s="389" t="s">
        <v>652</v>
      </c>
      <c r="G38" s="652"/>
      <c r="H38" s="582">
        <v>48</v>
      </c>
      <c r="I38" s="582">
        <v>30</v>
      </c>
      <c r="J38" s="582">
        <v>62</v>
      </c>
      <c r="K38" s="582">
        <v>12</v>
      </c>
      <c r="L38" s="414">
        <f t="shared" si="3"/>
        <v>11.572050000000003</v>
      </c>
      <c r="M38" s="566">
        <v>300</v>
      </c>
      <c r="N38" s="566"/>
      <c r="P38" s="572"/>
      <c r="Q38" s="572"/>
      <c r="S38" s="572"/>
    </row>
    <row r="39" spans="1:31" s="416" customFormat="1" ht="25.2" customHeight="1">
      <c r="A39" s="656"/>
      <c r="B39" s="656"/>
      <c r="C39" s="656"/>
      <c r="D39" s="117" t="s">
        <v>44</v>
      </c>
      <c r="E39" s="389" t="s">
        <v>696</v>
      </c>
      <c r="F39" s="389" t="s">
        <v>653</v>
      </c>
      <c r="G39" s="653"/>
      <c r="H39" s="582">
        <v>30</v>
      </c>
      <c r="I39" s="582">
        <v>25</v>
      </c>
      <c r="J39" s="582">
        <v>23</v>
      </c>
      <c r="K39" s="582">
        <v>16</v>
      </c>
      <c r="L39" s="414">
        <f t="shared" si="3"/>
        <v>2.8649249999999999</v>
      </c>
      <c r="M39" s="565">
        <v>608</v>
      </c>
      <c r="N39" s="565">
        <v>592</v>
      </c>
      <c r="P39" s="572"/>
      <c r="Q39" s="572"/>
      <c r="S39" s="572"/>
    </row>
    <row r="40" spans="1:31">
      <c r="H40" s="584"/>
      <c r="I40" s="585"/>
      <c r="J40" s="585"/>
      <c r="K40" s="585"/>
      <c r="M40" s="429"/>
      <c r="N40" s="429"/>
    </row>
    <row r="41" spans="1:31" ht="45.45" customHeight="1">
      <c r="H41" s="584"/>
      <c r="I41" s="585"/>
      <c r="J41" s="585"/>
      <c r="K41" s="585"/>
    </row>
    <row r="42" spans="1:31" ht="22.5" customHeight="1">
      <c r="H42" s="584"/>
      <c r="I42" s="585"/>
      <c r="J42" s="585"/>
      <c r="K42" s="585"/>
      <c r="M42" s="563" t="s">
        <v>675</v>
      </c>
      <c r="N42" s="562" t="s">
        <v>672</v>
      </c>
    </row>
    <row r="43" spans="1:31" s="402" customFormat="1" ht="23.7" customHeight="1">
      <c r="A43" s="663" t="s">
        <v>634</v>
      </c>
      <c r="B43" s="663"/>
      <c r="C43" s="663"/>
      <c r="D43" s="422"/>
      <c r="E43" s="422"/>
      <c r="F43" s="422"/>
      <c r="G43" s="397"/>
      <c r="H43" s="583"/>
      <c r="I43" s="583"/>
      <c r="J43" s="583"/>
      <c r="K43" s="583"/>
      <c r="L43" s="211"/>
      <c r="M43" s="649" t="s">
        <v>732</v>
      </c>
      <c r="N43" s="649" t="s">
        <v>733</v>
      </c>
      <c r="P43" s="572"/>
      <c r="Q43" s="572"/>
      <c r="S43" s="572"/>
    </row>
    <row r="44" spans="1:31" s="416" customFormat="1" ht="25.2" customHeight="1">
      <c r="A44" s="650" t="str">
        <f>A43</f>
        <v xml:space="preserve">4pc set - BeautySleep Brand 85gsm Solid Microfiber Cooling Sheet Set </v>
      </c>
      <c r="B44" s="650" t="s">
        <v>674</v>
      </c>
      <c r="C44" s="650" t="s">
        <v>38</v>
      </c>
      <c r="D44" s="423" t="s">
        <v>406</v>
      </c>
      <c r="E44" s="389" t="s">
        <v>697</v>
      </c>
      <c r="F44" s="389" t="s">
        <v>654</v>
      </c>
      <c r="G44" s="651" t="s">
        <v>627</v>
      </c>
      <c r="H44" s="582">
        <v>48</v>
      </c>
      <c r="I44" s="582">
        <v>30</v>
      </c>
      <c r="J44" s="586">
        <v>46</v>
      </c>
      <c r="K44" s="582">
        <v>12</v>
      </c>
      <c r="L44" s="414">
        <f>Q44*1.05*1.07</f>
        <v>7.358925000000001</v>
      </c>
      <c r="M44" s="565">
        <v>192</v>
      </c>
      <c r="N44" s="566"/>
      <c r="P44" s="572"/>
      <c r="Q44" s="414">
        <v>6.55</v>
      </c>
      <c r="S44" s="572"/>
      <c r="T44" s="573"/>
      <c r="V44" s="573"/>
    </row>
    <row r="45" spans="1:31" s="416" customFormat="1" ht="25.2" customHeight="1">
      <c r="A45" s="650"/>
      <c r="B45" s="650"/>
      <c r="C45" s="650"/>
      <c r="D45" s="423" t="s">
        <v>286</v>
      </c>
      <c r="E45" s="389" t="s">
        <v>698</v>
      </c>
      <c r="F45" s="389" t="s">
        <v>655</v>
      </c>
      <c r="G45" s="652"/>
      <c r="H45" s="582">
        <v>48</v>
      </c>
      <c r="I45" s="582">
        <v>30</v>
      </c>
      <c r="J45" s="586">
        <v>54</v>
      </c>
      <c r="K45" s="582">
        <v>12</v>
      </c>
      <c r="L45" s="414">
        <f>Q45*1.05*1.07</f>
        <v>8.2577250000000006</v>
      </c>
      <c r="M45" s="566">
        <v>300</v>
      </c>
      <c r="N45" s="566">
        <v>300</v>
      </c>
      <c r="P45" s="572"/>
      <c r="Q45" s="414">
        <v>7.35</v>
      </c>
      <c r="S45" s="572"/>
      <c r="T45" s="573"/>
      <c r="V45" s="573"/>
    </row>
    <row r="46" spans="1:31" s="416" customFormat="1" ht="25.2" customHeight="1">
      <c r="A46" s="650"/>
      <c r="B46" s="650"/>
      <c r="C46" s="650"/>
      <c r="D46" s="423" t="s">
        <v>287</v>
      </c>
      <c r="E46" s="389" t="s">
        <v>699</v>
      </c>
      <c r="F46" s="389" t="s">
        <v>656</v>
      </c>
      <c r="G46" s="652"/>
      <c r="H46" s="582">
        <v>48</v>
      </c>
      <c r="I46" s="582">
        <v>30</v>
      </c>
      <c r="J46" s="586">
        <v>60</v>
      </c>
      <c r="K46" s="582">
        <v>12</v>
      </c>
      <c r="L46" s="414">
        <f>Q46*1.05*1.07</f>
        <v>9.6621000000000006</v>
      </c>
      <c r="M46" s="565">
        <v>192</v>
      </c>
      <c r="N46" s="566"/>
      <c r="P46" s="572"/>
      <c r="Q46" s="414">
        <v>8.6</v>
      </c>
      <c r="S46" s="572"/>
      <c r="T46" s="573"/>
      <c r="V46" s="573"/>
    </row>
    <row r="47" spans="1:31" s="555" customFormat="1" ht="25.2" customHeight="1">
      <c r="A47" s="650"/>
      <c r="B47" s="650"/>
      <c r="C47" s="650"/>
      <c r="D47" s="558" t="s">
        <v>288</v>
      </c>
      <c r="E47" s="536"/>
      <c r="F47" s="536"/>
      <c r="G47" s="653"/>
      <c r="H47" s="581">
        <v>48</v>
      </c>
      <c r="I47" s="581">
        <v>30</v>
      </c>
      <c r="J47" s="587">
        <v>60</v>
      </c>
      <c r="K47" s="581">
        <v>12</v>
      </c>
      <c r="L47" s="414">
        <f>Q47*1.05*1.07</f>
        <v>9.6621000000000006</v>
      </c>
      <c r="M47" s="567"/>
      <c r="N47" s="567"/>
      <c r="P47" s="572"/>
      <c r="Q47" s="414">
        <v>8.6</v>
      </c>
      <c r="R47" s="416"/>
      <c r="S47" s="572"/>
      <c r="T47" s="573"/>
      <c r="U47" s="416"/>
      <c r="V47" s="573"/>
      <c r="W47" s="416"/>
      <c r="X47" s="416"/>
      <c r="Y47" s="416"/>
      <c r="Z47" s="416"/>
      <c r="AA47" s="416"/>
      <c r="AB47" s="416"/>
      <c r="AC47" s="416"/>
      <c r="AD47" s="416"/>
      <c r="AE47" s="416"/>
    </row>
    <row r="48" spans="1:31" s="402" customFormat="1" ht="23.7" customHeight="1">
      <c r="A48" s="560" t="s">
        <v>634</v>
      </c>
      <c r="B48" s="560"/>
      <c r="C48" s="560"/>
      <c r="D48" s="422"/>
      <c r="E48" s="422"/>
      <c r="F48" s="422"/>
      <c r="G48" s="397"/>
      <c r="H48" s="583"/>
      <c r="I48" s="583"/>
      <c r="J48" s="588"/>
      <c r="K48" s="583"/>
      <c r="L48" s="211"/>
      <c r="M48" s="568"/>
      <c r="N48" s="568"/>
      <c r="P48" s="572"/>
      <c r="Q48" s="572"/>
      <c r="S48" s="572"/>
    </row>
    <row r="49" spans="1:31" s="555" customFormat="1" ht="25.2" customHeight="1">
      <c r="A49" s="650" t="str">
        <f>A48</f>
        <v xml:space="preserve">4pc set - BeautySleep Brand 85gsm Solid Microfiber Cooling Sheet Set </v>
      </c>
      <c r="B49" s="650" t="s">
        <v>674</v>
      </c>
      <c r="C49" s="650" t="s">
        <v>38</v>
      </c>
      <c r="D49" s="558" t="s">
        <v>406</v>
      </c>
      <c r="E49" s="536"/>
      <c r="F49" s="536"/>
      <c r="G49" s="651" t="s">
        <v>626</v>
      </c>
      <c r="H49" s="581">
        <v>48</v>
      </c>
      <c r="I49" s="581">
        <v>30</v>
      </c>
      <c r="J49" s="587">
        <v>46</v>
      </c>
      <c r="K49" s="581">
        <v>12</v>
      </c>
      <c r="L49" s="414">
        <f>L44</f>
        <v>7.358925000000001</v>
      </c>
      <c r="M49" s="567"/>
      <c r="N49" s="567"/>
      <c r="P49" s="572"/>
      <c r="Q49" s="572"/>
      <c r="R49" s="416"/>
      <c r="S49" s="572"/>
      <c r="T49" s="416"/>
      <c r="U49" s="416"/>
      <c r="V49" s="416"/>
      <c r="W49" s="416"/>
      <c r="X49" s="416"/>
      <c r="Y49" s="416"/>
      <c r="Z49" s="416"/>
      <c r="AA49" s="416"/>
      <c r="AB49" s="416"/>
      <c r="AC49" s="416"/>
      <c r="AD49" s="416"/>
      <c r="AE49" s="416"/>
    </row>
    <row r="50" spans="1:31" s="416" customFormat="1" ht="25.2" customHeight="1">
      <c r="A50" s="650"/>
      <c r="B50" s="650"/>
      <c r="C50" s="650"/>
      <c r="D50" s="423" t="s">
        <v>286</v>
      </c>
      <c r="E50" s="389" t="s">
        <v>700</v>
      </c>
      <c r="F50" s="389" t="s">
        <v>657</v>
      </c>
      <c r="G50" s="652"/>
      <c r="H50" s="582">
        <v>48</v>
      </c>
      <c r="I50" s="582">
        <v>30</v>
      </c>
      <c r="J50" s="586">
        <v>54</v>
      </c>
      <c r="K50" s="582">
        <v>12</v>
      </c>
      <c r="L50" s="414">
        <f t="shared" ref="L50:L52" si="4">L45</f>
        <v>8.2577250000000006</v>
      </c>
      <c r="M50" s="566">
        <v>300</v>
      </c>
      <c r="N50" s="566">
        <v>300</v>
      </c>
      <c r="P50" s="572"/>
      <c r="Q50" s="572"/>
      <c r="S50" s="572"/>
    </row>
    <row r="51" spans="1:31" s="416" customFormat="1" ht="25.2" customHeight="1">
      <c r="A51" s="650"/>
      <c r="B51" s="650"/>
      <c r="C51" s="650"/>
      <c r="D51" s="423" t="s">
        <v>287</v>
      </c>
      <c r="E51" s="389" t="s">
        <v>701</v>
      </c>
      <c r="F51" s="389" t="s">
        <v>658</v>
      </c>
      <c r="G51" s="652"/>
      <c r="H51" s="582">
        <v>48</v>
      </c>
      <c r="I51" s="582">
        <v>30</v>
      </c>
      <c r="J51" s="586">
        <v>60</v>
      </c>
      <c r="K51" s="582">
        <v>12</v>
      </c>
      <c r="L51" s="414">
        <f t="shared" si="4"/>
        <v>9.6621000000000006</v>
      </c>
      <c r="M51" s="566">
        <v>300</v>
      </c>
      <c r="N51" s="566"/>
      <c r="P51" s="572"/>
      <c r="Q51" s="572"/>
      <c r="S51" s="572"/>
    </row>
    <row r="52" spans="1:31" s="416" customFormat="1" ht="25.2" customHeight="1">
      <c r="A52" s="650"/>
      <c r="B52" s="650"/>
      <c r="C52" s="650"/>
      <c r="D52" s="423" t="s">
        <v>288</v>
      </c>
      <c r="E52" s="389" t="s">
        <v>702</v>
      </c>
      <c r="F52" s="389" t="s">
        <v>659</v>
      </c>
      <c r="G52" s="653"/>
      <c r="H52" s="582">
        <v>48</v>
      </c>
      <c r="I52" s="582">
        <v>30</v>
      </c>
      <c r="J52" s="586">
        <v>60</v>
      </c>
      <c r="K52" s="582">
        <v>12</v>
      </c>
      <c r="L52" s="414">
        <f t="shared" si="4"/>
        <v>9.6621000000000006</v>
      </c>
      <c r="M52" s="565">
        <v>96</v>
      </c>
      <c r="N52" s="566"/>
      <c r="P52" s="572"/>
      <c r="Q52" s="572"/>
      <c r="S52" s="572"/>
    </row>
    <row r="53" spans="1:31" s="402" customFormat="1" ht="23.7" customHeight="1">
      <c r="A53" s="560" t="s">
        <v>634</v>
      </c>
      <c r="B53" s="560"/>
      <c r="C53" s="560"/>
      <c r="D53" s="422"/>
      <c r="E53" s="422"/>
      <c r="F53" s="422"/>
      <c r="G53" s="397"/>
      <c r="H53" s="583"/>
      <c r="I53" s="583"/>
      <c r="J53" s="588"/>
      <c r="K53" s="583"/>
      <c r="L53" s="211"/>
      <c r="M53" s="568"/>
      <c r="N53" s="568"/>
      <c r="P53" s="572"/>
      <c r="Q53" s="572"/>
      <c r="S53" s="572"/>
    </row>
    <row r="54" spans="1:31" s="555" customFormat="1" ht="25.2" customHeight="1">
      <c r="A54" s="650" t="str">
        <f>A53</f>
        <v xml:space="preserve">4pc set - BeautySleep Brand 85gsm Solid Microfiber Cooling Sheet Set </v>
      </c>
      <c r="B54" s="650" t="s">
        <v>674</v>
      </c>
      <c r="C54" s="650" t="s">
        <v>38</v>
      </c>
      <c r="D54" s="558" t="s">
        <v>406</v>
      </c>
      <c r="E54" s="536"/>
      <c r="F54" s="536"/>
      <c r="G54" s="651" t="s">
        <v>629</v>
      </c>
      <c r="H54" s="581">
        <v>48</v>
      </c>
      <c r="I54" s="581">
        <v>30</v>
      </c>
      <c r="J54" s="587">
        <v>46</v>
      </c>
      <c r="K54" s="581">
        <v>12</v>
      </c>
      <c r="L54" s="414">
        <f>L49</f>
        <v>7.358925000000001</v>
      </c>
      <c r="M54" s="567"/>
      <c r="N54" s="567"/>
      <c r="P54" s="572"/>
      <c r="Q54" s="572"/>
      <c r="R54" s="416"/>
      <c r="S54" s="572"/>
      <c r="T54" s="416"/>
      <c r="U54" s="416"/>
      <c r="V54" s="416"/>
      <c r="W54" s="416"/>
      <c r="X54" s="416"/>
      <c r="Y54" s="416"/>
      <c r="Z54" s="416"/>
      <c r="AA54" s="416"/>
      <c r="AB54" s="416"/>
      <c r="AC54" s="416"/>
      <c r="AD54" s="416"/>
      <c r="AE54" s="416"/>
    </row>
    <row r="55" spans="1:31" s="416" customFormat="1" ht="25.2" customHeight="1">
      <c r="A55" s="650"/>
      <c r="B55" s="650"/>
      <c r="C55" s="650"/>
      <c r="D55" s="423" t="s">
        <v>286</v>
      </c>
      <c r="E55" s="389" t="s">
        <v>703</v>
      </c>
      <c r="F55" s="389" t="s">
        <v>660</v>
      </c>
      <c r="G55" s="652"/>
      <c r="H55" s="582">
        <v>48</v>
      </c>
      <c r="I55" s="582">
        <v>30</v>
      </c>
      <c r="J55" s="586">
        <v>54</v>
      </c>
      <c r="K55" s="582">
        <v>12</v>
      </c>
      <c r="L55" s="414">
        <f t="shared" ref="L55:L57" si="5">L50</f>
        <v>8.2577250000000006</v>
      </c>
      <c r="M55" s="566">
        <v>300</v>
      </c>
      <c r="N55" s="566">
        <v>300</v>
      </c>
      <c r="P55" s="572"/>
      <c r="Q55" s="572"/>
      <c r="S55" s="572"/>
    </row>
    <row r="56" spans="1:31" s="416" customFormat="1" ht="25.2" customHeight="1">
      <c r="A56" s="650"/>
      <c r="B56" s="650"/>
      <c r="C56" s="650"/>
      <c r="D56" s="423" t="s">
        <v>287</v>
      </c>
      <c r="E56" s="389" t="s">
        <v>704</v>
      </c>
      <c r="F56" s="389" t="s">
        <v>661</v>
      </c>
      <c r="G56" s="652"/>
      <c r="H56" s="582">
        <v>48</v>
      </c>
      <c r="I56" s="582">
        <v>30</v>
      </c>
      <c r="J56" s="586">
        <v>60</v>
      </c>
      <c r="K56" s="582">
        <v>12</v>
      </c>
      <c r="L56" s="414">
        <f t="shared" si="5"/>
        <v>9.6621000000000006</v>
      </c>
      <c r="M56" s="566">
        <v>300</v>
      </c>
      <c r="N56" s="566"/>
      <c r="P56" s="572"/>
      <c r="Q56" s="572"/>
      <c r="S56" s="572"/>
    </row>
    <row r="57" spans="1:31" s="416" customFormat="1" ht="25.2" customHeight="1">
      <c r="A57" s="650"/>
      <c r="B57" s="650"/>
      <c r="C57" s="650"/>
      <c r="D57" s="423" t="s">
        <v>288</v>
      </c>
      <c r="E57" s="389" t="s">
        <v>705</v>
      </c>
      <c r="F57" s="389" t="s">
        <v>662</v>
      </c>
      <c r="G57" s="653"/>
      <c r="H57" s="582">
        <v>48</v>
      </c>
      <c r="I57" s="582">
        <v>30</v>
      </c>
      <c r="J57" s="586">
        <v>60</v>
      </c>
      <c r="K57" s="582">
        <v>12</v>
      </c>
      <c r="L57" s="414">
        <f t="shared" si="5"/>
        <v>9.6621000000000006</v>
      </c>
      <c r="M57" s="565">
        <v>96</v>
      </c>
      <c r="N57" s="566"/>
      <c r="P57" s="572"/>
      <c r="Q57" s="572"/>
      <c r="S57" s="572"/>
    </row>
    <row r="58" spans="1:31" s="402" customFormat="1" ht="23.7" customHeight="1">
      <c r="A58" s="560" t="s">
        <v>634</v>
      </c>
      <c r="B58" s="560"/>
      <c r="C58" s="560"/>
      <c r="D58" s="422"/>
      <c r="E58" s="422"/>
      <c r="F58" s="422"/>
      <c r="G58" s="397"/>
      <c r="H58" s="583"/>
      <c r="I58" s="583"/>
      <c r="J58" s="588"/>
      <c r="K58" s="583"/>
      <c r="L58" s="211"/>
      <c r="M58" s="568"/>
      <c r="N58" s="568"/>
      <c r="P58" s="572"/>
      <c r="Q58" s="572"/>
      <c r="S58" s="572"/>
    </row>
    <row r="59" spans="1:31" s="416" customFormat="1" ht="25.2" customHeight="1">
      <c r="A59" s="650" t="str">
        <f>A58</f>
        <v xml:space="preserve">4pc set - BeautySleep Brand 85gsm Solid Microfiber Cooling Sheet Set </v>
      </c>
      <c r="B59" s="650" t="s">
        <v>674</v>
      </c>
      <c r="C59" s="650" t="s">
        <v>38</v>
      </c>
      <c r="D59" s="423" t="s">
        <v>406</v>
      </c>
      <c r="E59" s="389" t="s">
        <v>706</v>
      </c>
      <c r="F59" s="389" t="s">
        <v>663</v>
      </c>
      <c r="G59" s="651" t="s">
        <v>630</v>
      </c>
      <c r="H59" s="582">
        <v>48</v>
      </c>
      <c r="I59" s="582">
        <v>30</v>
      </c>
      <c r="J59" s="586">
        <v>46</v>
      </c>
      <c r="K59" s="582">
        <v>12</v>
      </c>
      <c r="L59" s="414">
        <f>L54</f>
        <v>7.358925000000001</v>
      </c>
      <c r="M59" s="565">
        <v>192</v>
      </c>
      <c r="N59" s="566"/>
      <c r="P59" s="572"/>
      <c r="Q59" s="572"/>
      <c r="S59" s="572"/>
    </row>
    <row r="60" spans="1:31" s="416" customFormat="1" ht="25.2" customHeight="1">
      <c r="A60" s="650"/>
      <c r="B60" s="650"/>
      <c r="C60" s="650"/>
      <c r="D60" s="423" t="s">
        <v>286</v>
      </c>
      <c r="E60" s="389" t="s">
        <v>707</v>
      </c>
      <c r="F60" s="389" t="s">
        <v>664</v>
      </c>
      <c r="G60" s="652"/>
      <c r="H60" s="582">
        <v>48</v>
      </c>
      <c r="I60" s="582">
        <v>30</v>
      </c>
      <c r="J60" s="586">
        <v>54</v>
      </c>
      <c r="K60" s="582">
        <v>12</v>
      </c>
      <c r="L60" s="414">
        <f t="shared" ref="L60:L62" si="6">L55</f>
        <v>8.2577250000000006</v>
      </c>
      <c r="M60" s="566">
        <v>300</v>
      </c>
      <c r="N60" s="566">
        <v>300</v>
      </c>
      <c r="P60" s="572"/>
      <c r="Q60" s="572"/>
      <c r="S60" s="572"/>
    </row>
    <row r="61" spans="1:31" s="416" customFormat="1" ht="25.2" customHeight="1">
      <c r="A61" s="650"/>
      <c r="B61" s="650"/>
      <c r="C61" s="650"/>
      <c r="D61" s="423" t="s">
        <v>287</v>
      </c>
      <c r="E61" s="389" t="s">
        <v>708</v>
      </c>
      <c r="F61" s="389" t="s">
        <v>665</v>
      </c>
      <c r="G61" s="652"/>
      <c r="H61" s="582">
        <v>48</v>
      </c>
      <c r="I61" s="582">
        <v>30</v>
      </c>
      <c r="J61" s="586">
        <v>60</v>
      </c>
      <c r="K61" s="582">
        <v>12</v>
      </c>
      <c r="L61" s="414">
        <f t="shared" si="6"/>
        <v>9.6621000000000006</v>
      </c>
      <c r="M61" s="565">
        <v>192</v>
      </c>
      <c r="N61" s="566"/>
      <c r="P61" s="572"/>
      <c r="Q61" s="572"/>
      <c r="S61" s="572"/>
    </row>
    <row r="62" spans="1:31" s="555" customFormat="1" ht="25.2" customHeight="1">
      <c r="A62" s="650"/>
      <c r="B62" s="650"/>
      <c r="C62" s="650"/>
      <c r="D62" s="558" t="s">
        <v>288</v>
      </c>
      <c r="E62" s="536"/>
      <c r="F62" s="536"/>
      <c r="G62" s="653"/>
      <c r="H62" s="581">
        <v>48</v>
      </c>
      <c r="I62" s="581">
        <v>30</v>
      </c>
      <c r="J62" s="587">
        <v>60</v>
      </c>
      <c r="K62" s="581">
        <v>12</v>
      </c>
      <c r="L62" s="414">
        <f t="shared" si="6"/>
        <v>9.6621000000000006</v>
      </c>
      <c r="M62" s="567"/>
      <c r="N62" s="567"/>
      <c r="P62" s="572"/>
      <c r="Q62" s="572"/>
      <c r="R62" s="416"/>
      <c r="S62" s="572"/>
      <c r="T62" s="416"/>
      <c r="U62" s="416"/>
      <c r="V62" s="416"/>
      <c r="W62" s="416"/>
      <c r="X62" s="416"/>
      <c r="Y62" s="416"/>
      <c r="Z62" s="416"/>
      <c r="AA62" s="416"/>
      <c r="AB62" s="416"/>
      <c r="AC62" s="416"/>
      <c r="AD62" s="416"/>
      <c r="AE62" s="416"/>
    </row>
    <row r="63" spans="1:31" s="402" customFormat="1" ht="23.7" customHeight="1">
      <c r="A63" s="560" t="s">
        <v>634</v>
      </c>
      <c r="B63" s="560"/>
      <c r="C63" s="560"/>
      <c r="D63" s="422"/>
      <c r="E63" s="422"/>
      <c r="F63" s="422"/>
      <c r="G63" s="397"/>
      <c r="H63" s="583"/>
      <c r="I63" s="583"/>
      <c r="J63" s="588"/>
      <c r="K63" s="583"/>
      <c r="L63" s="211"/>
      <c r="M63" s="568"/>
      <c r="N63" s="568"/>
      <c r="P63" s="572"/>
      <c r="Q63" s="572"/>
      <c r="S63" s="572"/>
    </row>
    <row r="64" spans="1:31" s="416" customFormat="1" ht="25.2" customHeight="1">
      <c r="A64" s="650" t="str">
        <f>A63</f>
        <v xml:space="preserve">4pc set - BeautySleep Brand 85gsm Solid Microfiber Cooling Sheet Set </v>
      </c>
      <c r="B64" s="650" t="s">
        <v>674</v>
      </c>
      <c r="C64" s="650" t="s">
        <v>38</v>
      </c>
      <c r="D64" s="423" t="s">
        <v>406</v>
      </c>
      <c r="E64" s="389" t="s">
        <v>709</v>
      </c>
      <c r="F64" s="389" t="s">
        <v>666</v>
      </c>
      <c r="G64" s="651" t="s">
        <v>631</v>
      </c>
      <c r="H64" s="582">
        <v>48</v>
      </c>
      <c r="I64" s="582">
        <v>30</v>
      </c>
      <c r="J64" s="586">
        <v>46</v>
      </c>
      <c r="K64" s="582">
        <v>12</v>
      </c>
      <c r="L64" s="414">
        <f>L59</f>
        <v>7.358925000000001</v>
      </c>
      <c r="M64" s="565">
        <v>192</v>
      </c>
      <c r="N64" s="566"/>
      <c r="P64" s="572"/>
      <c r="Q64" s="572"/>
      <c r="S64" s="572"/>
    </row>
    <row r="65" spans="1:31" s="416" customFormat="1" ht="25.2" customHeight="1">
      <c r="A65" s="650"/>
      <c r="B65" s="650"/>
      <c r="C65" s="650"/>
      <c r="D65" s="423" t="s">
        <v>286</v>
      </c>
      <c r="E65" s="389" t="s">
        <v>710</v>
      </c>
      <c r="F65" s="389" t="s">
        <v>667</v>
      </c>
      <c r="G65" s="652"/>
      <c r="H65" s="582">
        <v>48</v>
      </c>
      <c r="I65" s="582">
        <v>30</v>
      </c>
      <c r="J65" s="586">
        <v>54</v>
      </c>
      <c r="K65" s="582">
        <v>12</v>
      </c>
      <c r="L65" s="414">
        <f t="shared" ref="L65:L67" si="7">L60</f>
        <v>8.2577250000000006</v>
      </c>
      <c r="M65" s="566">
        <v>300</v>
      </c>
      <c r="N65" s="566">
        <v>300</v>
      </c>
      <c r="P65" s="572"/>
      <c r="Q65" s="572"/>
      <c r="S65" s="572"/>
    </row>
    <row r="66" spans="1:31" s="416" customFormat="1" ht="25.2" customHeight="1">
      <c r="A66" s="650"/>
      <c r="B66" s="650"/>
      <c r="C66" s="650"/>
      <c r="D66" s="423" t="s">
        <v>287</v>
      </c>
      <c r="E66" s="389" t="s">
        <v>711</v>
      </c>
      <c r="F66" s="389" t="s">
        <v>668</v>
      </c>
      <c r="G66" s="652"/>
      <c r="H66" s="582">
        <v>48</v>
      </c>
      <c r="I66" s="582">
        <v>30</v>
      </c>
      <c r="J66" s="586">
        <v>60</v>
      </c>
      <c r="K66" s="582">
        <v>12</v>
      </c>
      <c r="L66" s="414">
        <f t="shared" si="7"/>
        <v>9.6621000000000006</v>
      </c>
      <c r="M66" s="565">
        <v>192</v>
      </c>
      <c r="N66" s="566"/>
      <c r="P66" s="572"/>
      <c r="Q66" s="572"/>
      <c r="S66" s="572"/>
    </row>
    <row r="67" spans="1:31" s="555" customFormat="1" ht="25.2" customHeight="1">
      <c r="A67" s="650"/>
      <c r="B67" s="650"/>
      <c r="C67" s="650"/>
      <c r="D67" s="558" t="s">
        <v>288</v>
      </c>
      <c r="E67" s="536"/>
      <c r="F67" s="536"/>
      <c r="G67" s="653"/>
      <c r="H67" s="581">
        <v>48</v>
      </c>
      <c r="I67" s="581">
        <v>30</v>
      </c>
      <c r="J67" s="587">
        <v>60</v>
      </c>
      <c r="K67" s="581">
        <v>12</v>
      </c>
      <c r="L67" s="414">
        <f t="shared" si="7"/>
        <v>9.6621000000000006</v>
      </c>
      <c r="M67" s="567"/>
      <c r="N67" s="567"/>
      <c r="P67" s="572"/>
      <c r="Q67" s="572"/>
      <c r="R67" s="416"/>
      <c r="S67" s="572"/>
      <c r="T67" s="416"/>
      <c r="U67" s="416"/>
      <c r="V67" s="416"/>
      <c r="W67" s="416"/>
      <c r="X67" s="416"/>
      <c r="Y67" s="416"/>
      <c r="Z67" s="416"/>
      <c r="AA67" s="416"/>
      <c r="AB67" s="416"/>
      <c r="AC67" s="416"/>
      <c r="AD67" s="416"/>
      <c r="AE67" s="416"/>
    </row>
    <row r="68" spans="1:31" s="402" customFormat="1" ht="23.7" customHeight="1">
      <c r="A68" s="560" t="s">
        <v>634</v>
      </c>
      <c r="B68" s="560"/>
      <c r="C68" s="560"/>
      <c r="D68" s="422"/>
      <c r="E68" s="422"/>
      <c r="F68" s="422"/>
      <c r="G68" s="397"/>
      <c r="H68" s="583"/>
      <c r="I68" s="583"/>
      <c r="J68" s="588"/>
      <c r="K68" s="583"/>
      <c r="L68" s="211"/>
      <c r="M68" s="568"/>
      <c r="N68" s="568"/>
      <c r="P68" s="572"/>
      <c r="Q68" s="572"/>
      <c r="S68" s="572"/>
    </row>
    <row r="69" spans="1:31" s="555" customFormat="1" ht="25.2" customHeight="1">
      <c r="A69" s="650" t="str">
        <f>A68</f>
        <v xml:space="preserve">4pc set - BeautySleep Brand 85gsm Solid Microfiber Cooling Sheet Set </v>
      </c>
      <c r="B69" s="650" t="s">
        <v>674</v>
      </c>
      <c r="C69" s="650" t="s">
        <v>38</v>
      </c>
      <c r="D69" s="558" t="s">
        <v>406</v>
      </c>
      <c r="E69" s="536"/>
      <c r="F69" s="536"/>
      <c r="G69" s="651" t="s">
        <v>632</v>
      </c>
      <c r="H69" s="581">
        <v>48</v>
      </c>
      <c r="I69" s="581">
        <v>30</v>
      </c>
      <c r="J69" s="587">
        <v>46</v>
      </c>
      <c r="K69" s="581">
        <v>12</v>
      </c>
      <c r="L69" s="414">
        <f>L64</f>
        <v>7.358925000000001</v>
      </c>
      <c r="M69" s="567"/>
      <c r="N69" s="567"/>
      <c r="P69" s="572"/>
      <c r="Q69" s="572"/>
      <c r="R69" s="416"/>
      <c r="S69" s="572"/>
      <c r="T69" s="416"/>
      <c r="U69" s="416"/>
      <c r="V69" s="416"/>
      <c r="W69" s="416"/>
      <c r="X69" s="416"/>
      <c r="Y69" s="416"/>
      <c r="Z69" s="416"/>
      <c r="AA69" s="416"/>
      <c r="AB69" s="416"/>
      <c r="AC69" s="416"/>
      <c r="AD69" s="416"/>
      <c r="AE69" s="416"/>
    </row>
    <row r="70" spans="1:31" s="416" customFormat="1" ht="25.2" customHeight="1">
      <c r="A70" s="650"/>
      <c r="B70" s="650"/>
      <c r="C70" s="650"/>
      <c r="D70" s="423" t="s">
        <v>286</v>
      </c>
      <c r="E70" s="389" t="s">
        <v>712</v>
      </c>
      <c r="F70" s="389" t="s">
        <v>669</v>
      </c>
      <c r="G70" s="652"/>
      <c r="H70" s="582">
        <v>48</v>
      </c>
      <c r="I70" s="582">
        <v>30</v>
      </c>
      <c r="J70" s="586">
        <v>54</v>
      </c>
      <c r="K70" s="582">
        <v>12</v>
      </c>
      <c r="L70" s="414">
        <f t="shared" ref="L70:L72" si="8">L65</f>
        <v>8.2577250000000006</v>
      </c>
      <c r="M70" s="566">
        <v>300</v>
      </c>
      <c r="N70" s="566">
        <v>300</v>
      </c>
      <c r="P70" s="572"/>
      <c r="Q70" s="572"/>
      <c r="S70" s="572"/>
    </row>
    <row r="71" spans="1:31" s="416" customFormat="1" ht="25.2" customHeight="1">
      <c r="A71" s="650"/>
      <c r="B71" s="650"/>
      <c r="C71" s="650"/>
      <c r="D71" s="423" t="s">
        <v>287</v>
      </c>
      <c r="E71" s="389" t="s">
        <v>713</v>
      </c>
      <c r="F71" s="389" t="s">
        <v>670</v>
      </c>
      <c r="G71" s="652"/>
      <c r="H71" s="582">
        <v>48</v>
      </c>
      <c r="I71" s="582">
        <v>30</v>
      </c>
      <c r="J71" s="586">
        <v>60</v>
      </c>
      <c r="K71" s="582">
        <v>12</v>
      </c>
      <c r="L71" s="414">
        <f t="shared" si="8"/>
        <v>9.6621000000000006</v>
      </c>
      <c r="M71" s="566">
        <v>300</v>
      </c>
      <c r="N71" s="566"/>
      <c r="P71" s="572"/>
      <c r="Q71" s="572"/>
      <c r="S71" s="572"/>
    </row>
    <row r="72" spans="1:31" s="416" customFormat="1" ht="25.2" customHeight="1">
      <c r="A72" s="650"/>
      <c r="B72" s="650"/>
      <c r="C72" s="650"/>
      <c r="D72" s="423" t="s">
        <v>288</v>
      </c>
      <c r="E72" s="389" t="s">
        <v>714</v>
      </c>
      <c r="F72" s="389" t="s">
        <v>671</v>
      </c>
      <c r="G72" s="653"/>
      <c r="H72" s="582">
        <v>48</v>
      </c>
      <c r="I72" s="582">
        <v>30</v>
      </c>
      <c r="J72" s="586">
        <v>60</v>
      </c>
      <c r="K72" s="582">
        <v>12</v>
      </c>
      <c r="L72" s="414">
        <f t="shared" si="8"/>
        <v>9.6621000000000006</v>
      </c>
      <c r="M72" s="565">
        <v>96</v>
      </c>
      <c r="N72" s="566"/>
      <c r="P72" s="572"/>
      <c r="Q72" s="572"/>
      <c r="S72" s="572"/>
    </row>
  </sheetData>
  <protectedRanges>
    <protectedRange password="F78C" sqref="DN4 DG4:DH6 DI5:DJ6 DK5:DM5 DK6 DM6:DN6" name="区域1"/>
  </protectedRanges>
  <mergeCells count="64">
    <mergeCell ref="I4:J4"/>
    <mergeCell ref="I5:J5"/>
    <mergeCell ref="I2:J2"/>
    <mergeCell ref="I3:J3"/>
    <mergeCell ref="I6:J6"/>
    <mergeCell ref="A7:A9"/>
    <mergeCell ref="B7:B9"/>
    <mergeCell ref="C7:C9"/>
    <mergeCell ref="D7:D9"/>
    <mergeCell ref="E7:E9"/>
    <mergeCell ref="F7:F9"/>
    <mergeCell ref="M7:M9"/>
    <mergeCell ref="N7:N9"/>
    <mergeCell ref="H8:J8"/>
    <mergeCell ref="K8:K9"/>
    <mergeCell ref="H7:K7"/>
    <mergeCell ref="C49:C52"/>
    <mergeCell ref="G49:G52"/>
    <mergeCell ref="C11:C15"/>
    <mergeCell ref="G11:G15"/>
    <mergeCell ref="A10:C10"/>
    <mergeCell ref="A11:A15"/>
    <mergeCell ref="B11:B15"/>
    <mergeCell ref="G7:G9"/>
    <mergeCell ref="A29:A33"/>
    <mergeCell ref="B29:B33"/>
    <mergeCell ref="C29:C33"/>
    <mergeCell ref="G29:G33"/>
    <mergeCell ref="A35:A39"/>
    <mergeCell ref="B35:B39"/>
    <mergeCell ref="A17:A21"/>
    <mergeCell ref="B17:B21"/>
    <mergeCell ref="C17:C21"/>
    <mergeCell ref="G17:G21"/>
    <mergeCell ref="L7:L9"/>
    <mergeCell ref="A54:A57"/>
    <mergeCell ref="B54:B57"/>
    <mergeCell ref="C54:C57"/>
    <mergeCell ref="G54:G57"/>
    <mergeCell ref="C35:C39"/>
    <mergeCell ref="G35:G39"/>
    <mergeCell ref="A43:C43"/>
    <mergeCell ref="A49:A52"/>
    <mergeCell ref="A44:A47"/>
    <mergeCell ref="B44:B47"/>
    <mergeCell ref="C44:C47"/>
    <mergeCell ref="G44:G47"/>
    <mergeCell ref="A23:A27"/>
    <mergeCell ref="B23:B27"/>
    <mergeCell ref="C23:C27"/>
    <mergeCell ref="G23:G27"/>
    <mergeCell ref="B49:B52"/>
    <mergeCell ref="A69:A72"/>
    <mergeCell ref="B69:B72"/>
    <mergeCell ref="C69:C72"/>
    <mergeCell ref="G69:G72"/>
    <mergeCell ref="A59:A62"/>
    <mergeCell ref="B59:B62"/>
    <mergeCell ref="C59:C62"/>
    <mergeCell ref="G59:G62"/>
    <mergeCell ref="A64:A67"/>
    <mergeCell ref="B64:B67"/>
    <mergeCell ref="C64:C67"/>
    <mergeCell ref="G64:G67"/>
  </mergeCells>
  <phoneticPr fontId="105" type="noConversion"/>
  <dataValidations disablePrompts="1" count="11">
    <dataValidation type="list" allowBlank="1" showInputMessage="1" showErrorMessage="1" sqref="IG3:IH3 WUS3:WUT3 WKW3:WKX3 WBA3:WBB3 VRE3:VRF3 VHI3:VHJ3 UXM3:UXN3 UNQ3:UNR3 UDU3:UDV3 TTY3:TTZ3 TKC3:TKD3 TAG3:TAH3 SQK3:SQL3 SGO3:SGP3 RWS3:RWT3 RMW3:RMX3 RDA3:RDB3 QTE3:QTF3 QJI3:QJJ3 PZM3:PZN3 PPQ3:PPR3 PFU3:PFV3 OVY3:OVZ3 OMC3:OMD3 OCG3:OCH3 NSK3:NSL3 NIO3:NIP3 MYS3:MYT3 MOW3:MOX3 MFA3:MFB3 LVE3:LVF3 LLI3:LLJ3 LBM3:LBN3 KRQ3:KRR3 KHU3:KHV3 JXY3:JXZ3 JOC3:JOD3 JEG3:JEH3 IUK3:IUL3 IKO3:IKP3 IAS3:IAT3 HQW3:HQX3 HHA3:HHB3 GXE3:GXF3 GNI3:GNJ3 GDM3:GDN3 FTQ3:FTR3 FJU3:FJV3 EZY3:EZZ3 EQC3:EQD3 EGG3:EGH3 DWK3:DWL3 DMO3:DMP3 DCS3:DCT3 CSW3:CSX3 CJA3:CJB3 BZE3:BZF3 BPI3:BPJ3 BFM3:BFN3 AVQ3:AVR3 ALU3:ALV3 ABY3:ABZ3 SC3:SD3 H3" xr:uid="{5560B413-EBCD-4B8A-81D1-48DC23CD80ED}">
      <formula1>$DG$5:$DJ$5</formula1>
    </dataValidation>
    <dataValidation type="list" allowBlank="1" showInputMessage="1" showErrorMessage="1" sqref="IG4:IH4 WUS4:WUT4 WKW4:WKX4 WBA4:WBB4 VRE4:VRF4 VHI4:VHJ4 UXM4:UXN4 UNQ4:UNR4 UDU4:UDV4 TTY4:TTZ4 TKC4:TKD4 TAG4:TAH4 SQK4:SQL4 SGO4:SGP4 RWS4:RWT4 RMW4:RMX4 RDA4:RDB4 QTE4:QTF4 QJI4:QJJ4 PZM4:PZN4 PPQ4:PPR4 PFU4:PFV4 OVY4:OVZ4 OMC4:OMD4 OCG4:OCH4 NSK4:NSL4 NIO4:NIP4 MYS4:MYT4 MOW4:MOX4 MFA4:MFB4 LVE4:LVF4 LLI4:LLJ4 LBM4:LBN4 KRQ4:KRR4 KHU4:KHV4 JXY4:JXZ4 JOC4:JOD4 JEG4:JEH4 IUK4:IUL4 IKO4:IKP4 IAS4:IAT4 HQW4:HQX4 HHA4:HHB4 GXE4:GXF4 GNI4:GNJ4 GDM4:GDN4 FTQ4:FTR4 FJU4:FJV4 EZY4:EZZ4 EQC4:EQD4 EGG4:EGH4 DWK4:DWL4 DMO4:DMP4 DCS4:DCT4 CSW4:CSX4 CJA4:CJB4 BZE4:BZF4 BPI4:BPJ4 BFM4:BFN4 AVQ4:AVR4 ALU4:ALV4 ABY4:ABZ4 SC4:SD4 H4" xr:uid="{4A951A56-3F8D-453A-AEC4-92C27B812F6D}">
      <formula1>$DG$6:$DN$6</formula1>
    </dataValidation>
    <dataValidation type="list" allowBlank="1" showInputMessage="1" showErrorMessage="1" sqref="K4 WUW4:WUX4 WLA4:WLB4 WBE4:WBF4 VRI4:VRJ4 VHM4:VHN4 UXQ4:UXR4 UNU4:UNV4 UDY4:UDZ4 TUC4:TUD4 TKG4:TKH4 TAK4:TAL4 SQO4:SQP4 SGS4:SGT4 RWW4:RWX4 RNA4:RNB4 RDE4:RDF4 QTI4:QTJ4 QJM4:QJN4 PZQ4:PZR4 PPU4:PPV4 PFY4:PFZ4 OWC4:OWD4 OMG4:OMH4 OCK4:OCL4 NSO4:NSP4 NIS4:NIT4 MYW4:MYX4 MPA4:MPB4 MFE4:MFF4 LVI4:LVJ4 LLM4:LLN4 LBQ4:LBR4 KRU4:KRV4 KHY4:KHZ4 JYC4:JYD4 JOG4:JOH4 JEK4:JEL4 IUO4:IUP4 IKS4:IKT4 IAW4:IAX4 HRA4:HRB4 HHE4:HHF4 GXI4:GXJ4 GNM4:GNN4 GDQ4:GDR4 FTU4:FTV4 FJY4:FJZ4 FAC4:FAD4 EQG4:EQH4 EGK4:EGL4 DWO4:DWP4 DMS4:DMT4 DCW4:DCX4 CTA4:CTB4 CJE4:CJF4 BZI4:BZJ4 BPM4:BPN4 BFQ4:BFR4 AVU4:AVV4 ALY4:ALZ4 ACC4:ACD4 SG4:SH4 IK4:IL4" xr:uid="{163730F5-CDFA-477B-8FCF-6F6D29D7B63D}">
      <formula1>$DN$5:$DO$5</formula1>
    </dataValidation>
    <dataValidation type="list" allowBlank="1" showInputMessage="1" showErrorMessage="1" sqref="K5 WUN6 WKR6 WAV6 VQZ6 VHD6 UXH6 UNL6 UDP6 TTT6 TJX6 TAB6 SQF6 SGJ6 RWN6 RMR6 RCV6 QSZ6 QJD6 PZH6 PPL6 PFP6 OVT6 OLX6 OCB6 NSF6 NIJ6 MYN6 MOR6 MEV6 LUZ6 LLD6 LBH6 KRL6 KHP6 JXT6 JNX6 JEB6 IUF6 IKJ6 IAN6 HQR6 HGV6 GWZ6 GND6 GDH6 FTL6 FJP6 EZT6 EPX6 EGB6 DWF6 DMJ6 DCN6 CSR6 CIV6 BYZ6 BPD6 BFH6 AVL6 ALP6 ABT6 RX6 IB6 B6 WUW5 WLA5 WBE5 VRI5 VHM5 UXQ5 UNU5 UDY5 TUC5 TKG5 TAK5 SQO5 SGS5 RWW5 RNA5 RDE5 QTI5 QJM5 PZQ5 PPU5 PFY5 OWC5 OMG5 OCK5 NSO5 NIS5 MYW5 MPA5 MFE5 LVI5 LLM5 LBQ5 KRU5 KHY5 JYC5 JOG5 JEK5 IUO5 IKS5 IAW5 HRA5 HHE5 GXI5 GNM5 GDQ5 FTU5 FJY5 FAC5 EQG5 EGK5 DWO5 DMS5 DCW5 CTA5 CJE5 BZI5 BPM5 BFQ5 AVU5 ALY5 ACC5 SG5 IK5" xr:uid="{704428F5-B428-4C70-AF90-8A69ED235E1E}">
      <formula1>$DL$5:$DM$5</formula1>
    </dataValidation>
    <dataValidation type="list" allowBlank="1" showInputMessage="1" showErrorMessage="1" sqref="IG2:IH2 WUS2:WUT2 WKW2:WKX2 WBA2:WBB2 VRE2:VRF2 VHI2:VHJ2 UXM2:UXN2 UNQ2:UNR2 UDU2:UDV2 TTY2:TTZ2 TKC2:TKD2 TAG2:TAH2 SQK2:SQL2 SGO2:SGP2 RWS2:RWT2 RMW2:RMX2 RDA2:RDB2 QTE2:QTF2 QJI2:QJJ2 PZM2:PZN2 PPQ2:PPR2 PFU2:PFV2 OVY2:OVZ2 OMC2:OMD2 OCG2:OCH2 NSK2:NSL2 NIO2:NIP2 MYS2:MYT2 MOW2:MOX2 MFA2:MFB2 LVE2:LVF2 LLI2:LLJ2 LBM2:LBN2 KRQ2:KRR2 KHU2:KHV2 JXY2:JXZ2 JOC2:JOD2 JEG2:JEH2 IUK2:IUL2 IKO2:IKP2 IAS2:IAT2 HQW2:HQX2 HHA2:HHB2 GXE2:GXF2 GNI2:GNJ2 GDM2:GDN2 FTQ2:FTR2 FJU2:FJV2 EZY2:EZZ2 EQC2:EQD2 EGG2:EGH2 DWK2:DWL2 DMO2:DMP2 DCS2:DCT2 CSW2:CSX2 CJA2:CJB2 BZE2:BZF2 BPI2:BPJ2 BFM2:BFN2 AVQ2:AVR2 ALU2:ALV2 ABY2:ABZ2 SC2:SD2 H2" xr:uid="{73ED00EB-8664-46B2-A406-B1869E10028A}">
      <formula1>$DG$4:$DH$4</formula1>
    </dataValidation>
    <dataValidation type="list" allowBlank="1" showInputMessage="1" showErrorMessage="1" sqref="IG5:IH5 WUS5:WUT5 WKW5:WKX5 WBA5:WBB5 VRE5:VRF5 VHI5:VHJ5 UXM5:UXN5 UNQ5:UNR5 UDU5:UDV5 TTY5:TTZ5 TKC5:TKD5 TAG5:TAH5 SQK5:SQL5 SGO5:SGP5 RWS5:RWT5 RMW5:RMX5 RDA5:RDB5 QTE5:QTF5 QJI5:QJJ5 PZM5:PZN5 PPQ5:PPR5 PFU5:PFV5 OVY5:OVZ5 OMC5:OMD5 OCG5:OCH5 NSK5:NSL5 NIO5:NIP5 MYS5:MYT5 MOW5:MOX5 MFA5:MFB5 LVE5:LVF5 LLI5:LLJ5 LBM5:LBN5 KRQ5:KRR5 KHU5:KHV5 JXY5:JXZ5 JOC5:JOD5 JEG5:JEH5 IUK5:IUL5 IKO5:IKP5 IAS5:IAT5 HQW5:HQX5 HHA5:HHB5 GXE5:GXF5 GNI5:GNJ5 GDM5:GDN5 FTQ5:FTR5 FJU5:FJV5 EZY5:EZZ5 EQC5:EQD5 EGG5:EGH5 DWK5:DWL5 DMO5:DMP5 DCS5:DCT5 CSW5:CSX5 CJA5:CJB5 BZE5:BZF5 BPI5:BPJ5 BFM5:BFN5 AVQ5:AVR5 ALU5:ALV5 ABY5:ABZ5 SC5:SD5 H5" xr:uid="{852DF95C-1ED1-43F7-B861-EFCD691F187C}">
      <formula1>$DG$2:$FG$2</formula1>
    </dataValidation>
    <dataValidation type="list" allowBlank="1" showInputMessage="1" showErrorMessage="1" sqref="ID4 WUP4 WKT4 WAX4 VRB4 VHF4 UXJ4 UNN4 UDR4 TTV4 TJZ4 TAD4 SQH4 SGL4 RWP4 RMT4 RCX4 QTB4 QJF4 PZJ4 PPN4 PFR4 OVV4 OLZ4 OCD4 NSH4 NIL4 MYP4 MOT4 MEX4 LVB4 LLF4 LBJ4 KRN4 KHR4 JXV4 JNZ4 JED4 IUH4 IKL4 IAP4 HQT4 HGX4 GXB4 GNF4 GDJ4 FTN4 FJR4 EZV4 EPZ4 EGD4 DWH4 DML4 DCP4 CST4 CIX4 BZB4 BPF4 BFJ4 AVN4 ALR4 ABV4 RZ4 D4:F4" xr:uid="{77963B7E-DD67-4E62-96D4-EC975B20A7CC}">
      <formula1>#REF!</formula1>
    </dataValidation>
    <dataValidation type="list" allowBlank="1" showInputMessage="1" showErrorMessage="1" sqref="B5 WUN5 WKR5 WAV5 VQZ5 VHD5 UXH5 UNL5 UDP5 TTT5 TJX5 TAB5 SQF5 SGJ5 RWN5 RMR5 RCV5 QSZ5 QJD5 PZH5 PPL5 PFP5 OVT5 OLX5 OCB5 NSF5 NIJ5 MYN5 MOR5 MEV5 LUZ5 LLD5 LBH5 KRL5 KHP5 JXT5 JNX5 JEB5 IUF5 IKJ5 IAN5 HQR5 HGV5 GWZ5 GND5 GDH5 FTL5 FJP5 EZT5 EPX5 EGB5 DWF5 DMJ5 DCN5 CSR5 CIV5 BYZ5 BPD5 BFH5 AVL5 ALP5 ABT5 RX5 IB5" xr:uid="{01CB39B5-DF9E-4D58-B267-F5F0D1B23EAC}">
      <formula1>$DP$5:$DQ$5</formula1>
    </dataValidation>
    <dataValidation type="list" allowBlank="1" showInputMessage="1" showErrorMessage="1" sqref="B4 WUN4 WKR4 WAV4 VQZ4 VHD4 UXH4 UNL4 UDP4 TTT4 TJX4 TAB4 SQF4 SGJ4 RWN4 RMR4 RCV4 QSZ4 QJD4 PZH4 PPL4 PFP4 OVT4 OLX4 OCB4 NSF4 NIJ4 MYN4 MOR4 MEV4 LUZ4 LLD4 LBH4 KRL4 KHP4 JXT4 JNX4 JEB4 IUF4 IKJ4 IAN4 HQR4 HGV4 GWZ4 GND4 GDH4 FTL4 FJP4 EZT4 EPX4 EGB4 DWF4 DMJ4 DCN4 CSR4 CIV4 BYZ4 BPD4 BFH4 AVL4 ALP4 ABT4 RX4 IB4" xr:uid="{8DB9ACD7-6CBE-47C2-A7EC-ED9CFB50BD1D}">
      <formula1>$DJ$4:$EX$4</formula1>
    </dataValidation>
    <dataValidation type="list" allowBlank="1" showInputMessage="1" showErrorMessage="1" sqref="IG6:IH6 WUS6:WUT6 WKW6:WKX6 WBA6:WBB6 VRE6:VRF6 VHI6:VHJ6 UXM6:UXN6 UNQ6:UNR6 UDU6:UDV6 TTY6:TTZ6 TKC6:TKD6 TAG6:TAH6 SQK6:SQL6 SGO6:SGP6 RWS6:RWT6 RMW6:RMX6 RDA6:RDB6 QTE6:QTF6 QJI6:QJJ6 PZM6:PZN6 PPQ6:PPR6 PFU6:PFV6 OVY6:OVZ6 OMC6:OMD6 OCG6:OCH6 NSK6:NSL6 NIO6:NIP6 MYS6:MYT6 MOW6:MOX6 MFA6:MFB6 LVE6:LVF6 LLI6:LLJ6 LBM6:LBN6 KRQ6:KRR6 KHU6:KHV6 JXY6:JXZ6 JOC6:JOD6 JEG6:JEH6 IUK6:IUL6 IKO6:IKP6 IAS6:IAT6 HQW6:HQX6 HHA6:HHB6 GXE6:GXF6 GNI6:GNJ6 GDM6:GDN6 FTQ6:FTR6 FJU6:FJV6 EZY6:EZZ6 EQC6:EQD6 EGG6:EGH6 DWK6:DWL6 DMO6:DMP6 DCS6:DCT6 CSW6:CSX6 CJA6:CJB6 BZE6:BZF6 BPI6:BPJ6 BFM6:BFN6 AVQ6:AVR6 ALU6:ALV6 ABY6:ABZ6 SC6:SD6 H6" xr:uid="{8EEE3ABE-7B7A-47E1-8799-5062FBE0C038}">
      <formula1>$DG$3:$FE$3</formula1>
    </dataValidation>
    <dataValidation type="list" allowBlank="1" showInputMessage="1" showErrorMessage="1" sqref="D2:F2 WUP2 WKT2 WAX2 VRB2 VHF2 UXJ2 UNN2 UDR2 TTV2 TJZ2 TAD2 SQH2 SGL2 RWP2 RMT2 RCX2 QTB2 QJF2 PZJ2 PPN2 PFR2 OVV2 OLZ2 OCD2 NSH2 NIL2 MYP2 MOT2 MEX2 LVB2 LLF2 LBJ2 KRN2 KHR2 JXV2 JNZ2 JED2 IUH2 IKL2 IAP2 HQT2 HGX2 GXB2 GNF2 GDJ2 FTN2 FJR2 EZV2 EPZ2 EGD2 DWH2 DML2 DCP2 CST2 CIX2 BZB2 BPF2 BFJ2 AVN2 ALR2 ABV2 RZ2 ID2" xr:uid="{AEC11571-F374-4243-9DB3-4323D8AB1933}">
      <formula1>$CR$2:$DF$2</formula1>
    </dataValidation>
  </dataValidation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J32"/>
  <sheetViews>
    <sheetView topLeftCell="A3" workbookViewId="0">
      <selection activeCell="D6" sqref="D6:G11"/>
    </sheetView>
  </sheetViews>
  <sheetFormatPr defaultColWidth="18" defaultRowHeight="12"/>
  <cols>
    <col min="1" max="1" width="10.6640625" style="277" customWidth="1"/>
    <col min="2" max="2" width="24" style="282" customWidth="1"/>
    <col min="3" max="3" width="33.33203125" style="282" customWidth="1"/>
    <col min="4" max="4" width="5.6640625" style="282" customWidth="1"/>
    <col min="5" max="5" width="7.33203125" style="282" customWidth="1"/>
    <col min="6" max="6" width="5.6640625" style="282" customWidth="1"/>
    <col min="7" max="8" width="7.6640625" style="282" customWidth="1"/>
    <col min="9" max="9" width="9" style="282" customWidth="1"/>
    <col min="10" max="10" width="8.6640625" style="282" customWidth="1"/>
    <col min="11" max="16379" width="18" style="282" customWidth="1"/>
    <col min="16380" max="16384" width="18" style="282"/>
  </cols>
  <sheetData>
    <row r="3" spans="1:10" s="277" customFormat="1" ht="57.6">
      <c r="A3" s="275" t="s">
        <v>349</v>
      </c>
      <c r="B3" s="275" t="s">
        <v>0</v>
      </c>
      <c r="C3" s="275" t="s">
        <v>2</v>
      </c>
      <c r="D3" s="753" t="s">
        <v>4</v>
      </c>
      <c r="E3" s="754"/>
      <c r="F3" s="755"/>
      <c r="G3" s="275" t="s">
        <v>278</v>
      </c>
      <c r="H3" s="275" t="s">
        <v>350</v>
      </c>
      <c r="I3" s="275" t="s">
        <v>351</v>
      </c>
      <c r="J3" s="276" t="s">
        <v>352</v>
      </c>
    </row>
    <row r="4" spans="1:10" ht="13.2" customHeight="1">
      <c r="A4" s="278"/>
      <c r="B4" s="279"/>
      <c r="C4" s="279"/>
      <c r="D4" s="280" t="s">
        <v>8</v>
      </c>
      <c r="E4" s="275" t="s">
        <v>9</v>
      </c>
      <c r="F4" s="275" t="s">
        <v>10</v>
      </c>
      <c r="G4" s="278"/>
      <c r="H4" s="278"/>
      <c r="I4" s="278"/>
      <c r="J4" s="281"/>
    </row>
    <row r="5" spans="1:10" ht="13.2" customHeight="1">
      <c r="A5" s="749" t="s">
        <v>353</v>
      </c>
      <c r="B5" s="752" t="s">
        <v>354</v>
      </c>
      <c r="C5" s="283" t="s">
        <v>284</v>
      </c>
      <c r="D5" s="284">
        <v>30</v>
      </c>
      <c r="E5" s="285">
        <v>25</v>
      </c>
      <c r="F5" s="284">
        <v>26</v>
      </c>
      <c r="G5" s="286">
        <v>4</v>
      </c>
      <c r="H5" s="286">
        <v>0.7</v>
      </c>
      <c r="I5" s="286">
        <v>2.8</v>
      </c>
      <c r="J5" s="287">
        <v>3.1</v>
      </c>
    </row>
    <row r="6" spans="1:10" ht="13.2" customHeight="1">
      <c r="A6" s="750"/>
      <c r="B6" s="750"/>
      <c r="C6" s="283" t="s">
        <v>285</v>
      </c>
      <c r="D6" s="284">
        <v>30</v>
      </c>
      <c r="E6" s="285">
        <v>25</v>
      </c>
      <c r="F6" s="284">
        <v>29</v>
      </c>
      <c r="G6" s="286">
        <v>4</v>
      </c>
      <c r="H6" s="286">
        <v>0.9</v>
      </c>
      <c r="I6" s="286">
        <v>3.6</v>
      </c>
      <c r="J6" s="287">
        <v>4</v>
      </c>
    </row>
    <row r="7" spans="1:10" ht="13.2" customHeight="1">
      <c r="A7" s="750"/>
      <c r="B7" s="750"/>
      <c r="C7" s="283" t="s">
        <v>286</v>
      </c>
      <c r="D7" s="284">
        <v>30</v>
      </c>
      <c r="E7" s="285">
        <v>25</v>
      </c>
      <c r="F7" s="284">
        <v>33</v>
      </c>
      <c r="G7" s="286">
        <v>4</v>
      </c>
      <c r="H7" s="286">
        <v>1.1000000000000001</v>
      </c>
      <c r="I7" s="286">
        <v>4.4000000000000004</v>
      </c>
      <c r="J7" s="287">
        <v>4.8</v>
      </c>
    </row>
    <row r="8" spans="1:10" ht="13.2" customHeight="1">
      <c r="A8" s="750"/>
      <c r="B8" s="750"/>
      <c r="C8" s="283" t="s">
        <v>287</v>
      </c>
      <c r="D8" s="284">
        <v>30</v>
      </c>
      <c r="E8" s="285">
        <v>25</v>
      </c>
      <c r="F8" s="284">
        <v>37</v>
      </c>
      <c r="G8" s="286">
        <v>4</v>
      </c>
      <c r="H8" s="286">
        <v>1.3</v>
      </c>
      <c r="I8" s="286">
        <v>5.2</v>
      </c>
      <c r="J8" s="288">
        <v>5.6</v>
      </c>
    </row>
    <row r="9" spans="1:10" ht="13.2" customHeight="1">
      <c r="A9" s="750"/>
      <c r="B9" s="750"/>
      <c r="C9" s="283" t="s">
        <v>288</v>
      </c>
      <c r="D9" s="284">
        <v>30</v>
      </c>
      <c r="E9" s="285">
        <v>25</v>
      </c>
      <c r="F9" s="284">
        <v>37</v>
      </c>
      <c r="G9" s="286">
        <v>4</v>
      </c>
      <c r="H9" s="286">
        <v>1.3</v>
      </c>
      <c r="I9" s="286">
        <v>5.2</v>
      </c>
      <c r="J9" s="288">
        <v>5.6</v>
      </c>
    </row>
    <row r="10" spans="1:10" ht="13.2" customHeight="1">
      <c r="A10" s="750"/>
      <c r="B10" s="750"/>
      <c r="C10" s="283" t="s">
        <v>289</v>
      </c>
      <c r="D10" s="284">
        <v>25</v>
      </c>
      <c r="E10" s="285">
        <v>17</v>
      </c>
      <c r="F10" s="284">
        <v>12</v>
      </c>
      <c r="G10" s="286">
        <v>4</v>
      </c>
      <c r="H10" s="286">
        <v>0.23</v>
      </c>
      <c r="I10" s="286">
        <v>0.9</v>
      </c>
      <c r="J10" s="287">
        <v>1.1000000000000001</v>
      </c>
    </row>
    <row r="11" spans="1:10" ht="13.2" customHeight="1">
      <c r="A11" s="751"/>
      <c r="B11" s="751"/>
      <c r="C11" s="283" t="s">
        <v>290</v>
      </c>
      <c r="D11" s="284">
        <v>25</v>
      </c>
      <c r="E11" s="285">
        <v>17</v>
      </c>
      <c r="F11" s="284">
        <v>14</v>
      </c>
      <c r="G11" s="286">
        <v>4</v>
      </c>
      <c r="H11" s="286">
        <v>0.27</v>
      </c>
      <c r="I11" s="286">
        <v>1</v>
      </c>
      <c r="J11" s="287">
        <v>1.2</v>
      </c>
    </row>
    <row r="12" spans="1:10" ht="13.2" customHeight="1">
      <c r="A12" s="749" t="s">
        <v>355</v>
      </c>
      <c r="B12" s="752" t="s">
        <v>354</v>
      </c>
      <c r="C12" s="283" t="s">
        <v>284</v>
      </c>
      <c r="D12" s="284">
        <v>48</v>
      </c>
      <c r="E12" s="285">
        <v>30</v>
      </c>
      <c r="F12" s="284">
        <v>38</v>
      </c>
      <c r="G12" s="286">
        <v>12</v>
      </c>
      <c r="H12" s="286">
        <v>0.7</v>
      </c>
      <c r="I12" s="286">
        <v>8.4</v>
      </c>
      <c r="J12" s="287">
        <v>9.1</v>
      </c>
    </row>
    <row r="13" spans="1:10" ht="13.2" customHeight="1">
      <c r="A13" s="750"/>
      <c r="B13" s="750"/>
      <c r="C13" s="283" t="s">
        <v>285</v>
      </c>
      <c r="D13" s="284">
        <v>48</v>
      </c>
      <c r="E13" s="285">
        <v>30</v>
      </c>
      <c r="F13" s="284">
        <v>43</v>
      </c>
      <c r="G13" s="286">
        <v>12</v>
      </c>
      <c r="H13" s="286">
        <v>0.9</v>
      </c>
      <c r="I13" s="286">
        <v>10.8</v>
      </c>
      <c r="J13" s="287">
        <v>11.6</v>
      </c>
    </row>
    <row r="14" spans="1:10" ht="13.2" customHeight="1">
      <c r="A14" s="750"/>
      <c r="B14" s="750"/>
      <c r="C14" s="283" t="s">
        <v>286</v>
      </c>
      <c r="D14" s="284">
        <v>48</v>
      </c>
      <c r="E14" s="285">
        <v>30</v>
      </c>
      <c r="F14" s="284">
        <v>49</v>
      </c>
      <c r="G14" s="286">
        <v>12</v>
      </c>
      <c r="H14" s="286">
        <v>1.1000000000000001</v>
      </c>
      <c r="I14" s="286">
        <v>13.2</v>
      </c>
      <c r="J14" s="287">
        <v>14</v>
      </c>
    </row>
    <row r="15" spans="1:10" ht="13.2" customHeight="1">
      <c r="A15" s="750"/>
      <c r="B15" s="750"/>
      <c r="C15" s="283" t="s">
        <v>287</v>
      </c>
      <c r="D15" s="284">
        <v>48</v>
      </c>
      <c r="E15" s="285">
        <v>30</v>
      </c>
      <c r="F15" s="284">
        <v>55</v>
      </c>
      <c r="G15" s="286">
        <v>12</v>
      </c>
      <c r="H15" s="286">
        <v>1.3</v>
      </c>
      <c r="I15" s="286">
        <v>15.6</v>
      </c>
      <c r="J15" s="288">
        <v>16.399999999999999</v>
      </c>
    </row>
    <row r="16" spans="1:10" ht="13.2" customHeight="1">
      <c r="A16" s="750"/>
      <c r="B16" s="750"/>
      <c r="C16" s="283" t="s">
        <v>288</v>
      </c>
      <c r="D16" s="284">
        <v>48</v>
      </c>
      <c r="E16" s="285">
        <v>30</v>
      </c>
      <c r="F16" s="284">
        <v>55</v>
      </c>
      <c r="G16" s="286">
        <v>12</v>
      </c>
      <c r="H16" s="286">
        <v>1.3</v>
      </c>
      <c r="I16" s="286">
        <v>15.6</v>
      </c>
      <c r="J16" s="288">
        <v>16.399999999999999</v>
      </c>
    </row>
    <row r="17" spans="1:10" ht="13.2" customHeight="1">
      <c r="A17" s="750"/>
      <c r="B17" s="750"/>
      <c r="C17" s="283" t="s">
        <v>289</v>
      </c>
      <c r="D17" s="284">
        <v>33</v>
      </c>
      <c r="E17" s="285">
        <v>25</v>
      </c>
      <c r="F17" s="284">
        <v>16</v>
      </c>
      <c r="G17" s="286">
        <v>12</v>
      </c>
      <c r="H17" s="286">
        <v>0.23</v>
      </c>
      <c r="I17" s="286">
        <v>2.8</v>
      </c>
      <c r="J17" s="287">
        <v>3.4</v>
      </c>
    </row>
    <row r="18" spans="1:10" ht="13.2" customHeight="1">
      <c r="A18" s="751"/>
      <c r="B18" s="751"/>
      <c r="C18" s="283" t="s">
        <v>290</v>
      </c>
      <c r="D18" s="284">
        <v>33</v>
      </c>
      <c r="E18" s="285">
        <v>25</v>
      </c>
      <c r="F18" s="284">
        <v>19</v>
      </c>
      <c r="G18" s="286">
        <v>12</v>
      </c>
      <c r="H18" s="286">
        <v>0.27</v>
      </c>
      <c r="I18" s="286">
        <v>3.2</v>
      </c>
      <c r="J18" s="287">
        <v>3.8</v>
      </c>
    </row>
    <row r="19" spans="1:10" ht="13.2" customHeight="1">
      <c r="A19" s="749" t="s">
        <v>353</v>
      </c>
      <c r="B19" s="752" t="s">
        <v>356</v>
      </c>
      <c r="C19" s="283" t="s">
        <v>284</v>
      </c>
      <c r="D19" s="284">
        <v>30</v>
      </c>
      <c r="E19" s="285">
        <v>25</v>
      </c>
      <c r="F19" s="284">
        <v>27</v>
      </c>
      <c r="G19" s="286">
        <v>4</v>
      </c>
      <c r="H19" s="286">
        <v>0.8</v>
      </c>
      <c r="I19" s="286">
        <v>3.2</v>
      </c>
      <c r="J19" s="287">
        <v>3.5</v>
      </c>
    </row>
    <row r="20" spans="1:10" ht="13.2" customHeight="1">
      <c r="A20" s="750"/>
      <c r="B20" s="750"/>
      <c r="C20" s="283" t="s">
        <v>285</v>
      </c>
      <c r="D20" s="284">
        <v>30</v>
      </c>
      <c r="E20" s="285">
        <v>25</v>
      </c>
      <c r="F20" s="284">
        <v>30</v>
      </c>
      <c r="G20" s="286">
        <v>4</v>
      </c>
      <c r="H20" s="286">
        <v>1</v>
      </c>
      <c r="I20" s="286">
        <v>4</v>
      </c>
      <c r="J20" s="287">
        <v>4.4000000000000004</v>
      </c>
    </row>
    <row r="21" spans="1:10" ht="13.2" customHeight="1">
      <c r="A21" s="750"/>
      <c r="B21" s="750"/>
      <c r="C21" s="283" t="s">
        <v>286</v>
      </c>
      <c r="D21" s="284">
        <v>30</v>
      </c>
      <c r="E21" s="285">
        <v>25</v>
      </c>
      <c r="F21" s="284">
        <v>34</v>
      </c>
      <c r="G21" s="286">
        <v>4</v>
      </c>
      <c r="H21" s="286">
        <v>1.2</v>
      </c>
      <c r="I21" s="286">
        <v>4.8</v>
      </c>
      <c r="J21" s="287">
        <v>5.2</v>
      </c>
    </row>
    <row r="22" spans="1:10" ht="13.2" customHeight="1">
      <c r="A22" s="750"/>
      <c r="B22" s="750"/>
      <c r="C22" s="283" t="s">
        <v>287</v>
      </c>
      <c r="D22" s="284">
        <v>30</v>
      </c>
      <c r="E22" s="285">
        <v>25</v>
      </c>
      <c r="F22" s="284">
        <v>38</v>
      </c>
      <c r="G22" s="286">
        <v>4</v>
      </c>
      <c r="H22" s="286">
        <v>1.4</v>
      </c>
      <c r="I22" s="286">
        <v>5.6</v>
      </c>
      <c r="J22" s="288">
        <v>6</v>
      </c>
    </row>
    <row r="23" spans="1:10" ht="13.2" customHeight="1">
      <c r="A23" s="750"/>
      <c r="B23" s="750"/>
      <c r="C23" s="283" t="s">
        <v>288</v>
      </c>
      <c r="D23" s="284">
        <v>30</v>
      </c>
      <c r="E23" s="285">
        <v>25</v>
      </c>
      <c r="F23" s="284">
        <v>38</v>
      </c>
      <c r="G23" s="286">
        <v>4</v>
      </c>
      <c r="H23" s="286">
        <v>1.4</v>
      </c>
      <c r="I23" s="286">
        <v>5.6</v>
      </c>
      <c r="J23" s="288">
        <v>6</v>
      </c>
    </row>
    <row r="24" spans="1:10" ht="13.2" customHeight="1">
      <c r="A24" s="750"/>
      <c r="B24" s="750"/>
      <c r="C24" s="283" t="s">
        <v>289</v>
      </c>
      <c r="D24" s="284">
        <v>25</v>
      </c>
      <c r="E24" s="285">
        <v>17</v>
      </c>
      <c r="F24" s="284">
        <v>13</v>
      </c>
      <c r="G24" s="286">
        <v>4</v>
      </c>
      <c r="H24" s="286">
        <v>0.24</v>
      </c>
      <c r="I24" s="286">
        <v>1</v>
      </c>
      <c r="J24" s="287">
        <v>1.2</v>
      </c>
    </row>
    <row r="25" spans="1:10" ht="13.2" customHeight="1">
      <c r="A25" s="751"/>
      <c r="B25" s="751"/>
      <c r="C25" s="283" t="s">
        <v>290</v>
      </c>
      <c r="D25" s="284">
        <v>25</v>
      </c>
      <c r="E25" s="285">
        <v>17</v>
      </c>
      <c r="F25" s="284">
        <v>15</v>
      </c>
      <c r="G25" s="286">
        <v>4</v>
      </c>
      <c r="H25" s="286">
        <v>0.28000000000000003</v>
      </c>
      <c r="I25" s="286">
        <v>1.1000000000000001</v>
      </c>
      <c r="J25" s="287">
        <v>1.3</v>
      </c>
    </row>
    <row r="26" spans="1:10" ht="13.2" customHeight="1">
      <c r="A26" s="749" t="s">
        <v>355</v>
      </c>
      <c r="B26" s="752" t="s">
        <v>356</v>
      </c>
      <c r="C26" s="283" t="s">
        <v>284</v>
      </c>
      <c r="D26" s="284">
        <v>48</v>
      </c>
      <c r="E26" s="285">
        <v>30</v>
      </c>
      <c r="F26" s="284">
        <v>40</v>
      </c>
      <c r="G26" s="286">
        <v>12</v>
      </c>
      <c r="H26" s="286">
        <v>0.8</v>
      </c>
      <c r="I26" s="286">
        <v>9.6</v>
      </c>
      <c r="J26" s="287">
        <v>10.3</v>
      </c>
    </row>
    <row r="27" spans="1:10" ht="13.2" customHeight="1">
      <c r="A27" s="750"/>
      <c r="B27" s="750"/>
      <c r="C27" s="283" t="s">
        <v>285</v>
      </c>
      <c r="D27" s="284">
        <v>48</v>
      </c>
      <c r="E27" s="285">
        <v>30</v>
      </c>
      <c r="F27" s="284">
        <v>45</v>
      </c>
      <c r="G27" s="286">
        <v>12</v>
      </c>
      <c r="H27" s="286">
        <v>1</v>
      </c>
      <c r="I27" s="286">
        <v>12</v>
      </c>
      <c r="J27" s="287">
        <v>12.8</v>
      </c>
    </row>
    <row r="28" spans="1:10" ht="13.2" customHeight="1">
      <c r="A28" s="750"/>
      <c r="B28" s="750"/>
      <c r="C28" s="283" t="s">
        <v>286</v>
      </c>
      <c r="D28" s="284">
        <v>48</v>
      </c>
      <c r="E28" s="285">
        <v>30</v>
      </c>
      <c r="F28" s="284">
        <v>51</v>
      </c>
      <c r="G28" s="286">
        <v>12</v>
      </c>
      <c r="H28" s="286">
        <v>1.2</v>
      </c>
      <c r="I28" s="286">
        <v>14.4</v>
      </c>
      <c r="J28" s="287">
        <v>15.2</v>
      </c>
    </row>
    <row r="29" spans="1:10" ht="13.2" customHeight="1">
      <c r="A29" s="750"/>
      <c r="B29" s="750"/>
      <c r="C29" s="283" t="s">
        <v>287</v>
      </c>
      <c r="D29" s="284">
        <v>48</v>
      </c>
      <c r="E29" s="285">
        <v>30</v>
      </c>
      <c r="F29" s="284">
        <v>57</v>
      </c>
      <c r="G29" s="286">
        <v>12</v>
      </c>
      <c r="H29" s="286">
        <v>1.4</v>
      </c>
      <c r="I29" s="286">
        <v>16.8</v>
      </c>
      <c r="J29" s="288">
        <v>17.600000000000001</v>
      </c>
    </row>
    <row r="30" spans="1:10" ht="13.2" customHeight="1">
      <c r="A30" s="750"/>
      <c r="B30" s="750"/>
      <c r="C30" s="283" t="s">
        <v>288</v>
      </c>
      <c r="D30" s="284">
        <v>48</v>
      </c>
      <c r="E30" s="285">
        <v>30</v>
      </c>
      <c r="F30" s="284">
        <v>57</v>
      </c>
      <c r="G30" s="286">
        <v>12</v>
      </c>
      <c r="H30" s="286">
        <v>1.4</v>
      </c>
      <c r="I30" s="286">
        <v>16.8</v>
      </c>
      <c r="J30" s="288">
        <v>17.600000000000001</v>
      </c>
    </row>
    <row r="31" spans="1:10" ht="13.2" customHeight="1">
      <c r="A31" s="750"/>
      <c r="B31" s="750"/>
      <c r="C31" s="283" t="s">
        <v>289</v>
      </c>
      <c r="D31" s="284">
        <v>33</v>
      </c>
      <c r="E31" s="285">
        <v>25</v>
      </c>
      <c r="F31" s="284">
        <v>18</v>
      </c>
      <c r="G31" s="286">
        <v>12</v>
      </c>
      <c r="H31" s="286">
        <v>0.24</v>
      </c>
      <c r="I31" s="286">
        <v>2.9</v>
      </c>
      <c r="J31" s="287">
        <v>3.5</v>
      </c>
    </row>
    <row r="32" spans="1:10" ht="13.2" customHeight="1">
      <c r="A32" s="751"/>
      <c r="B32" s="751"/>
      <c r="C32" s="283" t="s">
        <v>290</v>
      </c>
      <c r="D32" s="284">
        <v>33</v>
      </c>
      <c r="E32" s="285">
        <v>25</v>
      </c>
      <c r="F32" s="284">
        <v>20</v>
      </c>
      <c r="G32" s="286">
        <v>12</v>
      </c>
      <c r="H32" s="286">
        <v>0.28000000000000003</v>
      </c>
      <c r="I32" s="286">
        <v>3.4</v>
      </c>
      <c r="J32" s="287">
        <v>4</v>
      </c>
    </row>
  </sheetData>
  <mergeCells count="9">
    <mergeCell ref="A26:A32"/>
    <mergeCell ref="B26:B32"/>
    <mergeCell ref="D3:F3"/>
    <mergeCell ref="A5:A11"/>
    <mergeCell ref="B5:B11"/>
    <mergeCell ref="A12:A18"/>
    <mergeCell ref="B12:B18"/>
    <mergeCell ref="A19:A25"/>
    <mergeCell ref="B19:B25"/>
  </mergeCells>
  <phoneticPr fontId="105"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9"/>
  <sheetViews>
    <sheetView zoomScale="90" zoomScaleNormal="90" workbookViewId="0">
      <selection activeCell="J1" sqref="J1:J26"/>
    </sheetView>
  </sheetViews>
  <sheetFormatPr defaultRowHeight="14.4"/>
  <cols>
    <col min="1" max="1" width="11" style="257" bestFit="1" customWidth="1"/>
    <col min="2" max="2" width="8.6640625" style="257"/>
    <col min="3" max="3" width="14.44140625" style="257" bestFit="1" customWidth="1"/>
    <col min="4" max="4" width="8.6640625" style="257"/>
    <col min="5" max="5" width="7.44140625" style="257" customWidth="1"/>
    <col min="6" max="6" width="12.33203125" style="257" customWidth="1"/>
    <col min="7" max="7" width="8.6640625" style="257"/>
    <col min="8" max="8" width="21.44140625" style="257" customWidth="1"/>
    <col min="9" max="9" width="24.6640625" style="257" customWidth="1"/>
    <col min="10" max="10" width="8.6640625" style="259"/>
    <col min="11" max="256" width="8.6640625" style="257"/>
    <col min="257" max="257" width="11" style="257" bestFit="1" customWidth="1"/>
    <col min="258" max="258" width="8.6640625" style="257"/>
    <col min="259" max="259" width="14.44140625" style="257" bestFit="1" customWidth="1"/>
    <col min="260" max="260" width="8.6640625" style="257"/>
    <col min="261" max="261" width="7.44140625" style="257" customWidth="1"/>
    <col min="262" max="262" width="12.33203125" style="257" customWidth="1"/>
    <col min="263" max="263" width="8.6640625" style="257"/>
    <col min="264" max="264" width="21.44140625" style="257" customWidth="1"/>
    <col min="265" max="265" width="24.6640625" style="257" customWidth="1"/>
    <col min="266" max="512" width="8.6640625" style="257"/>
    <col min="513" max="513" width="11" style="257" bestFit="1" customWidth="1"/>
    <col min="514" max="514" width="8.6640625" style="257"/>
    <col min="515" max="515" width="14.44140625" style="257" bestFit="1" customWidth="1"/>
    <col min="516" max="516" width="8.6640625" style="257"/>
    <col min="517" max="517" width="7.44140625" style="257" customWidth="1"/>
    <col min="518" max="518" width="12.33203125" style="257" customWidth="1"/>
    <col min="519" max="519" width="8.6640625" style="257"/>
    <col min="520" max="520" width="21.44140625" style="257" customWidth="1"/>
    <col min="521" max="521" width="24.6640625" style="257" customWidth="1"/>
    <col min="522" max="768" width="8.6640625" style="257"/>
    <col min="769" max="769" width="11" style="257" bestFit="1" customWidth="1"/>
    <col min="770" max="770" width="8.6640625" style="257"/>
    <col min="771" max="771" width="14.44140625" style="257" bestFit="1" customWidth="1"/>
    <col min="772" max="772" width="8.6640625" style="257"/>
    <col min="773" max="773" width="7.44140625" style="257" customWidth="1"/>
    <col min="774" max="774" width="12.33203125" style="257" customWidth="1"/>
    <col min="775" max="775" width="8.6640625" style="257"/>
    <col min="776" max="776" width="21.44140625" style="257" customWidth="1"/>
    <col min="777" max="777" width="24.6640625" style="257" customWidth="1"/>
    <col min="778" max="1024" width="8.6640625" style="257"/>
    <col min="1025" max="1025" width="11" style="257" bestFit="1" customWidth="1"/>
    <col min="1026" max="1026" width="8.6640625" style="257"/>
    <col min="1027" max="1027" width="14.44140625" style="257" bestFit="1" customWidth="1"/>
    <col min="1028" max="1028" width="8.6640625" style="257"/>
    <col min="1029" max="1029" width="7.44140625" style="257" customWidth="1"/>
    <col min="1030" max="1030" width="12.33203125" style="257" customWidth="1"/>
    <col min="1031" max="1031" width="8.6640625" style="257"/>
    <col min="1032" max="1032" width="21.44140625" style="257" customWidth="1"/>
    <col min="1033" max="1033" width="24.6640625" style="257" customWidth="1"/>
    <col min="1034" max="1280" width="8.6640625" style="257"/>
    <col min="1281" max="1281" width="11" style="257" bestFit="1" customWidth="1"/>
    <col min="1282" max="1282" width="8.6640625" style="257"/>
    <col min="1283" max="1283" width="14.44140625" style="257" bestFit="1" customWidth="1"/>
    <col min="1284" max="1284" width="8.6640625" style="257"/>
    <col min="1285" max="1285" width="7.44140625" style="257" customWidth="1"/>
    <col min="1286" max="1286" width="12.33203125" style="257" customWidth="1"/>
    <col min="1287" max="1287" width="8.6640625" style="257"/>
    <col min="1288" max="1288" width="21.44140625" style="257" customWidth="1"/>
    <col min="1289" max="1289" width="24.6640625" style="257" customWidth="1"/>
    <col min="1290" max="1536" width="8.6640625" style="257"/>
    <col min="1537" max="1537" width="11" style="257" bestFit="1" customWidth="1"/>
    <col min="1538" max="1538" width="8.6640625" style="257"/>
    <col min="1539" max="1539" width="14.44140625" style="257" bestFit="1" customWidth="1"/>
    <col min="1540" max="1540" width="8.6640625" style="257"/>
    <col min="1541" max="1541" width="7.44140625" style="257" customWidth="1"/>
    <col min="1542" max="1542" width="12.33203125" style="257" customWidth="1"/>
    <col min="1543" max="1543" width="8.6640625" style="257"/>
    <col min="1544" max="1544" width="21.44140625" style="257" customWidth="1"/>
    <col min="1545" max="1545" width="24.6640625" style="257" customWidth="1"/>
    <col min="1546" max="1792" width="8.6640625" style="257"/>
    <col min="1793" max="1793" width="11" style="257" bestFit="1" customWidth="1"/>
    <col min="1794" max="1794" width="8.6640625" style="257"/>
    <col min="1795" max="1795" width="14.44140625" style="257" bestFit="1" customWidth="1"/>
    <col min="1796" max="1796" width="8.6640625" style="257"/>
    <col min="1797" max="1797" width="7.44140625" style="257" customWidth="1"/>
    <col min="1798" max="1798" width="12.33203125" style="257" customWidth="1"/>
    <col min="1799" max="1799" width="8.6640625" style="257"/>
    <col min="1800" max="1800" width="21.44140625" style="257" customWidth="1"/>
    <col min="1801" max="1801" width="24.6640625" style="257" customWidth="1"/>
    <col min="1802" max="2048" width="8.6640625" style="257"/>
    <col min="2049" max="2049" width="11" style="257" bestFit="1" customWidth="1"/>
    <col min="2050" max="2050" width="8.6640625" style="257"/>
    <col min="2051" max="2051" width="14.44140625" style="257" bestFit="1" customWidth="1"/>
    <col min="2052" max="2052" width="8.6640625" style="257"/>
    <col min="2053" max="2053" width="7.44140625" style="257" customWidth="1"/>
    <col min="2054" max="2054" width="12.33203125" style="257" customWidth="1"/>
    <col min="2055" max="2055" width="8.6640625" style="257"/>
    <col min="2056" max="2056" width="21.44140625" style="257" customWidth="1"/>
    <col min="2057" max="2057" width="24.6640625" style="257" customWidth="1"/>
    <col min="2058" max="2304" width="8.6640625" style="257"/>
    <col min="2305" max="2305" width="11" style="257" bestFit="1" customWidth="1"/>
    <col min="2306" max="2306" width="8.6640625" style="257"/>
    <col min="2307" max="2307" width="14.44140625" style="257" bestFit="1" customWidth="1"/>
    <col min="2308" max="2308" width="8.6640625" style="257"/>
    <col min="2309" max="2309" width="7.44140625" style="257" customWidth="1"/>
    <col min="2310" max="2310" width="12.33203125" style="257" customWidth="1"/>
    <col min="2311" max="2311" width="8.6640625" style="257"/>
    <col min="2312" max="2312" width="21.44140625" style="257" customWidth="1"/>
    <col min="2313" max="2313" width="24.6640625" style="257" customWidth="1"/>
    <col min="2314" max="2560" width="8.6640625" style="257"/>
    <col min="2561" max="2561" width="11" style="257" bestFit="1" customWidth="1"/>
    <col min="2562" max="2562" width="8.6640625" style="257"/>
    <col min="2563" max="2563" width="14.44140625" style="257" bestFit="1" customWidth="1"/>
    <col min="2564" max="2564" width="8.6640625" style="257"/>
    <col min="2565" max="2565" width="7.44140625" style="257" customWidth="1"/>
    <col min="2566" max="2566" width="12.33203125" style="257" customWidth="1"/>
    <col min="2567" max="2567" width="8.6640625" style="257"/>
    <col min="2568" max="2568" width="21.44140625" style="257" customWidth="1"/>
    <col min="2569" max="2569" width="24.6640625" style="257" customWidth="1"/>
    <col min="2570" max="2816" width="8.6640625" style="257"/>
    <col min="2817" max="2817" width="11" style="257" bestFit="1" customWidth="1"/>
    <col min="2818" max="2818" width="8.6640625" style="257"/>
    <col min="2819" max="2819" width="14.44140625" style="257" bestFit="1" customWidth="1"/>
    <col min="2820" max="2820" width="8.6640625" style="257"/>
    <col min="2821" max="2821" width="7.44140625" style="257" customWidth="1"/>
    <col min="2822" max="2822" width="12.33203125" style="257" customWidth="1"/>
    <col min="2823" max="2823" width="8.6640625" style="257"/>
    <col min="2824" max="2824" width="21.44140625" style="257" customWidth="1"/>
    <col min="2825" max="2825" width="24.6640625" style="257" customWidth="1"/>
    <col min="2826" max="3072" width="8.6640625" style="257"/>
    <col min="3073" max="3073" width="11" style="257" bestFit="1" customWidth="1"/>
    <col min="3074" max="3074" width="8.6640625" style="257"/>
    <col min="3075" max="3075" width="14.44140625" style="257" bestFit="1" customWidth="1"/>
    <col min="3076" max="3076" width="8.6640625" style="257"/>
    <col min="3077" max="3077" width="7.44140625" style="257" customWidth="1"/>
    <col min="3078" max="3078" width="12.33203125" style="257" customWidth="1"/>
    <col min="3079" max="3079" width="8.6640625" style="257"/>
    <col min="3080" max="3080" width="21.44140625" style="257" customWidth="1"/>
    <col min="3081" max="3081" width="24.6640625" style="257" customWidth="1"/>
    <col min="3082" max="3328" width="8.6640625" style="257"/>
    <col min="3329" max="3329" width="11" style="257" bestFit="1" customWidth="1"/>
    <col min="3330" max="3330" width="8.6640625" style="257"/>
    <col min="3331" max="3331" width="14.44140625" style="257" bestFit="1" customWidth="1"/>
    <col min="3332" max="3332" width="8.6640625" style="257"/>
    <col min="3333" max="3333" width="7.44140625" style="257" customWidth="1"/>
    <col min="3334" max="3334" width="12.33203125" style="257" customWidth="1"/>
    <col min="3335" max="3335" width="8.6640625" style="257"/>
    <col min="3336" max="3336" width="21.44140625" style="257" customWidth="1"/>
    <col min="3337" max="3337" width="24.6640625" style="257" customWidth="1"/>
    <col min="3338" max="3584" width="8.6640625" style="257"/>
    <col min="3585" max="3585" width="11" style="257" bestFit="1" customWidth="1"/>
    <col min="3586" max="3586" width="8.6640625" style="257"/>
    <col min="3587" max="3587" width="14.44140625" style="257" bestFit="1" customWidth="1"/>
    <col min="3588" max="3588" width="8.6640625" style="257"/>
    <col min="3589" max="3589" width="7.44140625" style="257" customWidth="1"/>
    <col min="3590" max="3590" width="12.33203125" style="257" customWidth="1"/>
    <col min="3591" max="3591" width="8.6640625" style="257"/>
    <col min="3592" max="3592" width="21.44140625" style="257" customWidth="1"/>
    <col min="3593" max="3593" width="24.6640625" style="257" customWidth="1"/>
    <col min="3594" max="3840" width="8.6640625" style="257"/>
    <col min="3841" max="3841" width="11" style="257" bestFit="1" customWidth="1"/>
    <col min="3842" max="3842" width="8.6640625" style="257"/>
    <col min="3843" max="3843" width="14.44140625" style="257" bestFit="1" customWidth="1"/>
    <col min="3844" max="3844" width="8.6640625" style="257"/>
    <col min="3845" max="3845" width="7.44140625" style="257" customWidth="1"/>
    <col min="3846" max="3846" width="12.33203125" style="257" customWidth="1"/>
    <col min="3847" max="3847" width="8.6640625" style="257"/>
    <col min="3848" max="3848" width="21.44140625" style="257" customWidth="1"/>
    <col min="3849" max="3849" width="24.6640625" style="257" customWidth="1"/>
    <col min="3850" max="4096" width="8.6640625" style="257"/>
    <col min="4097" max="4097" width="11" style="257" bestFit="1" customWidth="1"/>
    <col min="4098" max="4098" width="8.6640625" style="257"/>
    <col min="4099" max="4099" width="14.44140625" style="257" bestFit="1" customWidth="1"/>
    <col min="4100" max="4100" width="8.6640625" style="257"/>
    <col min="4101" max="4101" width="7.44140625" style="257" customWidth="1"/>
    <col min="4102" max="4102" width="12.33203125" style="257" customWidth="1"/>
    <col min="4103" max="4103" width="8.6640625" style="257"/>
    <col min="4104" max="4104" width="21.44140625" style="257" customWidth="1"/>
    <col min="4105" max="4105" width="24.6640625" style="257" customWidth="1"/>
    <col min="4106" max="4352" width="8.6640625" style="257"/>
    <col min="4353" max="4353" width="11" style="257" bestFit="1" customWidth="1"/>
    <col min="4354" max="4354" width="8.6640625" style="257"/>
    <col min="4355" max="4355" width="14.44140625" style="257" bestFit="1" customWidth="1"/>
    <col min="4356" max="4356" width="8.6640625" style="257"/>
    <col min="4357" max="4357" width="7.44140625" style="257" customWidth="1"/>
    <col min="4358" max="4358" width="12.33203125" style="257" customWidth="1"/>
    <col min="4359" max="4359" width="8.6640625" style="257"/>
    <col min="4360" max="4360" width="21.44140625" style="257" customWidth="1"/>
    <col min="4361" max="4361" width="24.6640625" style="257" customWidth="1"/>
    <col min="4362" max="4608" width="8.6640625" style="257"/>
    <col min="4609" max="4609" width="11" style="257" bestFit="1" customWidth="1"/>
    <col min="4610" max="4610" width="8.6640625" style="257"/>
    <col min="4611" max="4611" width="14.44140625" style="257" bestFit="1" customWidth="1"/>
    <col min="4612" max="4612" width="8.6640625" style="257"/>
    <col min="4613" max="4613" width="7.44140625" style="257" customWidth="1"/>
    <col min="4614" max="4614" width="12.33203125" style="257" customWidth="1"/>
    <col min="4615" max="4615" width="8.6640625" style="257"/>
    <col min="4616" max="4616" width="21.44140625" style="257" customWidth="1"/>
    <col min="4617" max="4617" width="24.6640625" style="257" customWidth="1"/>
    <col min="4618" max="4864" width="8.6640625" style="257"/>
    <col min="4865" max="4865" width="11" style="257" bestFit="1" customWidth="1"/>
    <col min="4866" max="4866" width="8.6640625" style="257"/>
    <col min="4867" max="4867" width="14.44140625" style="257" bestFit="1" customWidth="1"/>
    <col min="4868" max="4868" width="8.6640625" style="257"/>
    <col min="4869" max="4869" width="7.44140625" style="257" customWidth="1"/>
    <col min="4870" max="4870" width="12.33203125" style="257" customWidth="1"/>
    <col min="4871" max="4871" width="8.6640625" style="257"/>
    <col min="4872" max="4872" width="21.44140625" style="257" customWidth="1"/>
    <col min="4873" max="4873" width="24.6640625" style="257" customWidth="1"/>
    <col min="4874" max="5120" width="8.6640625" style="257"/>
    <col min="5121" max="5121" width="11" style="257" bestFit="1" customWidth="1"/>
    <col min="5122" max="5122" width="8.6640625" style="257"/>
    <col min="5123" max="5123" width="14.44140625" style="257" bestFit="1" customWidth="1"/>
    <col min="5124" max="5124" width="8.6640625" style="257"/>
    <col min="5125" max="5125" width="7.44140625" style="257" customWidth="1"/>
    <col min="5126" max="5126" width="12.33203125" style="257" customWidth="1"/>
    <col min="5127" max="5127" width="8.6640625" style="257"/>
    <col min="5128" max="5128" width="21.44140625" style="257" customWidth="1"/>
    <col min="5129" max="5129" width="24.6640625" style="257" customWidth="1"/>
    <col min="5130" max="5376" width="8.6640625" style="257"/>
    <col min="5377" max="5377" width="11" style="257" bestFit="1" customWidth="1"/>
    <col min="5378" max="5378" width="8.6640625" style="257"/>
    <col min="5379" max="5379" width="14.44140625" style="257" bestFit="1" customWidth="1"/>
    <col min="5380" max="5380" width="8.6640625" style="257"/>
    <col min="5381" max="5381" width="7.44140625" style="257" customWidth="1"/>
    <col min="5382" max="5382" width="12.33203125" style="257" customWidth="1"/>
    <col min="5383" max="5383" width="8.6640625" style="257"/>
    <col min="5384" max="5384" width="21.44140625" style="257" customWidth="1"/>
    <col min="5385" max="5385" width="24.6640625" style="257" customWidth="1"/>
    <col min="5386" max="5632" width="8.6640625" style="257"/>
    <col min="5633" max="5633" width="11" style="257" bestFit="1" customWidth="1"/>
    <col min="5634" max="5634" width="8.6640625" style="257"/>
    <col min="5635" max="5635" width="14.44140625" style="257" bestFit="1" customWidth="1"/>
    <col min="5636" max="5636" width="8.6640625" style="257"/>
    <col min="5637" max="5637" width="7.44140625" style="257" customWidth="1"/>
    <col min="5638" max="5638" width="12.33203125" style="257" customWidth="1"/>
    <col min="5639" max="5639" width="8.6640625" style="257"/>
    <col min="5640" max="5640" width="21.44140625" style="257" customWidth="1"/>
    <col min="5641" max="5641" width="24.6640625" style="257" customWidth="1"/>
    <col min="5642" max="5888" width="8.6640625" style="257"/>
    <col min="5889" max="5889" width="11" style="257" bestFit="1" customWidth="1"/>
    <col min="5890" max="5890" width="8.6640625" style="257"/>
    <col min="5891" max="5891" width="14.44140625" style="257" bestFit="1" customWidth="1"/>
    <col min="5892" max="5892" width="8.6640625" style="257"/>
    <col min="5893" max="5893" width="7.44140625" style="257" customWidth="1"/>
    <col min="5894" max="5894" width="12.33203125" style="257" customWidth="1"/>
    <col min="5895" max="5895" width="8.6640625" style="257"/>
    <col min="5896" max="5896" width="21.44140625" style="257" customWidth="1"/>
    <col min="5897" max="5897" width="24.6640625" style="257" customWidth="1"/>
    <col min="5898" max="6144" width="8.6640625" style="257"/>
    <col min="6145" max="6145" width="11" style="257" bestFit="1" customWidth="1"/>
    <col min="6146" max="6146" width="8.6640625" style="257"/>
    <col min="6147" max="6147" width="14.44140625" style="257" bestFit="1" customWidth="1"/>
    <col min="6148" max="6148" width="8.6640625" style="257"/>
    <col min="6149" max="6149" width="7.44140625" style="257" customWidth="1"/>
    <col min="6150" max="6150" width="12.33203125" style="257" customWidth="1"/>
    <col min="6151" max="6151" width="8.6640625" style="257"/>
    <col min="6152" max="6152" width="21.44140625" style="257" customWidth="1"/>
    <col min="6153" max="6153" width="24.6640625" style="257" customWidth="1"/>
    <col min="6154" max="6400" width="8.6640625" style="257"/>
    <col min="6401" max="6401" width="11" style="257" bestFit="1" customWidth="1"/>
    <col min="6402" max="6402" width="8.6640625" style="257"/>
    <col min="6403" max="6403" width="14.44140625" style="257" bestFit="1" customWidth="1"/>
    <col min="6404" max="6404" width="8.6640625" style="257"/>
    <col min="6405" max="6405" width="7.44140625" style="257" customWidth="1"/>
    <col min="6406" max="6406" width="12.33203125" style="257" customWidth="1"/>
    <col min="6407" max="6407" width="8.6640625" style="257"/>
    <col min="6408" max="6408" width="21.44140625" style="257" customWidth="1"/>
    <col min="6409" max="6409" width="24.6640625" style="257" customWidth="1"/>
    <col min="6410" max="6656" width="8.6640625" style="257"/>
    <col min="6657" max="6657" width="11" style="257" bestFit="1" customWidth="1"/>
    <col min="6658" max="6658" width="8.6640625" style="257"/>
    <col min="6659" max="6659" width="14.44140625" style="257" bestFit="1" customWidth="1"/>
    <col min="6660" max="6660" width="8.6640625" style="257"/>
    <col min="6661" max="6661" width="7.44140625" style="257" customWidth="1"/>
    <col min="6662" max="6662" width="12.33203125" style="257" customWidth="1"/>
    <col min="6663" max="6663" width="8.6640625" style="257"/>
    <col min="6664" max="6664" width="21.44140625" style="257" customWidth="1"/>
    <col min="6665" max="6665" width="24.6640625" style="257" customWidth="1"/>
    <col min="6666" max="6912" width="8.6640625" style="257"/>
    <col min="6913" max="6913" width="11" style="257" bestFit="1" customWidth="1"/>
    <col min="6914" max="6914" width="8.6640625" style="257"/>
    <col min="6915" max="6915" width="14.44140625" style="257" bestFit="1" customWidth="1"/>
    <col min="6916" max="6916" width="8.6640625" style="257"/>
    <col min="6917" max="6917" width="7.44140625" style="257" customWidth="1"/>
    <col min="6918" max="6918" width="12.33203125" style="257" customWidth="1"/>
    <col min="6919" max="6919" width="8.6640625" style="257"/>
    <col min="6920" max="6920" width="21.44140625" style="257" customWidth="1"/>
    <col min="6921" max="6921" width="24.6640625" style="257" customWidth="1"/>
    <col min="6922" max="7168" width="8.6640625" style="257"/>
    <col min="7169" max="7169" width="11" style="257" bestFit="1" customWidth="1"/>
    <col min="7170" max="7170" width="8.6640625" style="257"/>
    <col min="7171" max="7171" width="14.44140625" style="257" bestFit="1" customWidth="1"/>
    <col min="7172" max="7172" width="8.6640625" style="257"/>
    <col min="7173" max="7173" width="7.44140625" style="257" customWidth="1"/>
    <col min="7174" max="7174" width="12.33203125" style="257" customWidth="1"/>
    <col min="7175" max="7175" width="8.6640625" style="257"/>
    <col min="7176" max="7176" width="21.44140625" style="257" customWidth="1"/>
    <col min="7177" max="7177" width="24.6640625" style="257" customWidth="1"/>
    <col min="7178" max="7424" width="8.6640625" style="257"/>
    <col min="7425" max="7425" width="11" style="257" bestFit="1" customWidth="1"/>
    <col min="7426" max="7426" width="8.6640625" style="257"/>
    <col min="7427" max="7427" width="14.44140625" style="257" bestFit="1" customWidth="1"/>
    <col min="7428" max="7428" width="8.6640625" style="257"/>
    <col min="7429" max="7429" width="7.44140625" style="257" customWidth="1"/>
    <col min="7430" max="7430" width="12.33203125" style="257" customWidth="1"/>
    <col min="7431" max="7431" width="8.6640625" style="257"/>
    <col min="7432" max="7432" width="21.44140625" style="257" customWidth="1"/>
    <col min="7433" max="7433" width="24.6640625" style="257" customWidth="1"/>
    <col min="7434" max="7680" width="8.6640625" style="257"/>
    <col min="7681" max="7681" width="11" style="257" bestFit="1" customWidth="1"/>
    <col min="7682" max="7682" width="8.6640625" style="257"/>
    <col min="7683" max="7683" width="14.44140625" style="257" bestFit="1" customWidth="1"/>
    <col min="7684" max="7684" width="8.6640625" style="257"/>
    <col min="7685" max="7685" width="7.44140625" style="257" customWidth="1"/>
    <col min="7686" max="7686" width="12.33203125" style="257" customWidth="1"/>
    <col min="7687" max="7687" width="8.6640625" style="257"/>
    <col min="7688" max="7688" width="21.44140625" style="257" customWidth="1"/>
    <col min="7689" max="7689" width="24.6640625" style="257" customWidth="1"/>
    <col min="7690" max="7936" width="8.6640625" style="257"/>
    <col min="7937" max="7937" width="11" style="257" bestFit="1" customWidth="1"/>
    <col min="7938" max="7938" width="8.6640625" style="257"/>
    <col min="7939" max="7939" width="14.44140625" style="257" bestFit="1" customWidth="1"/>
    <col min="7940" max="7940" width="8.6640625" style="257"/>
    <col min="7941" max="7941" width="7.44140625" style="257" customWidth="1"/>
    <col min="7942" max="7942" width="12.33203125" style="257" customWidth="1"/>
    <col min="7943" max="7943" width="8.6640625" style="257"/>
    <col min="7944" max="7944" width="21.44140625" style="257" customWidth="1"/>
    <col min="7945" max="7945" width="24.6640625" style="257" customWidth="1"/>
    <col min="7946" max="8192" width="8.6640625" style="257"/>
    <col min="8193" max="8193" width="11" style="257" bestFit="1" customWidth="1"/>
    <col min="8194" max="8194" width="8.6640625" style="257"/>
    <col min="8195" max="8195" width="14.44140625" style="257" bestFit="1" customWidth="1"/>
    <col min="8196" max="8196" width="8.6640625" style="257"/>
    <col min="8197" max="8197" width="7.44140625" style="257" customWidth="1"/>
    <col min="8198" max="8198" width="12.33203125" style="257" customWidth="1"/>
    <col min="8199" max="8199" width="8.6640625" style="257"/>
    <col min="8200" max="8200" width="21.44140625" style="257" customWidth="1"/>
    <col min="8201" max="8201" width="24.6640625" style="257" customWidth="1"/>
    <col min="8202" max="8448" width="8.6640625" style="257"/>
    <col min="8449" max="8449" width="11" style="257" bestFit="1" customWidth="1"/>
    <col min="8450" max="8450" width="8.6640625" style="257"/>
    <col min="8451" max="8451" width="14.44140625" style="257" bestFit="1" customWidth="1"/>
    <col min="8452" max="8452" width="8.6640625" style="257"/>
    <col min="8453" max="8453" width="7.44140625" style="257" customWidth="1"/>
    <col min="8454" max="8454" width="12.33203125" style="257" customWidth="1"/>
    <col min="8455" max="8455" width="8.6640625" style="257"/>
    <col min="8456" max="8456" width="21.44140625" style="257" customWidth="1"/>
    <col min="8457" max="8457" width="24.6640625" style="257" customWidth="1"/>
    <col min="8458" max="8704" width="8.6640625" style="257"/>
    <col min="8705" max="8705" width="11" style="257" bestFit="1" customWidth="1"/>
    <col min="8706" max="8706" width="8.6640625" style="257"/>
    <col min="8707" max="8707" width="14.44140625" style="257" bestFit="1" customWidth="1"/>
    <col min="8708" max="8708" width="8.6640625" style="257"/>
    <col min="8709" max="8709" width="7.44140625" style="257" customWidth="1"/>
    <col min="8710" max="8710" width="12.33203125" style="257" customWidth="1"/>
    <col min="8711" max="8711" width="8.6640625" style="257"/>
    <col min="8712" max="8712" width="21.44140625" style="257" customWidth="1"/>
    <col min="8713" max="8713" width="24.6640625" style="257" customWidth="1"/>
    <col min="8714" max="8960" width="8.6640625" style="257"/>
    <col min="8961" max="8961" width="11" style="257" bestFit="1" customWidth="1"/>
    <col min="8962" max="8962" width="8.6640625" style="257"/>
    <col min="8963" max="8963" width="14.44140625" style="257" bestFit="1" customWidth="1"/>
    <col min="8964" max="8964" width="8.6640625" style="257"/>
    <col min="8965" max="8965" width="7.44140625" style="257" customWidth="1"/>
    <col min="8966" max="8966" width="12.33203125" style="257" customWidth="1"/>
    <col min="8967" max="8967" width="8.6640625" style="257"/>
    <col min="8968" max="8968" width="21.44140625" style="257" customWidth="1"/>
    <col min="8969" max="8969" width="24.6640625" style="257" customWidth="1"/>
    <col min="8970" max="9216" width="8.6640625" style="257"/>
    <col min="9217" max="9217" width="11" style="257" bestFit="1" customWidth="1"/>
    <col min="9218" max="9218" width="8.6640625" style="257"/>
    <col min="9219" max="9219" width="14.44140625" style="257" bestFit="1" customWidth="1"/>
    <col min="9220" max="9220" width="8.6640625" style="257"/>
    <col min="9221" max="9221" width="7.44140625" style="257" customWidth="1"/>
    <col min="9222" max="9222" width="12.33203125" style="257" customWidth="1"/>
    <col min="9223" max="9223" width="8.6640625" style="257"/>
    <col min="9224" max="9224" width="21.44140625" style="257" customWidth="1"/>
    <col min="9225" max="9225" width="24.6640625" style="257" customWidth="1"/>
    <col min="9226" max="9472" width="8.6640625" style="257"/>
    <col min="9473" max="9473" width="11" style="257" bestFit="1" customWidth="1"/>
    <col min="9474" max="9474" width="8.6640625" style="257"/>
    <col min="9475" max="9475" width="14.44140625" style="257" bestFit="1" customWidth="1"/>
    <col min="9476" max="9476" width="8.6640625" style="257"/>
    <col min="9477" max="9477" width="7.44140625" style="257" customWidth="1"/>
    <col min="9478" max="9478" width="12.33203125" style="257" customWidth="1"/>
    <col min="9479" max="9479" width="8.6640625" style="257"/>
    <col min="9480" max="9480" width="21.44140625" style="257" customWidth="1"/>
    <col min="9481" max="9481" width="24.6640625" style="257" customWidth="1"/>
    <col min="9482" max="9728" width="8.6640625" style="257"/>
    <col min="9729" max="9729" width="11" style="257" bestFit="1" customWidth="1"/>
    <col min="9730" max="9730" width="8.6640625" style="257"/>
    <col min="9731" max="9731" width="14.44140625" style="257" bestFit="1" customWidth="1"/>
    <col min="9732" max="9732" width="8.6640625" style="257"/>
    <col min="9733" max="9733" width="7.44140625" style="257" customWidth="1"/>
    <col min="9734" max="9734" width="12.33203125" style="257" customWidth="1"/>
    <col min="9735" max="9735" width="8.6640625" style="257"/>
    <col min="9736" max="9736" width="21.44140625" style="257" customWidth="1"/>
    <col min="9737" max="9737" width="24.6640625" style="257" customWidth="1"/>
    <col min="9738" max="9984" width="8.6640625" style="257"/>
    <col min="9985" max="9985" width="11" style="257" bestFit="1" customWidth="1"/>
    <col min="9986" max="9986" width="8.6640625" style="257"/>
    <col min="9987" max="9987" width="14.44140625" style="257" bestFit="1" customWidth="1"/>
    <col min="9988" max="9988" width="8.6640625" style="257"/>
    <col min="9989" max="9989" width="7.44140625" style="257" customWidth="1"/>
    <col min="9990" max="9990" width="12.33203125" style="257" customWidth="1"/>
    <col min="9991" max="9991" width="8.6640625" style="257"/>
    <col min="9992" max="9992" width="21.44140625" style="257" customWidth="1"/>
    <col min="9993" max="9993" width="24.6640625" style="257" customWidth="1"/>
    <col min="9994" max="10240" width="8.6640625" style="257"/>
    <col min="10241" max="10241" width="11" style="257" bestFit="1" customWidth="1"/>
    <col min="10242" max="10242" width="8.6640625" style="257"/>
    <col min="10243" max="10243" width="14.44140625" style="257" bestFit="1" customWidth="1"/>
    <col min="10244" max="10244" width="8.6640625" style="257"/>
    <col min="10245" max="10245" width="7.44140625" style="257" customWidth="1"/>
    <col min="10246" max="10246" width="12.33203125" style="257" customWidth="1"/>
    <col min="10247" max="10247" width="8.6640625" style="257"/>
    <col min="10248" max="10248" width="21.44140625" style="257" customWidth="1"/>
    <col min="10249" max="10249" width="24.6640625" style="257" customWidth="1"/>
    <col min="10250" max="10496" width="8.6640625" style="257"/>
    <col min="10497" max="10497" width="11" style="257" bestFit="1" customWidth="1"/>
    <col min="10498" max="10498" width="8.6640625" style="257"/>
    <col min="10499" max="10499" width="14.44140625" style="257" bestFit="1" customWidth="1"/>
    <col min="10500" max="10500" width="8.6640625" style="257"/>
    <col min="10501" max="10501" width="7.44140625" style="257" customWidth="1"/>
    <col min="10502" max="10502" width="12.33203125" style="257" customWidth="1"/>
    <col min="10503" max="10503" width="8.6640625" style="257"/>
    <col min="10504" max="10504" width="21.44140625" style="257" customWidth="1"/>
    <col min="10505" max="10505" width="24.6640625" style="257" customWidth="1"/>
    <col min="10506" max="10752" width="8.6640625" style="257"/>
    <col min="10753" max="10753" width="11" style="257" bestFit="1" customWidth="1"/>
    <col min="10754" max="10754" width="8.6640625" style="257"/>
    <col min="10755" max="10755" width="14.44140625" style="257" bestFit="1" customWidth="1"/>
    <col min="10756" max="10756" width="8.6640625" style="257"/>
    <col min="10757" max="10757" width="7.44140625" style="257" customWidth="1"/>
    <col min="10758" max="10758" width="12.33203125" style="257" customWidth="1"/>
    <col min="10759" max="10759" width="8.6640625" style="257"/>
    <col min="10760" max="10760" width="21.44140625" style="257" customWidth="1"/>
    <col min="10761" max="10761" width="24.6640625" style="257" customWidth="1"/>
    <col min="10762" max="11008" width="8.6640625" style="257"/>
    <col min="11009" max="11009" width="11" style="257" bestFit="1" customWidth="1"/>
    <col min="11010" max="11010" width="8.6640625" style="257"/>
    <col min="11011" max="11011" width="14.44140625" style="257" bestFit="1" customWidth="1"/>
    <col min="11012" max="11012" width="8.6640625" style="257"/>
    <col min="11013" max="11013" width="7.44140625" style="257" customWidth="1"/>
    <col min="11014" max="11014" width="12.33203125" style="257" customWidth="1"/>
    <col min="11015" max="11015" width="8.6640625" style="257"/>
    <col min="11016" max="11016" width="21.44140625" style="257" customWidth="1"/>
    <col min="11017" max="11017" width="24.6640625" style="257" customWidth="1"/>
    <col min="11018" max="11264" width="8.6640625" style="257"/>
    <col min="11265" max="11265" width="11" style="257" bestFit="1" customWidth="1"/>
    <col min="11266" max="11266" width="8.6640625" style="257"/>
    <col min="11267" max="11267" width="14.44140625" style="257" bestFit="1" customWidth="1"/>
    <col min="11268" max="11268" width="8.6640625" style="257"/>
    <col min="11269" max="11269" width="7.44140625" style="257" customWidth="1"/>
    <col min="11270" max="11270" width="12.33203125" style="257" customWidth="1"/>
    <col min="11271" max="11271" width="8.6640625" style="257"/>
    <col min="11272" max="11272" width="21.44140625" style="257" customWidth="1"/>
    <col min="11273" max="11273" width="24.6640625" style="257" customWidth="1"/>
    <col min="11274" max="11520" width="8.6640625" style="257"/>
    <col min="11521" max="11521" width="11" style="257" bestFit="1" customWidth="1"/>
    <col min="11522" max="11522" width="8.6640625" style="257"/>
    <col min="11523" max="11523" width="14.44140625" style="257" bestFit="1" customWidth="1"/>
    <col min="11524" max="11524" width="8.6640625" style="257"/>
    <col min="11525" max="11525" width="7.44140625" style="257" customWidth="1"/>
    <col min="11526" max="11526" width="12.33203125" style="257" customWidth="1"/>
    <col min="11527" max="11527" width="8.6640625" style="257"/>
    <col min="11528" max="11528" width="21.44140625" style="257" customWidth="1"/>
    <col min="11529" max="11529" width="24.6640625" style="257" customWidth="1"/>
    <col min="11530" max="11776" width="8.6640625" style="257"/>
    <col min="11777" max="11777" width="11" style="257" bestFit="1" customWidth="1"/>
    <col min="11778" max="11778" width="8.6640625" style="257"/>
    <col min="11779" max="11779" width="14.44140625" style="257" bestFit="1" customWidth="1"/>
    <col min="11780" max="11780" width="8.6640625" style="257"/>
    <col min="11781" max="11781" width="7.44140625" style="257" customWidth="1"/>
    <col min="11782" max="11782" width="12.33203125" style="257" customWidth="1"/>
    <col min="11783" max="11783" width="8.6640625" style="257"/>
    <col min="11784" max="11784" width="21.44140625" style="257" customWidth="1"/>
    <col min="11785" max="11785" width="24.6640625" style="257" customWidth="1"/>
    <col min="11786" max="12032" width="8.6640625" style="257"/>
    <col min="12033" max="12033" width="11" style="257" bestFit="1" customWidth="1"/>
    <col min="12034" max="12034" width="8.6640625" style="257"/>
    <col min="12035" max="12035" width="14.44140625" style="257" bestFit="1" customWidth="1"/>
    <col min="12036" max="12036" width="8.6640625" style="257"/>
    <col min="12037" max="12037" width="7.44140625" style="257" customWidth="1"/>
    <col min="12038" max="12038" width="12.33203125" style="257" customWidth="1"/>
    <col min="12039" max="12039" width="8.6640625" style="257"/>
    <col min="12040" max="12040" width="21.44140625" style="257" customWidth="1"/>
    <col min="12041" max="12041" width="24.6640625" style="257" customWidth="1"/>
    <col min="12042" max="12288" width="8.6640625" style="257"/>
    <col min="12289" max="12289" width="11" style="257" bestFit="1" customWidth="1"/>
    <col min="12290" max="12290" width="8.6640625" style="257"/>
    <col min="12291" max="12291" width="14.44140625" style="257" bestFit="1" customWidth="1"/>
    <col min="12292" max="12292" width="8.6640625" style="257"/>
    <col min="12293" max="12293" width="7.44140625" style="257" customWidth="1"/>
    <col min="12294" max="12294" width="12.33203125" style="257" customWidth="1"/>
    <col min="12295" max="12295" width="8.6640625" style="257"/>
    <col min="12296" max="12296" width="21.44140625" style="257" customWidth="1"/>
    <col min="12297" max="12297" width="24.6640625" style="257" customWidth="1"/>
    <col min="12298" max="12544" width="8.6640625" style="257"/>
    <col min="12545" max="12545" width="11" style="257" bestFit="1" customWidth="1"/>
    <col min="12546" max="12546" width="8.6640625" style="257"/>
    <col min="12547" max="12547" width="14.44140625" style="257" bestFit="1" customWidth="1"/>
    <col min="12548" max="12548" width="8.6640625" style="257"/>
    <col min="12549" max="12549" width="7.44140625" style="257" customWidth="1"/>
    <col min="12550" max="12550" width="12.33203125" style="257" customWidth="1"/>
    <col min="12551" max="12551" width="8.6640625" style="257"/>
    <col min="12552" max="12552" width="21.44140625" style="257" customWidth="1"/>
    <col min="12553" max="12553" width="24.6640625" style="257" customWidth="1"/>
    <col min="12554" max="12800" width="8.6640625" style="257"/>
    <col min="12801" max="12801" width="11" style="257" bestFit="1" customWidth="1"/>
    <col min="12802" max="12802" width="8.6640625" style="257"/>
    <col min="12803" max="12803" width="14.44140625" style="257" bestFit="1" customWidth="1"/>
    <col min="12804" max="12804" width="8.6640625" style="257"/>
    <col min="12805" max="12805" width="7.44140625" style="257" customWidth="1"/>
    <col min="12806" max="12806" width="12.33203125" style="257" customWidth="1"/>
    <col min="12807" max="12807" width="8.6640625" style="257"/>
    <col min="12808" max="12808" width="21.44140625" style="257" customWidth="1"/>
    <col min="12809" max="12809" width="24.6640625" style="257" customWidth="1"/>
    <col min="12810" max="13056" width="8.6640625" style="257"/>
    <col min="13057" max="13057" width="11" style="257" bestFit="1" customWidth="1"/>
    <col min="13058" max="13058" width="8.6640625" style="257"/>
    <col min="13059" max="13059" width="14.44140625" style="257" bestFit="1" customWidth="1"/>
    <col min="13060" max="13060" width="8.6640625" style="257"/>
    <col min="13061" max="13061" width="7.44140625" style="257" customWidth="1"/>
    <col min="13062" max="13062" width="12.33203125" style="257" customWidth="1"/>
    <col min="13063" max="13063" width="8.6640625" style="257"/>
    <col min="13064" max="13064" width="21.44140625" style="257" customWidth="1"/>
    <col min="13065" max="13065" width="24.6640625" style="257" customWidth="1"/>
    <col min="13066" max="13312" width="8.6640625" style="257"/>
    <col min="13313" max="13313" width="11" style="257" bestFit="1" customWidth="1"/>
    <col min="13314" max="13314" width="8.6640625" style="257"/>
    <col min="13315" max="13315" width="14.44140625" style="257" bestFit="1" customWidth="1"/>
    <col min="13316" max="13316" width="8.6640625" style="257"/>
    <col min="13317" max="13317" width="7.44140625" style="257" customWidth="1"/>
    <col min="13318" max="13318" width="12.33203125" style="257" customWidth="1"/>
    <col min="13319" max="13319" width="8.6640625" style="257"/>
    <col min="13320" max="13320" width="21.44140625" style="257" customWidth="1"/>
    <col min="13321" max="13321" width="24.6640625" style="257" customWidth="1"/>
    <col min="13322" max="13568" width="8.6640625" style="257"/>
    <col min="13569" max="13569" width="11" style="257" bestFit="1" customWidth="1"/>
    <col min="13570" max="13570" width="8.6640625" style="257"/>
    <col min="13571" max="13571" width="14.44140625" style="257" bestFit="1" customWidth="1"/>
    <col min="13572" max="13572" width="8.6640625" style="257"/>
    <col min="13573" max="13573" width="7.44140625" style="257" customWidth="1"/>
    <col min="13574" max="13574" width="12.33203125" style="257" customWidth="1"/>
    <col min="13575" max="13575" width="8.6640625" style="257"/>
    <col min="13576" max="13576" width="21.44140625" style="257" customWidth="1"/>
    <col min="13577" max="13577" width="24.6640625" style="257" customWidth="1"/>
    <col min="13578" max="13824" width="8.6640625" style="257"/>
    <col min="13825" max="13825" width="11" style="257" bestFit="1" customWidth="1"/>
    <col min="13826" max="13826" width="8.6640625" style="257"/>
    <col min="13827" max="13827" width="14.44140625" style="257" bestFit="1" customWidth="1"/>
    <col min="13828" max="13828" width="8.6640625" style="257"/>
    <col min="13829" max="13829" width="7.44140625" style="257" customWidth="1"/>
    <col min="13830" max="13830" width="12.33203125" style="257" customWidth="1"/>
    <col min="13831" max="13831" width="8.6640625" style="257"/>
    <col min="13832" max="13832" width="21.44140625" style="257" customWidth="1"/>
    <col min="13833" max="13833" width="24.6640625" style="257" customWidth="1"/>
    <col min="13834" max="14080" width="8.6640625" style="257"/>
    <col min="14081" max="14081" width="11" style="257" bestFit="1" customWidth="1"/>
    <col min="14082" max="14082" width="8.6640625" style="257"/>
    <col min="14083" max="14083" width="14.44140625" style="257" bestFit="1" customWidth="1"/>
    <col min="14084" max="14084" width="8.6640625" style="257"/>
    <col min="14085" max="14085" width="7.44140625" style="257" customWidth="1"/>
    <col min="14086" max="14086" width="12.33203125" style="257" customWidth="1"/>
    <col min="14087" max="14087" width="8.6640625" style="257"/>
    <col min="14088" max="14088" width="21.44140625" style="257" customWidth="1"/>
    <col min="14089" max="14089" width="24.6640625" style="257" customWidth="1"/>
    <col min="14090" max="14336" width="8.6640625" style="257"/>
    <col min="14337" max="14337" width="11" style="257" bestFit="1" customWidth="1"/>
    <col min="14338" max="14338" width="8.6640625" style="257"/>
    <col min="14339" max="14339" width="14.44140625" style="257" bestFit="1" customWidth="1"/>
    <col min="14340" max="14340" width="8.6640625" style="257"/>
    <col min="14341" max="14341" width="7.44140625" style="257" customWidth="1"/>
    <col min="14342" max="14342" width="12.33203125" style="257" customWidth="1"/>
    <col min="14343" max="14343" width="8.6640625" style="257"/>
    <col min="14344" max="14344" width="21.44140625" style="257" customWidth="1"/>
    <col min="14345" max="14345" width="24.6640625" style="257" customWidth="1"/>
    <col min="14346" max="14592" width="8.6640625" style="257"/>
    <col min="14593" max="14593" width="11" style="257" bestFit="1" customWidth="1"/>
    <col min="14594" max="14594" width="8.6640625" style="257"/>
    <col min="14595" max="14595" width="14.44140625" style="257" bestFit="1" customWidth="1"/>
    <col min="14596" max="14596" width="8.6640625" style="257"/>
    <col min="14597" max="14597" width="7.44140625" style="257" customWidth="1"/>
    <col min="14598" max="14598" width="12.33203125" style="257" customWidth="1"/>
    <col min="14599" max="14599" width="8.6640625" style="257"/>
    <col min="14600" max="14600" width="21.44140625" style="257" customWidth="1"/>
    <col min="14601" max="14601" width="24.6640625" style="257" customWidth="1"/>
    <col min="14602" max="14848" width="8.6640625" style="257"/>
    <col min="14849" max="14849" width="11" style="257" bestFit="1" customWidth="1"/>
    <col min="14850" max="14850" width="8.6640625" style="257"/>
    <col min="14851" max="14851" width="14.44140625" style="257" bestFit="1" customWidth="1"/>
    <col min="14852" max="14852" width="8.6640625" style="257"/>
    <col min="14853" max="14853" width="7.44140625" style="257" customWidth="1"/>
    <col min="14854" max="14854" width="12.33203125" style="257" customWidth="1"/>
    <col min="14855" max="14855" width="8.6640625" style="257"/>
    <col min="14856" max="14856" width="21.44140625" style="257" customWidth="1"/>
    <col min="14857" max="14857" width="24.6640625" style="257" customWidth="1"/>
    <col min="14858" max="15104" width="8.6640625" style="257"/>
    <col min="15105" max="15105" width="11" style="257" bestFit="1" customWidth="1"/>
    <col min="15106" max="15106" width="8.6640625" style="257"/>
    <col min="15107" max="15107" width="14.44140625" style="257" bestFit="1" customWidth="1"/>
    <col min="15108" max="15108" width="8.6640625" style="257"/>
    <col min="15109" max="15109" width="7.44140625" style="257" customWidth="1"/>
    <col min="15110" max="15110" width="12.33203125" style="257" customWidth="1"/>
    <col min="15111" max="15111" width="8.6640625" style="257"/>
    <col min="15112" max="15112" width="21.44140625" style="257" customWidth="1"/>
    <col min="15113" max="15113" width="24.6640625" style="257" customWidth="1"/>
    <col min="15114" max="15360" width="8.6640625" style="257"/>
    <col min="15361" max="15361" width="11" style="257" bestFit="1" customWidth="1"/>
    <col min="15362" max="15362" width="8.6640625" style="257"/>
    <col min="15363" max="15363" width="14.44140625" style="257" bestFit="1" customWidth="1"/>
    <col min="15364" max="15364" width="8.6640625" style="257"/>
    <col min="15365" max="15365" width="7.44140625" style="257" customWidth="1"/>
    <col min="15366" max="15366" width="12.33203125" style="257" customWidth="1"/>
    <col min="15367" max="15367" width="8.6640625" style="257"/>
    <col min="15368" max="15368" width="21.44140625" style="257" customWidth="1"/>
    <col min="15369" max="15369" width="24.6640625" style="257" customWidth="1"/>
    <col min="15370" max="15616" width="8.6640625" style="257"/>
    <col min="15617" max="15617" width="11" style="257" bestFit="1" customWidth="1"/>
    <col min="15618" max="15618" width="8.6640625" style="257"/>
    <col min="15619" max="15619" width="14.44140625" style="257" bestFit="1" customWidth="1"/>
    <col min="15620" max="15620" width="8.6640625" style="257"/>
    <col min="15621" max="15621" width="7.44140625" style="257" customWidth="1"/>
    <col min="15622" max="15622" width="12.33203125" style="257" customWidth="1"/>
    <col min="15623" max="15623" width="8.6640625" style="257"/>
    <col min="15624" max="15624" width="21.44140625" style="257" customWidth="1"/>
    <col min="15625" max="15625" width="24.6640625" style="257" customWidth="1"/>
    <col min="15626" max="15872" width="8.6640625" style="257"/>
    <col min="15873" max="15873" width="11" style="257" bestFit="1" customWidth="1"/>
    <col min="15874" max="15874" width="8.6640625" style="257"/>
    <col min="15875" max="15875" width="14.44140625" style="257" bestFit="1" customWidth="1"/>
    <col min="15876" max="15876" width="8.6640625" style="257"/>
    <col min="15877" max="15877" width="7.44140625" style="257" customWidth="1"/>
    <col min="15878" max="15878" width="12.33203125" style="257" customWidth="1"/>
    <col min="15879" max="15879" width="8.6640625" style="257"/>
    <col min="15880" max="15880" width="21.44140625" style="257" customWidth="1"/>
    <col min="15881" max="15881" width="24.6640625" style="257" customWidth="1"/>
    <col min="15882" max="16128" width="8.6640625" style="257"/>
    <col min="16129" max="16129" width="11" style="257" bestFit="1" customWidth="1"/>
    <col min="16130" max="16130" width="8.6640625" style="257"/>
    <col min="16131" max="16131" width="14.44140625" style="257" bestFit="1" customWidth="1"/>
    <col min="16132" max="16132" width="8.6640625" style="257"/>
    <col min="16133" max="16133" width="7.44140625" style="257" customWidth="1"/>
    <col min="16134" max="16134" width="12.33203125" style="257" customWidth="1"/>
    <col min="16135" max="16135" width="8.6640625" style="257"/>
    <col min="16136" max="16136" width="21.44140625" style="257" customWidth="1"/>
    <col min="16137" max="16137" width="24.6640625" style="257" customWidth="1"/>
    <col min="16138" max="16384" width="8.6640625" style="257"/>
  </cols>
  <sheetData>
    <row r="1" spans="1:10" ht="33">
      <c r="A1" s="757" t="s">
        <v>299</v>
      </c>
      <c r="B1" s="757"/>
      <c r="C1" s="757"/>
      <c r="D1" s="757"/>
      <c r="E1" s="757"/>
      <c r="F1" s="757"/>
      <c r="G1" s="757"/>
      <c r="H1" s="757"/>
      <c r="I1" s="757"/>
      <c r="J1" s="10" t="s">
        <v>332</v>
      </c>
    </row>
    <row r="2" spans="1:10" ht="16.5" customHeight="1">
      <c r="A2" s="256"/>
      <c r="B2" s="256"/>
      <c r="C2" s="256"/>
      <c r="D2" s="256"/>
      <c r="E2" s="256"/>
      <c r="F2" s="256"/>
      <c r="G2" s="256"/>
      <c r="H2" s="256"/>
      <c r="I2" s="256"/>
      <c r="J2" s="10" t="s">
        <v>333</v>
      </c>
    </row>
    <row r="3" spans="1:10" ht="17.399999999999999">
      <c r="C3" s="758" t="s">
        <v>300</v>
      </c>
      <c r="D3" s="758"/>
      <c r="E3" s="758"/>
      <c r="F3" s="758"/>
      <c r="G3" s="258"/>
      <c r="H3" s="258"/>
      <c r="J3" s="10" t="s">
        <v>334</v>
      </c>
    </row>
    <row r="4" spans="1:10">
      <c r="C4" s="756" t="s">
        <v>301</v>
      </c>
      <c r="D4" s="759" t="s">
        <v>302</v>
      </c>
      <c r="E4" s="759"/>
      <c r="F4" s="759"/>
      <c r="G4" s="260"/>
      <c r="H4" s="260"/>
      <c r="J4" s="10" t="s">
        <v>335</v>
      </c>
    </row>
    <row r="5" spans="1:10" ht="15.6">
      <c r="C5" s="756"/>
      <c r="D5" s="261" t="s">
        <v>303</v>
      </c>
      <c r="E5" s="261"/>
      <c r="F5" s="261"/>
      <c r="G5" s="262"/>
      <c r="H5" s="263"/>
      <c r="J5" s="10" t="s">
        <v>336</v>
      </c>
    </row>
    <row r="6" spans="1:10">
      <c r="C6" s="756"/>
      <c r="D6" s="261" t="s">
        <v>304</v>
      </c>
      <c r="E6" s="261"/>
      <c r="F6" s="261"/>
      <c r="G6" s="263"/>
      <c r="H6" s="263"/>
      <c r="J6" s="9"/>
    </row>
    <row r="7" spans="1:10">
      <c r="C7" s="756"/>
      <c r="D7" s="261" t="s">
        <v>305</v>
      </c>
      <c r="E7" s="261"/>
      <c r="F7" s="261"/>
      <c r="G7" s="263"/>
      <c r="H7" s="263"/>
      <c r="J7" s="25" t="s">
        <v>337</v>
      </c>
    </row>
    <row r="8" spans="1:10">
      <c r="C8" s="756" t="s">
        <v>306</v>
      </c>
      <c r="D8" s="261" t="s">
        <v>307</v>
      </c>
      <c r="E8" s="261"/>
      <c r="F8" s="261"/>
      <c r="G8" s="264"/>
      <c r="H8" s="263"/>
      <c r="J8" s="25"/>
    </row>
    <row r="9" spans="1:10">
      <c r="C9" s="756"/>
      <c r="D9" s="261" t="s">
        <v>308</v>
      </c>
      <c r="E9" s="261"/>
      <c r="F9" s="261"/>
      <c r="G9" s="263"/>
      <c r="H9" s="263"/>
      <c r="J9" s="25" t="s">
        <v>338</v>
      </c>
    </row>
    <row r="10" spans="1:10">
      <c r="C10" s="756"/>
      <c r="D10" s="261" t="s">
        <v>309</v>
      </c>
      <c r="E10" s="261"/>
      <c r="F10" s="261"/>
      <c r="G10" s="263"/>
      <c r="H10" s="263"/>
      <c r="J10" s="25"/>
    </row>
    <row r="11" spans="1:10">
      <c r="C11" s="756" t="s">
        <v>310</v>
      </c>
      <c r="D11" s="261" t="s">
        <v>311</v>
      </c>
      <c r="E11" s="261"/>
      <c r="F11" s="261"/>
      <c r="G11" s="264"/>
      <c r="H11" s="263"/>
      <c r="J11" s="25" t="s">
        <v>339</v>
      </c>
    </row>
    <row r="12" spans="1:10">
      <c r="C12" s="756"/>
      <c r="D12" s="261" t="s">
        <v>312</v>
      </c>
      <c r="E12" s="261"/>
      <c r="F12" s="261"/>
      <c r="G12" s="263"/>
      <c r="H12" s="263"/>
      <c r="J12" s="25"/>
    </row>
    <row r="13" spans="1:10">
      <c r="C13" s="756"/>
      <c r="D13" s="261" t="s">
        <v>309</v>
      </c>
      <c r="E13" s="261"/>
      <c r="F13" s="261"/>
      <c r="G13" s="263"/>
      <c r="H13" s="263"/>
      <c r="J13" s="12" t="s">
        <v>340</v>
      </c>
    </row>
    <row r="14" spans="1:10" ht="16.2">
      <c r="C14" s="756" t="s">
        <v>313</v>
      </c>
      <c r="D14" s="261" t="s">
        <v>314</v>
      </c>
      <c r="E14" s="261"/>
      <c r="F14" s="261"/>
      <c r="G14" s="264"/>
      <c r="H14" s="263"/>
      <c r="J14" s="26" t="s">
        <v>341</v>
      </c>
    </row>
    <row r="15" spans="1:10" ht="16.2">
      <c r="C15" s="756"/>
      <c r="D15" s="261" t="s">
        <v>315</v>
      </c>
      <c r="E15" s="261"/>
      <c r="F15" s="261"/>
      <c r="G15" s="263"/>
      <c r="H15" s="263"/>
      <c r="J15" s="26" t="s">
        <v>342</v>
      </c>
    </row>
    <row r="16" spans="1:10" ht="16.2">
      <c r="C16" s="756"/>
      <c r="D16" s="261" t="s">
        <v>316</v>
      </c>
      <c r="E16" s="261"/>
      <c r="F16" s="261"/>
      <c r="G16" s="263"/>
      <c r="H16" s="263"/>
      <c r="J16" s="26" t="s">
        <v>343</v>
      </c>
    </row>
    <row r="17" spans="1:10" ht="16.2">
      <c r="C17" s="756" t="s">
        <v>317</v>
      </c>
      <c r="D17" s="261" t="s">
        <v>314</v>
      </c>
      <c r="E17" s="261"/>
      <c r="F17" s="261"/>
      <c r="G17" s="264"/>
      <c r="H17" s="263"/>
      <c r="J17" s="26" t="s">
        <v>344</v>
      </c>
    </row>
    <row r="18" spans="1:10">
      <c r="C18" s="756"/>
      <c r="D18" s="261" t="s">
        <v>318</v>
      </c>
      <c r="E18" s="261"/>
      <c r="F18" s="261"/>
      <c r="G18" s="263"/>
      <c r="H18" s="263"/>
      <c r="J18" s="9"/>
    </row>
    <row r="19" spans="1:10">
      <c r="C19" s="756"/>
      <c r="D19" s="261" t="s">
        <v>316</v>
      </c>
      <c r="E19" s="261"/>
      <c r="F19" s="261"/>
      <c r="G19" s="263"/>
      <c r="H19" s="263"/>
      <c r="J19" s="9" t="s">
        <v>345</v>
      </c>
    </row>
    <row r="20" spans="1:10" ht="19.5" customHeight="1">
      <c r="J20" s="9"/>
    </row>
    <row r="21" spans="1:10" ht="17.399999999999999">
      <c r="A21" s="265" t="s">
        <v>319</v>
      </c>
      <c r="B21" s="265"/>
      <c r="C21" s="265"/>
      <c r="D21" s="265"/>
      <c r="E21" s="265"/>
      <c r="F21" s="265"/>
      <c r="G21" s="265"/>
      <c r="J21" s="9" t="s">
        <v>346</v>
      </c>
    </row>
    <row r="22" spans="1:10" ht="17.399999999999999">
      <c r="A22" s="265" t="s">
        <v>320</v>
      </c>
      <c r="B22" s="265"/>
      <c r="C22" s="265"/>
      <c r="D22" s="265"/>
      <c r="E22" s="265"/>
      <c r="F22" s="265"/>
      <c r="G22" s="265"/>
      <c r="J22" s="9"/>
    </row>
    <row r="23" spans="1:10" ht="17.399999999999999">
      <c r="A23" s="265" t="s">
        <v>321</v>
      </c>
      <c r="B23" s="265"/>
      <c r="C23" s="265"/>
      <c r="D23" s="265"/>
      <c r="E23" s="265"/>
      <c r="F23" s="265"/>
      <c r="G23" s="265"/>
      <c r="J23" s="9" t="s">
        <v>347</v>
      </c>
    </row>
    <row r="24" spans="1:10" ht="17.399999999999999">
      <c r="A24" s="265"/>
      <c r="B24" s="265"/>
      <c r="C24" s="265"/>
      <c r="D24" s="265"/>
      <c r="E24" s="265"/>
      <c r="F24" s="265"/>
      <c r="G24" s="265"/>
      <c r="J24" s="9"/>
    </row>
    <row r="25" spans="1:10" ht="17.399999999999999">
      <c r="A25" s="265"/>
      <c r="B25" s="265"/>
      <c r="C25" s="265"/>
      <c r="D25" s="265"/>
      <c r="E25" s="265"/>
      <c r="F25" s="265"/>
      <c r="G25" s="265"/>
      <c r="J25" s="9" t="s">
        <v>53</v>
      </c>
    </row>
    <row r="26" spans="1:10" ht="17.399999999999999">
      <c r="A26" s="265"/>
      <c r="B26" s="265"/>
      <c r="C26" s="265"/>
      <c r="D26" s="265"/>
      <c r="E26" s="265"/>
      <c r="F26" s="265"/>
      <c r="G26" s="265"/>
      <c r="J26" s="9" t="s">
        <v>348</v>
      </c>
    </row>
    <row r="27" spans="1:10" ht="17.399999999999999">
      <c r="A27" s="265"/>
      <c r="B27" s="265"/>
      <c r="C27" s="265"/>
      <c r="D27" s="265"/>
      <c r="E27" s="265"/>
      <c r="F27" s="265"/>
      <c r="G27" s="265"/>
    </row>
    <row r="40" spans="1:2" ht="17.399999999999999">
      <c r="A40" s="265" t="s">
        <v>322</v>
      </c>
    </row>
    <row r="41" spans="1:2" ht="17.399999999999999">
      <c r="A41" s="265" t="s">
        <v>323</v>
      </c>
    </row>
    <row r="42" spans="1:2" ht="17.399999999999999">
      <c r="A42" s="265" t="s">
        <v>324</v>
      </c>
    </row>
    <row r="43" spans="1:2" ht="17.399999999999999">
      <c r="A43" s="265" t="s">
        <v>325</v>
      </c>
    </row>
    <row r="44" spans="1:2" ht="17.399999999999999">
      <c r="A44" s="265" t="s">
        <v>326</v>
      </c>
    </row>
    <row r="45" spans="1:2">
      <c r="B45" s="257" t="s">
        <v>327</v>
      </c>
    </row>
    <row r="46" spans="1:2">
      <c r="B46" s="257" t="s">
        <v>328</v>
      </c>
    </row>
    <row r="47" spans="1:2">
      <c r="B47" s="257" t="s">
        <v>329</v>
      </c>
    </row>
    <row r="48" spans="1:2">
      <c r="B48" s="257" t="s">
        <v>330</v>
      </c>
    </row>
    <row r="49" spans="2:2">
      <c r="B49" s="257" t="s">
        <v>331</v>
      </c>
    </row>
  </sheetData>
  <mergeCells count="8">
    <mergeCell ref="C14:C16"/>
    <mergeCell ref="C17:C19"/>
    <mergeCell ref="A1:I1"/>
    <mergeCell ref="C3:F3"/>
    <mergeCell ref="C4:C7"/>
    <mergeCell ref="D4:F4"/>
    <mergeCell ref="C8:C10"/>
    <mergeCell ref="C11:C13"/>
  </mergeCells>
  <phoneticPr fontId="105" type="noConversion"/>
  <hyperlinks>
    <hyperlink ref="J13" r:id="rId1" display="mailto:patrick.li@jlahome.com" xr:uid="{00000000-0004-0000-0800-00000000000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1"/>
  <sheetViews>
    <sheetView topLeftCell="A2" workbookViewId="0">
      <selection activeCell="D28" sqref="D28"/>
    </sheetView>
  </sheetViews>
  <sheetFormatPr defaultColWidth="9" defaultRowHeight="13.2"/>
  <cols>
    <col min="1" max="1" width="11" customWidth="1"/>
    <col min="2" max="2" width="10.44140625" customWidth="1"/>
    <col min="3" max="3" width="23" customWidth="1"/>
    <col min="4" max="4" width="13.5546875" customWidth="1"/>
    <col min="5" max="5" width="16.44140625" customWidth="1"/>
    <col min="6" max="6" width="31" customWidth="1"/>
    <col min="7" max="7" width="10.6640625" style="202" customWidth="1"/>
    <col min="8" max="10" width="9" style="203"/>
    <col min="16" max="16" width="15.5546875" customWidth="1"/>
  </cols>
  <sheetData>
    <row r="1" spans="1:16" ht="30.75" customHeight="1">
      <c r="A1" s="212" t="s">
        <v>266</v>
      </c>
      <c r="B1" s="213" t="s">
        <v>267</v>
      </c>
      <c r="C1" s="214" t="s">
        <v>268</v>
      </c>
      <c r="D1" s="215" t="s">
        <v>269</v>
      </c>
      <c r="E1" s="216"/>
      <c r="F1" s="217">
        <v>45050</v>
      </c>
      <c r="G1" s="218"/>
      <c r="H1" s="219"/>
      <c r="I1" s="220"/>
      <c r="J1" s="221"/>
      <c r="K1" s="222"/>
      <c r="L1" s="222"/>
      <c r="M1" s="222"/>
      <c r="N1" s="223"/>
      <c r="O1" s="223"/>
    </row>
    <row r="2" spans="1:16" ht="29.25" customHeight="1">
      <c r="A2" s="224" t="s">
        <v>270</v>
      </c>
      <c r="B2" s="225"/>
      <c r="C2" s="226" t="s">
        <v>268</v>
      </c>
      <c r="D2" s="227" t="s">
        <v>271</v>
      </c>
      <c r="E2" s="228"/>
      <c r="F2" s="229" t="s">
        <v>272</v>
      </c>
      <c r="G2" s="218"/>
      <c r="H2" s="219"/>
      <c r="I2" s="220"/>
      <c r="J2" s="221"/>
      <c r="K2" s="222"/>
      <c r="L2" s="222"/>
      <c r="M2" s="222"/>
      <c r="N2" s="223"/>
      <c r="O2" s="223"/>
    </row>
    <row r="3" spans="1:16" ht="14.1" customHeight="1">
      <c r="A3" s="760" t="s">
        <v>273</v>
      </c>
      <c r="B3" s="760" t="s">
        <v>274</v>
      </c>
      <c r="C3" s="760" t="s">
        <v>0</v>
      </c>
      <c r="D3" s="760" t="s">
        <v>1</v>
      </c>
      <c r="E3" s="761" t="s">
        <v>275</v>
      </c>
      <c r="F3" s="760" t="s">
        <v>2</v>
      </c>
      <c r="G3" s="764" t="s">
        <v>3</v>
      </c>
      <c r="H3" s="767" t="s">
        <v>276</v>
      </c>
      <c r="I3" s="768"/>
      <c r="J3" s="768"/>
      <c r="K3" s="768"/>
      <c r="L3" s="768"/>
      <c r="M3" s="768"/>
      <c r="N3" s="768"/>
      <c r="O3" s="769"/>
      <c r="P3" s="230" t="s">
        <v>277</v>
      </c>
    </row>
    <row r="4" spans="1:16" ht="14.1" customHeight="1">
      <c r="A4" s="760"/>
      <c r="B4" s="760"/>
      <c r="C4" s="760"/>
      <c r="D4" s="760"/>
      <c r="E4" s="762"/>
      <c r="F4" s="760"/>
      <c r="G4" s="765"/>
      <c r="H4" s="770" t="s">
        <v>4</v>
      </c>
      <c r="I4" s="770"/>
      <c r="J4" s="770"/>
      <c r="K4" s="760" t="s">
        <v>278</v>
      </c>
      <c r="L4" s="771" t="s">
        <v>5</v>
      </c>
      <c r="M4" s="771" t="s">
        <v>6</v>
      </c>
      <c r="N4" s="760" t="s">
        <v>279</v>
      </c>
      <c r="O4" s="771" t="s">
        <v>7</v>
      </c>
      <c r="P4" s="177"/>
    </row>
    <row r="5" spans="1:16" ht="24" customHeight="1">
      <c r="A5" s="760"/>
      <c r="B5" s="760"/>
      <c r="C5" s="760"/>
      <c r="D5" s="760"/>
      <c r="E5" s="763"/>
      <c r="F5" s="760"/>
      <c r="G5" s="766"/>
      <c r="H5" s="231" t="s">
        <v>8</v>
      </c>
      <c r="I5" s="232" t="s">
        <v>9</v>
      </c>
      <c r="J5" s="232" t="s">
        <v>10</v>
      </c>
      <c r="K5" s="760"/>
      <c r="L5" s="771"/>
      <c r="M5" s="771"/>
      <c r="N5" s="760"/>
      <c r="O5" s="771"/>
      <c r="P5" s="136"/>
    </row>
    <row r="6" spans="1:16">
      <c r="A6" s="233" t="s">
        <v>268</v>
      </c>
      <c r="B6" s="233"/>
      <c r="C6" s="234" t="s">
        <v>268</v>
      </c>
      <c r="D6" s="234"/>
      <c r="E6" s="234"/>
      <c r="F6" s="234"/>
      <c r="G6" s="235"/>
      <c r="H6" s="236"/>
      <c r="I6" s="237"/>
      <c r="J6" s="237"/>
      <c r="K6" s="234"/>
      <c r="L6" s="238"/>
      <c r="M6" s="239"/>
      <c r="N6" s="234"/>
      <c r="O6" s="240"/>
      <c r="P6" s="136"/>
    </row>
    <row r="7" spans="1:16" s="251" customFormat="1" ht="10.199999999999999">
      <c r="A7" s="772" t="s">
        <v>268</v>
      </c>
      <c r="B7" s="772" t="s">
        <v>280</v>
      </c>
      <c r="C7" s="775" t="s">
        <v>293</v>
      </c>
      <c r="D7" s="772" t="s">
        <v>294</v>
      </c>
      <c r="E7" s="772" t="s">
        <v>283</v>
      </c>
      <c r="F7" s="241" t="s">
        <v>284</v>
      </c>
      <c r="G7" s="242">
        <v>3.15</v>
      </c>
      <c r="H7" s="243">
        <v>30</v>
      </c>
      <c r="I7" s="244">
        <v>25</v>
      </c>
      <c r="J7" s="245">
        <f>6*K7+2</f>
        <v>26</v>
      </c>
      <c r="K7" s="246">
        <v>4</v>
      </c>
      <c r="L7" s="247">
        <f t="shared" ref="L7:L27" si="0">H7*I7*J7/1000000/K7</f>
        <v>4.875E-3</v>
      </c>
      <c r="M7" s="248">
        <f t="shared" ref="M7:M27" si="1">56/L7</f>
        <v>11487.179487179486</v>
      </c>
      <c r="N7" s="249"/>
      <c r="O7" s="250"/>
      <c r="P7" s="728"/>
    </row>
    <row r="8" spans="1:16" s="251" customFormat="1" ht="10.199999999999999">
      <c r="A8" s="773"/>
      <c r="B8" s="773"/>
      <c r="C8" s="776"/>
      <c r="D8" s="773"/>
      <c r="E8" s="773"/>
      <c r="F8" s="241" t="s">
        <v>285</v>
      </c>
      <c r="G8" s="242">
        <v>3.8</v>
      </c>
      <c r="H8" s="243">
        <v>30</v>
      </c>
      <c r="I8" s="244">
        <v>25</v>
      </c>
      <c r="J8" s="245">
        <f>7*K8+2</f>
        <v>30</v>
      </c>
      <c r="K8" s="246">
        <v>4</v>
      </c>
      <c r="L8" s="247">
        <f t="shared" si="0"/>
        <v>5.6249999999999998E-3</v>
      </c>
      <c r="M8" s="248">
        <f t="shared" si="1"/>
        <v>9955.5555555555566</v>
      </c>
      <c r="N8" s="249"/>
      <c r="O8" s="250"/>
      <c r="P8" s="729"/>
    </row>
    <row r="9" spans="1:16" s="251" customFormat="1" ht="10.199999999999999">
      <c r="A9" s="773"/>
      <c r="B9" s="773"/>
      <c r="C9" s="776"/>
      <c r="D9" s="773"/>
      <c r="E9" s="773"/>
      <c r="F9" s="241" t="s">
        <v>286</v>
      </c>
      <c r="G9" s="242">
        <v>4.0999999999999996</v>
      </c>
      <c r="H9" s="243">
        <v>30</v>
      </c>
      <c r="I9" s="244">
        <v>25</v>
      </c>
      <c r="J9" s="245">
        <f>8*K9+2</f>
        <v>34</v>
      </c>
      <c r="K9" s="246">
        <v>4</v>
      </c>
      <c r="L9" s="247">
        <f t="shared" si="0"/>
        <v>6.3749999999999996E-3</v>
      </c>
      <c r="M9" s="248">
        <f t="shared" si="1"/>
        <v>8784.3137254901958</v>
      </c>
      <c r="N9" s="249"/>
      <c r="O9" s="250"/>
      <c r="P9" s="729"/>
    </row>
    <row r="10" spans="1:16" s="253" customFormat="1" ht="10.199999999999999">
      <c r="A10" s="773"/>
      <c r="B10" s="773"/>
      <c r="C10" s="776"/>
      <c r="D10" s="773"/>
      <c r="E10" s="773"/>
      <c r="F10" s="241" t="s">
        <v>287</v>
      </c>
      <c r="G10" s="242">
        <v>4.63</v>
      </c>
      <c r="H10" s="243">
        <v>30</v>
      </c>
      <c r="I10" s="244">
        <v>25</v>
      </c>
      <c r="J10" s="245">
        <f>9*K10+2</f>
        <v>38</v>
      </c>
      <c r="K10" s="246">
        <v>4</v>
      </c>
      <c r="L10" s="247">
        <f t="shared" si="0"/>
        <v>7.1250000000000003E-3</v>
      </c>
      <c r="M10" s="248">
        <f t="shared" si="1"/>
        <v>7859.6491228070172</v>
      </c>
      <c r="N10" s="249"/>
      <c r="O10" s="250"/>
      <c r="P10" s="729"/>
    </row>
    <row r="11" spans="1:16" s="253" customFormat="1" ht="10.199999999999999">
      <c r="A11" s="773"/>
      <c r="B11" s="773"/>
      <c r="C11" s="776"/>
      <c r="D11" s="773"/>
      <c r="E11" s="773"/>
      <c r="F11" s="241" t="s">
        <v>288</v>
      </c>
      <c r="G11" s="242">
        <v>4.6900000000000004</v>
      </c>
      <c r="H11" s="243">
        <v>30</v>
      </c>
      <c r="I11" s="244">
        <v>25</v>
      </c>
      <c r="J11" s="245">
        <f>10*K11+2</f>
        <v>42</v>
      </c>
      <c r="K11" s="246">
        <v>4</v>
      </c>
      <c r="L11" s="247">
        <f t="shared" si="0"/>
        <v>7.8750000000000001E-3</v>
      </c>
      <c r="M11" s="248">
        <f t="shared" si="1"/>
        <v>7111.1111111111113</v>
      </c>
      <c r="N11" s="249"/>
      <c r="O11" s="250"/>
      <c r="P11" s="252"/>
    </row>
    <row r="12" spans="1:16" s="253" customFormat="1" ht="10.199999999999999">
      <c r="A12" s="773"/>
      <c r="B12" s="773"/>
      <c r="C12" s="776"/>
      <c r="D12" s="773"/>
      <c r="E12" s="773"/>
      <c r="F12" s="241" t="s">
        <v>289</v>
      </c>
      <c r="G12" s="242">
        <v>0.95</v>
      </c>
      <c r="H12" s="243">
        <v>25</v>
      </c>
      <c r="I12" s="244">
        <v>17</v>
      </c>
      <c r="J12" s="245">
        <v>26</v>
      </c>
      <c r="K12" s="246">
        <v>8</v>
      </c>
      <c r="L12" s="247">
        <f t="shared" si="0"/>
        <v>1.3812500000000001E-3</v>
      </c>
      <c r="M12" s="248">
        <f t="shared" si="1"/>
        <v>40542.986425339361</v>
      </c>
      <c r="N12" s="249"/>
      <c r="O12" s="250"/>
      <c r="P12" s="252"/>
    </row>
    <row r="13" spans="1:16" s="253" customFormat="1" ht="10.199999999999999">
      <c r="A13" s="774"/>
      <c r="B13" s="774"/>
      <c r="C13" s="777"/>
      <c r="D13" s="774"/>
      <c r="E13" s="774"/>
      <c r="F13" s="241" t="s">
        <v>290</v>
      </c>
      <c r="G13" s="242">
        <v>1.05</v>
      </c>
      <c r="H13" s="243">
        <v>25</v>
      </c>
      <c r="I13" s="244">
        <v>17</v>
      </c>
      <c r="J13" s="245">
        <v>26</v>
      </c>
      <c r="K13" s="246">
        <v>8</v>
      </c>
      <c r="L13" s="247">
        <f t="shared" si="0"/>
        <v>1.3812500000000001E-3</v>
      </c>
      <c r="M13" s="248">
        <f t="shared" si="1"/>
        <v>40542.986425339361</v>
      </c>
      <c r="N13" s="249"/>
      <c r="O13" s="250"/>
      <c r="P13" s="252"/>
    </row>
    <row r="14" spans="1:16" s="251" customFormat="1" ht="10.199999999999999">
      <c r="A14" s="772" t="s">
        <v>268</v>
      </c>
      <c r="B14" s="772" t="s">
        <v>280</v>
      </c>
      <c r="C14" s="775" t="s">
        <v>293</v>
      </c>
      <c r="D14" s="772" t="s">
        <v>295</v>
      </c>
      <c r="E14" s="772" t="s">
        <v>283</v>
      </c>
      <c r="F14" s="241" t="s">
        <v>284</v>
      </c>
      <c r="G14" s="242">
        <v>3.29</v>
      </c>
      <c r="H14" s="243">
        <v>30</v>
      </c>
      <c r="I14" s="244">
        <v>25</v>
      </c>
      <c r="J14" s="245">
        <f>6*K14+2</f>
        <v>26</v>
      </c>
      <c r="K14" s="246">
        <v>4</v>
      </c>
      <c r="L14" s="247">
        <f t="shared" si="0"/>
        <v>4.875E-3</v>
      </c>
      <c r="M14" s="248">
        <f t="shared" si="1"/>
        <v>11487.179487179486</v>
      </c>
      <c r="N14" s="249"/>
      <c r="O14" s="250"/>
      <c r="P14" s="728"/>
    </row>
    <row r="15" spans="1:16" s="251" customFormat="1" ht="10.199999999999999">
      <c r="A15" s="773"/>
      <c r="B15" s="773"/>
      <c r="C15" s="776"/>
      <c r="D15" s="773"/>
      <c r="E15" s="773"/>
      <c r="F15" s="241" t="s">
        <v>285</v>
      </c>
      <c r="G15" s="242">
        <v>3.98</v>
      </c>
      <c r="H15" s="243">
        <v>30</v>
      </c>
      <c r="I15" s="244">
        <v>25</v>
      </c>
      <c r="J15" s="245">
        <f>7*K15+2</f>
        <v>30</v>
      </c>
      <c r="K15" s="246">
        <v>4</v>
      </c>
      <c r="L15" s="247">
        <f t="shared" si="0"/>
        <v>5.6249999999999998E-3</v>
      </c>
      <c r="M15" s="248">
        <f t="shared" si="1"/>
        <v>9955.5555555555566</v>
      </c>
      <c r="N15" s="249"/>
      <c r="O15" s="250"/>
      <c r="P15" s="729"/>
    </row>
    <row r="16" spans="1:16" s="251" customFormat="1" ht="10.199999999999999">
      <c r="A16" s="773"/>
      <c r="B16" s="773"/>
      <c r="C16" s="776"/>
      <c r="D16" s="773"/>
      <c r="E16" s="773"/>
      <c r="F16" s="241" t="s">
        <v>286</v>
      </c>
      <c r="G16" s="242">
        <v>4.2699999999999996</v>
      </c>
      <c r="H16" s="243">
        <v>30</v>
      </c>
      <c r="I16" s="244">
        <v>25</v>
      </c>
      <c r="J16" s="245">
        <f>8*K16+2</f>
        <v>34</v>
      </c>
      <c r="K16" s="246">
        <v>4</v>
      </c>
      <c r="L16" s="247">
        <f t="shared" si="0"/>
        <v>6.3749999999999996E-3</v>
      </c>
      <c r="M16" s="248">
        <f t="shared" si="1"/>
        <v>8784.3137254901958</v>
      </c>
      <c r="N16" s="249"/>
      <c r="O16" s="250"/>
      <c r="P16" s="729"/>
    </row>
    <row r="17" spans="1:16" s="253" customFormat="1" ht="10.199999999999999">
      <c r="A17" s="773"/>
      <c r="B17" s="773"/>
      <c r="C17" s="776"/>
      <c r="D17" s="773"/>
      <c r="E17" s="773"/>
      <c r="F17" s="241" t="s">
        <v>287</v>
      </c>
      <c r="G17" s="242">
        <v>4.87</v>
      </c>
      <c r="H17" s="243">
        <v>30</v>
      </c>
      <c r="I17" s="244">
        <v>25</v>
      </c>
      <c r="J17" s="245">
        <f>9*K17+2</f>
        <v>38</v>
      </c>
      <c r="K17" s="246">
        <v>4</v>
      </c>
      <c r="L17" s="247">
        <f t="shared" si="0"/>
        <v>7.1250000000000003E-3</v>
      </c>
      <c r="M17" s="248">
        <f t="shared" si="1"/>
        <v>7859.6491228070172</v>
      </c>
      <c r="N17" s="249"/>
      <c r="O17" s="250"/>
      <c r="P17" s="729"/>
    </row>
    <row r="18" spans="1:16" s="253" customFormat="1" ht="10.199999999999999">
      <c r="A18" s="773"/>
      <c r="B18" s="773"/>
      <c r="C18" s="776"/>
      <c r="D18" s="773"/>
      <c r="E18" s="773"/>
      <c r="F18" s="241" t="s">
        <v>288</v>
      </c>
      <c r="G18" s="242">
        <v>4.93</v>
      </c>
      <c r="H18" s="243">
        <v>30</v>
      </c>
      <c r="I18" s="244">
        <v>25</v>
      </c>
      <c r="J18" s="245">
        <f>10*K18+2</f>
        <v>42</v>
      </c>
      <c r="K18" s="246">
        <v>4</v>
      </c>
      <c r="L18" s="247">
        <f t="shared" si="0"/>
        <v>7.8750000000000001E-3</v>
      </c>
      <c r="M18" s="248">
        <f t="shared" si="1"/>
        <v>7111.1111111111113</v>
      </c>
      <c r="N18" s="249"/>
      <c r="O18" s="250"/>
      <c r="P18" s="252"/>
    </row>
    <row r="19" spans="1:16" s="253" customFormat="1" ht="10.199999999999999">
      <c r="A19" s="773"/>
      <c r="B19" s="773"/>
      <c r="C19" s="776"/>
      <c r="D19" s="773"/>
      <c r="E19" s="773"/>
      <c r="F19" s="241" t="s">
        <v>289</v>
      </c>
      <c r="G19" s="242">
        <v>0.98</v>
      </c>
      <c r="H19" s="243">
        <v>25</v>
      </c>
      <c r="I19" s="244">
        <v>17</v>
      </c>
      <c r="J19" s="245">
        <v>26</v>
      </c>
      <c r="K19" s="246">
        <v>8</v>
      </c>
      <c r="L19" s="247">
        <f t="shared" si="0"/>
        <v>1.3812500000000001E-3</v>
      </c>
      <c r="M19" s="248">
        <f t="shared" si="1"/>
        <v>40542.986425339361</v>
      </c>
      <c r="N19" s="249"/>
      <c r="O19" s="250"/>
      <c r="P19" s="252"/>
    </row>
    <row r="20" spans="1:16" s="253" customFormat="1" ht="10.199999999999999">
      <c r="A20" s="774"/>
      <c r="B20" s="774"/>
      <c r="C20" s="777"/>
      <c r="D20" s="774"/>
      <c r="E20" s="774"/>
      <c r="F20" s="241" t="s">
        <v>290</v>
      </c>
      <c r="G20" s="242">
        <v>1.08</v>
      </c>
      <c r="H20" s="243">
        <v>25</v>
      </c>
      <c r="I20" s="244">
        <v>17</v>
      </c>
      <c r="J20" s="245">
        <v>26</v>
      </c>
      <c r="K20" s="246">
        <v>8</v>
      </c>
      <c r="L20" s="247">
        <f t="shared" si="0"/>
        <v>1.3812500000000001E-3</v>
      </c>
      <c r="M20" s="248">
        <f t="shared" si="1"/>
        <v>40542.986425339361</v>
      </c>
      <c r="N20" s="249"/>
      <c r="O20" s="250"/>
      <c r="P20" s="252"/>
    </row>
    <row r="21" spans="1:16" s="251" customFormat="1" ht="10.199999999999999">
      <c r="A21" s="772" t="s">
        <v>268</v>
      </c>
      <c r="B21" s="772" t="s">
        <v>280</v>
      </c>
      <c r="C21" s="775" t="s">
        <v>293</v>
      </c>
      <c r="D21" s="772" t="s">
        <v>296</v>
      </c>
      <c r="E21" s="772" t="s">
        <v>283</v>
      </c>
      <c r="F21" s="241" t="s">
        <v>284</v>
      </c>
      <c r="G21" s="242">
        <v>3.34</v>
      </c>
      <c r="H21" s="243">
        <v>30</v>
      </c>
      <c r="I21" s="244">
        <v>25</v>
      </c>
      <c r="J21" s="245">
        <f>6*K21+2</f>
        <v>26</v>
      </c>
      <c r="K21" s="246">
        <v>4</v>
      </c>
      <c r="L21" s="247">
        <f t="shared" si="0"/>
        <v>4.875E-3</v>
      </c>
      <c r="M21" s="248">
        <f t="shared" si="1"/>
        <v>11487.179487179486</v>
      </c>
      <c r="N21" s="249"/>
      <c r="O21" s="250"/>
      <c r="P21" s="728"/>
    </row>
    <row r="22" spans="1:16" s="251" customFormat="1" ht="10.199999999999999">
      <c r="A22" s="773"/>
      <c r="B22" s="773"/>
      <c r="C22" s="776"/>
      <c r="D22" s="773"/>
      <c r="E22" s="773"/>
      <c r="F22" s="241" t="s">
        <v>285</v>
      </c>
      <c r="G22" s="242">
        <v>4.0599999999999996</v>
      </c>
      <c r="H22" s="243">
        <v>30</v>
      </c>
      <c r="I22" s="244">
        <v>25</v>
      </c>
      <c r="J22" s="245">
        <f>7*K22+2</f>
        <v>30</v>
      </c>
      <c r="K22" s="246">
        <v>4</v>
      </c>
      <c r="L22" s="247">
        <f t="shared" si="0"/>
        <v>5.6249999999999998E-3</v>
      </c>
      <c r="M22" s="248">
        <f t="shared" si="1"/>
        <v>9955.5555555555566</v>
      </c>
      <c r="N22" s="249"/>
      <c r="O22" s="250"/>
      <c r="P22" s="729"/>
    </row>
    <row r="23" spans="1:16" s="251" customFormat="1" ht="10.199999999999999">
      <c r="A23" s="773"/>
      <c r="B23" s="773"/>
      <c r="C23" s="776"/>
      <c r="D23" s="773"/>
      <c r="E23" s="773"/>
      <c r="F23" s="241" t="s">
        <v>286</v>
      </c>
      <c r="G23" s="242">
        <v>4.3899999999999997</v>
      </c>
      <c r="H23" s="243">
        <v>30</v>
      </c>
      <c r="I23" s="244">
        <v>25</v>
      </c>
      <c r="J23" s="245">
        <f>8*K23+2</f>
        <v>34</v>
      </c>
      <c r="K23" s="246">
        <v>4</v>
      </c>
      <c r="L23" s="247">
        <f t="shared" si="0"/>
        <v>6.3749999999999996E-3</v>
      </c>
      <c r="M23" s="248">
        <f t="shared" si="1"/>
        <v>8784.3137254901958</v>
      </c>
      <c r="N23" s="249"/>
      <c r="O23" s="250"/>
      <c r="P23" s="729"/>
    </row>
    <row r="24" spans="1:16" s="253" customFormat="1" ht="10.199999999999999">
      <c r="A24" s="773"/>
      <c r="B24" s="773"/>
      <c r="C24" s="776"/>
      <c r="D24" s="773"/>
      <c r="E24" s="773"/>
      <c r="F24" s="241" t="s">
        <v>287</v>
      </c>
      <c r="G24" s="242">
        <v>5.01</v>
      </c>
      <c r="H24" s="243">
        <v>30</v>
      </c>
      <c r="I24" s="244">
        <v>25</v>
      </c>
      <c r="J24" s="245">
        <f>9*K24+2</f>
        <v>38</v>
      </c>
      <c r="K24" s="246">
        <v>4</v>
      </c>
      <c r="L24" s="247">
        <f t="shared" si="0"/>
        <v>7.1250000000000003E-3</v>
      </c>
      <c r="M24" s="248">
        <f t="shared" si="1"/>
        <v>7859.6491228070172</v>
      </c>
      <c r="N24" s="249"/>
      <c r="O24" s="250"/>
      <c r="P24" s="729"/>
    </row>
    <row r="25" spans="1:16" s="253" customFormat="1" ht="10.199999999999999">
      <c r="A25" s="773"/>
      <c r="B25" s="773"/>
      <c r="C25" s="776"/>
      <c r="D25" s="773"/>
      <c r="E25" s="773"/>
      <c r="F25" s="241" t="s">
        <v>288</v>
      </c>
      <c r="G25" s="242">
        <v>5.07</v>
      </c>
      <c r="H25" s="243">
        <v>30</v>
      </c>
      <c r="I25" s="244">
        <v>25</v>
      </c>
      <c r="J25" s="245">
        <f>10*K25+2</f>
        <v>42</v>
      </c>
      <c r="K25" s="246">
        <v>4</v>
      </c>
      <c r="L25" s="247">
        <f t="shared" si="0"/>
        <v>7.8750000000000001E-3</v>
      </c>
      <c r="M25" s="248">
        <f t="shared" si="1"/>
        <v>7111.1111111111113</v>
      </c>
      <c r="N25" s="249"/>
      <c r="O25" s="250"/>
      <c r="P25" s="252"/>
    </row>
    <row r="26" spans="1:16" s="253" customFormat="1" ht="10.199999999999999">
      <c r="A26" s="773"/>
      <c r="B26" s="773"/>
      <c r="C26" s="776"/>
      <c r="D26" s="773"/>
      <c r="E26" s="773"/>
      <c r="F26" s="241" t="s">
        <v>289</v>
      </c>
      <c r="G26" s="242">
        <v>0.99</v>
      </c>
      <c r="H26" s="243">
        <v>25</v>
      </c>
      <c r="I26" s="244">
        <v>17</v>
      </c>
      <c r="J26" s="245">
        <v>26</v>
      </c>
      <c r="K26" s="246">
        <v>8</v>
      </c>
      <c r="L26" s="247">
        <f t="shared" si="0"/>
        <v>1.3812500000000001E-3</v>
      </c>
      <c r="M26" s="248">
        <f t="shared" si="1"/>
        <v>40542.986425339361</v>
      </c>
      <c r="N26" s="249"/>
      <c r="O26" s="250"/>
      <c r="P26" s="252"/>
    </row>
    <row r="27" spans="1:16" s="253" customFormat="1" ht="10.199999999999999">
      <c r="A27" s="774"/>
      <c r="B27" s="774"/>
      <c r="C27" s="777"/>
      <c r="D27" s="774"/>
      <c r="E27" s="774"/>
      <c r="F27" s="241" t="s">
        <v>290</v>
      </c>
      <c r="G27" s="242">
        <v>1.1000000000000001</v>
      </c>
      <c r="H27" s="243">
        <v>25</v>
      </c>
      <c r="I27" s="244">
        <v>17</v>
      </c>
      <c r="J27" s="245">
        <v>26</v>
      </c>
      <c r="K27" s="246">
        <v>8</v>
      </c>
      <c r="L27" s="247">
        <f t="shared" si="0"/>
        <v>1.3812500000000001E-3</v>
      </c>
      <c r="M27" s="248">
        <f t="shared" si="1"/>
        <v>40542.986425339361</v>
      </c>
      <c r="N27" s="249"/>
      <c r="O27" s="250"/>
      <c r="P27" s="252"/>
    </row>
    <row r="29" spans="1:16" ht="14.4">
      <c r="D29" s="254" t="s">
        <v>292</v>
      </c>
      <c r="F29" s="255"/>
    </row>
    <row r="30" spans="1:16" ht="13.8">
      <c r="F30" s="255"/>
    </row>
    <row r="31" spans="1:16" s="251" customFormat="1" ht="10.199999999999999">
      <c r="A31" s="772" t="s">
        <v>268</v>
      </c>
      <c r="B31" s="772" t="s">
        <v>280</v>
      </c>
      <c r="C31" s="775" t="s">
        <v>293</v>
      </c>
      <c r="D31" s="772" t="s">
        <v>294</v>
      </c>
      <c r="E31" s="772" t="s">
        <v>297</v>
      </c>
      <c r="F31" s="241" t="s">
        <v>284</v>
      </c>
      <c r="G31" s="242">
        <v>3.14</v>
      </c>
      <c r="H31" s="243">
        <v>30</v>
      </c>
      <c r="I31" s="244">
        <v>50</v>
      </c>
      <c r="J31" s="245">
        <f>6*K31/2+2</f>
        <v>38</v>
      </c>
      <c r="K31" s="246">
        <v>12</v>
      </c>
      <c r="L31" s="247">
        <f t="shared" ref="L31:L51" si="2">H31*I31*J31/1000000/K31</f>
        <v>4.7499999999999999E-3</v>
      </c>
      <c r="M31" s="248">
        <f t="shared" ref="M31:M51" si="3">56/L31</f>
        <v>11789.473684210527</v>
      </c>
      <c r="N31" s="249"/>
      <c r="O31" s="250"/>
      <c r="P31" s="728"/>
    </row>
    <row r="32" spans="1:16" s="251" customFormat="1" ht="10.199999999999999">
      <c r="A32" s="773"/>
      <c r="B32" s="773"/>
      <c r="C32" s="776"/>
      <c r="D32" s="773"/>
      <c r="E32" s="773"/>
      <c r="F32" s="241" t="s">
        <v>285</v>
      </c>
      <c r="G32" s="242">
        <v>3.79</v>
      </c>
      <c r="H32" s="243">
        <v>30</v>
      </c>
      <c r="I32" s="244">
        <v>50</v>
      </c>
      <c r="J32" s="245">
        <f>7*K32/2+2</f>
        <v>44</v>
      </c>
      <c r="K32" s="246">
        <v>12</v>
      </c>
      <c r="L32" s="247">
        <f t="shared" si="2"/>
        <v>5.5000000000000005E-3</v>
      </c>
      <c r="M32" s="248">
        <f t="shared" si="3"/>
        <v>10181.81818181818</v>
      </c>
      <c r="N32" s="249"/>
      <c r="O32" s="250"/>
      <c r="P32" s="729"/>
    </row>
    <row r="33" spans="1:16" s="251" customFormat="1" ht="10.199999999999999">
      <c r="A33" s="773"/>
      <c r="B33" s="773"/>
      <c r="C33" s="776"/>
      <c r="D33" s="773"/>
      <c r="E33" s="773"/>
      <c r="F33" s="241" t="s">
        <v>286</v>
      </c>
      <c r="G33" s="242">
        <v>4.09</v>
      </c>
      <c r="H33" s="243">
        <v>30</v>
      </c>
      <c r="I33" s="244">
        <v>50</v>
      </c>
      <c r="J33" s="245">
        <f>8*K33/2+2</f>
        <v>50</v>
      </c>
      <c r="K33" s="246">
        <v>12</v>
      </c>
      <c r="L33" s="247">
        <f t="shared" si="2"/>
        <v>6.2499999999999995E-3</v>
      </c>
      <c r="M33" s="248">
        <f t="shared" si="3"/>
        <v>8960</v>
      </c>
      <c r="N33" s="249"/>
      <c r="O33" s="250"/>
      <c r="P33" s="729"/>
    </row>
    <row r="34" spans="1:16" s="253" customFormat="1" ht="10.199999999999999">
      <c r="A34" s="773"/>
      <c r="B34" s="773"/>
      <c r="C34" s="776"/>
      <c r="D34" s="773"/>
      <c r="E34" s="773"/>
      <c r="F34" s="241" t="s">
        <v>287</v>
      </c>
      <c r="G34" s="242">
        <v>4.62</v>
      </c>
      <c r="H34" s="243">
        <v>30</v>
      </c>
      <c r="I34" s="244">
        <v>50</v>
      </c>
      <c r="J34" s="245">
        <f>9*K34/2+2</f>
        <v>56</v>
      </c>
      <c r="K34" s="246">
        <v>12</v>
      </c>
      <c r="L34" s="247">
        <f t="shared" si="2"/>
        <v>7.0000000000000001E-3</v>
      </c>
      <c r="M34" s="248">
        <f t="shared" si="3"/>
        <v>8000</v>
      </c>
      <c r="N34" s="249"/>
      <c r="O34" s="250"/>
      <c r="P34" s="729"/>
    </row>
    <row r="35" spans="1:16" s="253" customFormat="1" ht="10.199999999999999">
      <c r="A35" s="773"/>
      <c r="B35" s="773"/>
      <c r="C35" s="776"/>
      <c r="D35" s="773"/>
      <c r="E35" s="773"/>
      <c r="F35" s="241" t="s">
        <v>288</v>
      </c>
      <c r="G35" s="242">
        <v>4.6800000000000006</v>
      </c>
      <c r="H35" s="243">
        <v>30</v>
      </c>
      <c r="I35" s="244">
        <v>50</v>
      </c>
      <c r="J35" s="245">
        <f>9*K35/2+2</f>
        <v>56</v>
      </c>
      <c r="K35" s="246">
        <v>12</v>
      </c>
      <c r="L35" s="247">
        <f t="shared" si="2"/>
        <v>7.0000000000000001E-3</v>
      </c>
      <c r="M35" s="248">
        <f t="shared" si="3"/>
        <v>8000</v>
      </c>
      <c r="N35" s="249"/>
      <c r="O35" s="250"/>
      <c r="P35" s="252"/>
    </row>
    <row r="36" spans="1:16" s="253" customFormat="1" ht="10.199999999999999">
      <c r="A36" s="773"/>
      <c r="B36" s="773"/>
      <c r="C36" s="776"/>
      <c r="D36" s="773"/>
      <c r="E36" s="773"/>
      <c r="F36" s="241" t="s">
        <v>289</v>
      </c>
      <c r="G36" s="242">
        <v>0.95</v>
      </c>
      <c r="H36" s="243">
        <v>25</v>
      </c>
      <c r="I36" s="244">
        <v>34</v>
      </c>
      <c r="J36" s="245">
        <v>26</v>
      </c>
      <c r="K36" s="246">
        <v>16</v>
      </c>
      <c r="L36" s="247">
        <f t="shared" si="2"/>
        <v>1.3812500000000001E-3</v>
      </c>
      <c r="M36" s="248">
        <f t="shared" si="3"/>
        <v>40542.986425339361</v>
      </c>
      <c r="N36" s="249"/>
      <c r="O36" s="250"/>
      <c r="P36" s="252"/>
    </row>
    <row r="37" spans="1:16" s="253" customFormat="1" ht="10.199999999999999">
      <c r="A37" s="774"/>
      <c r="B37" s="774"/>
      <c r="C37" s="777"/>
      <c r="D37" s="774"/>
      <c r="E37" s="774"/>
      <c r="F37" s="241" t="s">
        <v>290</v>
      </c>
      <c r="G37" s="242">
        <v>1.05</v>
      </c>
      <c r="H37" s="243">
        <v>25</v>
      </c>
      <c r="I37" s="244">
        <v>34</v>
      </c>
      <c r="J37" s="245">
        <v>26</v>
      </c>
      <c r="K37" s="246">
        <v>16</v>
      </c>
      <c r="L37" s="247">
        <f t="shared" si="2"/>
        <v>1.3812500000000001E-3</v>
      </c>
      <c r="M37" s="248">
        <f t="shared" si="3"/>
        <v>40542.986425339361</v>
      </c>
      <c r="N37" s="249"/>
      <c r="O37" s="250"/>
      <c r="P37" s="252"/>
    </row>
    <row r="38" spans="1:16" s="251" customFormat="1" ht="10.199999999999999">
      <c r="A38" s="772" t="s">
        <v>268</v>
      </c>
      <c r="B38" s="772" t="s">
        <v>280</v>
      </c>
      <c r="C38" s="775" t="s">
        <v>293</v>
      </c>
      <c r="D38" s="772" t="s">
        <v>295</v>
      </c>
      <c r="E38" s="772" t="s">
        <v>297</v>
      </c>
      <c r="F38" s="241" t="s">
        <v>284</v>
      </c>
      <c r="G38" s="242">
        <v>3.2800000000000002</v>
      </c>
      <c r="H38" s="243">
        <v>30</v>
      </c>
      <c r="I38" s="244">
        <v>50</v>
      </c>
      <c r="J38" s="245">
        <f>6*K38/2+2</f>
        <v>38</v>
      </c>
      <c r="K38" s="246">
        <v>12</v>
      </c>
      <c r="L38" s="247">
        <f t="shared" si="2"/>
        <v>4.7499999999999999E-3</v>
      </c>
      <c r="M38" s="248">
        <f t="shared" si="3"/>
        <v>11789.473684210527</v>
      </c>
      <c r="N38" s="249"/>
      <c r="O38" s="250"/>
      <c r="P38" s="728"/>
    </row>
    <row r="39" spans="1:16" s="251" customFormat="1" ht="10.199999999999999">
      <c r="A39" s="773"/>
      <c r="B39" s="773"/>
      <c r="C39" s="776"/>
      <c r="D39" s="773"/>
      <c r="E39" s="773"/>
      <c r="F39" s="241" t="s">
        <v>285</v>
      </c>
      <c r="G39" s="242">
        <v>3.97</v>
      </c>
      <c r="H39" s="243">
        <v>30</v>
      </c>
      <c r="I39" s="244">
        <v>50</v>
      </c>
      <c r="J39" s="245">
        <f>7*K39/2+2</f>
        <v>44</v>
      </c>
      <c r="K39" s="246">
        <v>12</v>
      </c>
      <c r="L39" s="247">
        <f t="shared" si="2"/>
        <v>5.5000000000000005E-3</v>
      </c>
      <c r="M39" s="248">
        <f t="shared" si="3"/>
        <v>10181.81818181818</v>
      </c>
      <c r="N39" s="249"/>
      <c r="O39" s="250"/>
      <c r="P39" s="729"/>
    </row>
    <row r="40" spans="1:16" s="251" customFormat="1" ht="10.199999999999999">
      <c r="A40" s="773"/>
      <c r="B40" s="773"/>
      <c r="C40" s="776"/>
      <c r="D40" s="773"/>
      <c r="E40" s="773"/>
      <c r="F40" s="241" t="s">
        <v>286</v>
      </c>
      <c r="G40" s="242">
        <v>4.26</v>
      </c>
      <c r="H40" s="243">
        <v>30</v>
      </c>
      <c r="I40" s="244">
        <v>50</v>
      </c>
      <c r="J40" s="245">
        <f>8*K40/2+2</f>
        <v>50</v>
      </c>
      <c r="K40" s="246">
        <v>12</v>
      </c>
      <c r="L40" s="247">
        <f t="shared" si="2"/>
        <v>6.2499999999999995E-3</v>
      </c>
      <c r="M40" s="248">
        <f t="shared" si="3"/>
        <v>8960</v>
      </c>
      <c r="N40" s="249"/>
      <c r="O40" s="250"/>
      <c r="P40" s="729"/>
    </row>
    <row r="41" spans="1:16" s="253" customFormat="1" ht="10.199999999999999">
      <c r="A41" s="773"/>
      <c r="B41" s="773"/>
      <c r="C41" s="776"/>
      <c r="D41" s="773"/>
      <c r="E41" s="773"/>
      <c r="F41" s="241" t="s">
        <v>287</v>
      </c>
      <c r="G41" s="242">
        <v>4.8600000000000003</v>
      </c>
      <c r="H41" s="243">
        <v>30</v>
      </c>
      <c r="I41" s="244">
        <v>50</v>
      </c>
      <c r="J41" s="245">
        <f>9*K41/2+2</f>
        <v>56</v>
      </c>
      <c r="K41" s="246">
        <v>12</v>
      </c>
      <c r="L41" s="247">
        <f t="shared" si="2"/>
        <v>7.0000000000000001E-3</v>
      </c>
      <c r="M41" s="248">
        <f t="shared" si="3"/>
        <v>8000</v>
      </c>
      <c r="N41" s="249"/>
      <c r="O41" s="250"/>
      <c r="P41" s="729"/>
    </row>
    <row r="42" spans="1:16" s="253" customFormat="1" ht="10.199999999999999">
      <c r="A42" s="773"/>
      <c r="B42" s="773"/>
      <c r="C42" s="776"/>
      <c r="D42" s="773"/>
      <c r="E42" s="773"/>
      <c r="F42" s="241" t="s">
        <v>288</v>
      </c>
      <c r="G42" s="242">
        <v>4.92</v>
      </c>
      <c r="H42" s="243">
        <v>30</v>
      </c>
      <c r="I42" s="244">
        <v>50</v>
      </c>
      <c r="J42" s="245">
        <f>9*K42/2+2</f>
        <v>56</v>
      </c>
      <c r="K42" s="246">
        <v>12</v>
      </c>
      <c r="L42" s="247">
        <f t="shared" si="2"/>
        <v>7.0000000000000001E-3</v>
      </c>
      <c r="M42" s="248">
        <f t="shared" si="3"/>
        <v>8000</v>
      </c>
      <c r="N42" s="249"/>
      <c r="O42" s="250"/>
      <c r="P42" s="252"/>
    </row>
    <row r="43" spans="1:16" s="253" customFormat="1" ht="10.199999999999999">
      <c r="A43" s="773"/>
      <c r="B43" s="773"/>
      <c r="C43" s="776"/>
      <c r="D43" s="773"/>
      <c r="E43" s="773"/>
      <c r="F43" s="241" t="s">
        <v>289</v>
      </c>
      <c r="G43" s="242">
        <v>0.98</v>
      </c>
      <c r="H43" s="243">
        <v>25</v>
      </c>
      <c r="I43" s="244">
        <v>34</v>
      </c>
      <c r="J43" s="245">
        <v>26</v>
      </c>
      <c r="K43" s="246">
        <v>16</v>
      </c>
      <c r="L43" s="247">
        <f t="shared" si="2"/>
        <v>1.3812500000000001E-3</v>
      </c>
      <c r="M43" s="248">
        <f t="shared" si="3"/>
        <v>40542.986425339361</v>
      </c>
      <c r="N43" s="249"/>
      <c r="O43" s="250"/>
      <c r="P43" s="252"/>
    </row>
    <row r="44" spans="1:16" s="253" customFormat="1" ht="10.199999999999999">
      <c r="A44" s="774"/>
      <c r="B44" s="774"/>
      <c r="C44" s="777"/>
      <c r="D44" s="774"/>
      <c r="E44" s="774"/>
      <c r="F44" s="241" t="s">
        <v>290</v>
      </c>
      <c r="G44" s="242">
        <v>1.08</v>
      </c>
      <c r="H44" s="243">
        <v>25</v>
      </c>
      <c r="I44" s="244">
        <v>34</v>
      </c>
      <c r="J44" s="245">
        <v>26</v>
      </c>
      <c r="K44" s="246">
        <v>16</v>
      </c>
      <c r="L44" s="247">
        <f t="shared" si="2"/>
        <v>1.3812500000000001E-3</v>
      </c>
      <c r="M44" s="248">
        <f t="shared" si="3"/>
        <v>40542.986425339361</v>
      </c>
      <c r="N44" s="249"/>
      <c r="O44" s="250"/>
      <c r="P44" s="252"/>
    </row>
    <row r="45" spans="1:16" s="251" customFormat="1" ht="10.199999999999999">
      <c r="A45" s="772" t="s">
        <v>268</v>
      </c>
      <c r="B45" s="772" t="s">
        <v>280</v>
      </c>
      <c r="C45" s="775" t="s">
        <v>293</v>
      </c>
      <c r="D45" s="772" t="s">
        <v>296</v>
      </c>
      <c r="E45" s="772" t="s">
        <v>297</v>
      </c>
      <c r="F45" s="241" t="s">
        <v>284</v>
      </c>
      <c r="G45" s="242">
        <v>3.33</v>
      </c>
      <c r="H45" s="243">
        <v>30</v>
      </c>
      <c r="I45" s="244">
        <v>50</v>
      </c>
      <c r="J45" s="245">
        <f>6*K45/2+2</f>
        <v>38</v>
      </c>
      <c r="K45" s="246">
        <v>12</v>
      </c>
      <c r="L45" s="247">
        <f t="shared" si="2"/>
        <v>4.7499999999999999E-3</v>
      </c>
      <c r="M45" s="248">
        <f t="shared" si="3"/>
        <v>11789.473684210527</v>
      </c>
      <c r="N45" s="249"/>
      <c r="O45" s="250"/>
      <c r="P45" s="728"/>
    </row>
    <row r="46" spans="1:16" s="251" customFormat="1" ht="10.199999999999999">
      <c r="A46" s="773"/>
      <c r="B46" s="773"/>
      <c r="C46" s="776"/>
      <c r="D46" s="773"/>
      <c r="E46" s="773"/>
      <c r="F46" s="241" t="s">
        <v>285</v>
      </c>
      <c r="G46" s="242">
        <v>4.05</v>
      </c>
      <c r="H46" s="243">
        <v>30</v>
      </c>
      <c r="I46" s="244">
        <v>50</v>
      </c>
      <c r="J46" s="245">
        <f>7*K46/2+2</f>
        <v>44</v>
      </c>
      <c r="K46" s="246">
        <v>12</v>
      </c>
      <c r="L46" s="247">
        <f t="shared" si="2"/>
        <v>5.5000000000000005E-3</v>
      </c>
      <c r="M46" s="248">
        <f t="shared" si="3"/>
        <v>10181.81818181818</v>
      </c>
      <c r="N46" s="249"/>
      <c r="O46" s="250"/>
      <c r="P46" s="729"/>
    </row>
    <row r="47" spans="1:16" s="251" customFormat="1" ht="10.199999999999999">
      <c r="A47" s="773"/>
      <c r="B47" s="773"/>
      <c r="C47" s="776"/>
      <c r="D47" s="773"/>
      <c r="E47" s="773"/>
      <c r="F47" s="241" t="s">
        <v>286</v>
      </c>
      <c r="G47" s="242">
        <v>4.38</v>
      </c>
      <c r="H47" s="243">
        <v>30</v>
      </c>
      <c r="I47" s="244">
        <v>50</v>
      </c>
      <c r="J47" s="245">
        <f>8*K47/2+2</f>
        <v>50</v>
      </c>
      <c r="K47" s="246">
        <v>12</v>
      </c>
      <c r="L47" s="247">
        <f t="shared" si="2"/>
        <v>6.2499999999999995E-3</v>
      </c>
      <c r="M47" s="248">
        <f t="shared" si="3"/>
        <v>8960</v>
      </c>
      <c r="N47" s="249"/>
      <c r="O47" s="250"/>
      <c r="P47" s="729"/>
    </row>
    <row r="48" spans="1:16" s="253" customFormat="1" ht="10.199999999999999">
      <c r="A48" s="773"/>
      <c r="B48" s="773"/>
      <c r="C48" s="776"/>
      <c r="D48" s="773"/>
      <c r="E48" s="773"/>
      <c r="F48" s="241" t="s">
        <v>287</v>
      </c>
      <c r="G48" s="242">
        <v>5</v>
      </c>
      <c r="H48" s="243">
        <v>30</v>
      </c>
      <c r="I48" s="244">
        <v>50</v>
      </c>
      <c r="J48" s="245">
        <f>9*K48/2+2</f>
        <v>56</v>
      </c>
      <c r="K48" s="246">
        <v>12</v>
      </c>
      <c r="L48" s="247">
        <f t="shared" si="2"/>
        <v>7.0000000000000001E-3</v>
      </c>
      <c r="M48" s="248">
        <f t="shared" si="3"/>
        <v>8000</v>
      </c>
      <c r="N48" s="249"/>
      <c r="O48" s="250"/>
      <c r="P48" s="729"/>
    </row>
    <row r="49" spans="1:16" s="253" customFormat="1" ht="10.199999999999999">
      <c r="A49" s="773"/>
      <c r="B49" s="773"/>
      <c r="C49" s="776"/>
      <c r="D49" s="773"/>
      <c r="E49" s="773"/>
      <c r="F49" s="241" t="s">
        <v>288</v>
      </c>
      <c r="G49" s="242">
        <v>5.0600000000000005</v>
      </c>
      <c r="H49" s="243">
        <v>30</v>
      </c>
      <c r="I49" s="244">
        <v>50</v>
      </c>
      <c r="J49" s="245">
        <f>9*K49/2+2</f>
        <v>56</v>
      </c>
      <c r="K49" s="246">
        <v>12</v>
      </c>
      <c r="L49" s="247">
        <f t="shared" si="2"/>
        <v>7.0000000000000001E-3</v>
      </c>
      <c r="M49" s="248">
        <f t="shared" si="3"/>
        <v>8000</v>
      </c>
      <c r="N49" s="249"/>
      <c r="O49" s="250"/>
      <c r="P49" s="252"/>
    </row>
    <row r="50" spans="1:16" s="253" customFormat="1" ht="10.199999999999999">
      <c r="A50" s="773"/>
      <c r="B50" s="773"/>
      <c r="C50" s="776"/>
      <c r="D50" s="773"/>
      <c r="E50" s="773"/>
      <c r="F50" s="241" t="s">
        <v>289</v>
      </c>
      <c r="G50" s="242">
        <v>0.99</v>
      </c>
      <c r="H50" s="243">
        <v>25</v>
      </c>
      <c r="I50" s="244">
        <v>34</v>
      </c>
      <c r="J50" s="245">
        <v>26</v>
      </c>
      <c r="K50" s="246">
        <v>16</v>
      </c>
      <c r="L50" s="247">
        <f t="shared" si="2"/>
        <v>1.3812500000000001E-3</v>
      </c>
      <c r="M50" s="248">
        <f t="shared" si="3"/>
        <v>40542.986425339361</v>
      </c>
      <c r="N50" s="249"/>
      <c r="O50" s="250"/>
      <c r="P50" s="252"/>
    </row>
    <row r="51" spans="1:16" s="253" customFormat="1" ht="10.199999999999999">
      <c r="A51" s="774"/>
      <c r="B51" s="774"/>
      <c r="C51" s="777"/>
      <c r="D51" s="774"/>
      <c r="E51" s="774"/>
      <c r="F51" s="241" t="s">
        <v>290</v>
      </c>
      <c r="G51" s="242">
        <v>1.1000000000000001</v>
      </c>
      <c r="H51" s="243">
        <v>25</v>
      </c>
      <c r="I51" s="244">
        <v>34</v>
      </c>
      <c r="J51" s="245">
        <v>26</v>
      </c>
      <c r="K51" s="246">
        <v>16</v>
      </c>
      <c r="L51" s="247">
        <f t="shared" si="2"/>
        <v>1.3812500000000001E-3</v>
      </c>
      <c r="M51" s="248">
        <f t="shared" si="3"/>
        <v>40542.986425339361</v>
      </c>
      <c r="N51" s="249"/>
      <c r="O51" s="250"/>
      <c r="P51" s="252"/>
    </row>
  </sheetData>
  <mergeCells count="50">
    <mergeCell ref="P45:P48"/>
    <mergeCell ref="A38:A44"/>
    <mergeCell ref="B38:B44"/>
    <mergeCell ref="C38:C44"/>
    <mergeCell ref="D38:D44"/>
    <mergeCell ref="E38:E44"/>
    <mergeCell ref="P38:P41"/>
    <mergeCell ref="A45:A51"/>
    <mergeCell ref="B45:B51"/>
    <mergeCell ref="C45:C51"/>
    <mergeCell ref="D45:D51"/>
    <mergeCell ref="E45:E51"/>
    <mergeCell ref="P31:P34"/>
    <mergeCell ref="A21:A27"/>
    <mergeCell ref="B21:B27"/>
    <mergeCell ref="C21:C27"/>
    <mergeCell ref="D21:D27"/>
    <mergeCell ref="E21:E27"/>
    <mergeCell ref="P21:P24"/>
    <mergeCell ref="A31:A37"/>
    <mergeCell ref="B31:B37"/>
    <mergeCell ref="C31:C37"/>
    <mergeCell ref="D31:D37"/>
    <mergeCell ref="E31:E37"/>
    <mergeCell ref="P14:P17"/>
    <mergeCell ref="A7:A13"/>
    <mergeCell ref="B7:B13"/>
    <mergeCell ref="C7:C13"/>
    <mergeCell ref="D7:D13"/>
    <mergeCell ref="E7:E13"/>
    <mergeCell ref="P7:P10"/>
    <mergeCell ref="A14:A20"/>
    <mergeCell ref="B14:B20"/>
    <mergeCell ref="C14:C20"/>
    <mergeCell ref="D14:D20"/>
    <mergeCell ref="E14:E20"/>
    <mergeCell ref="G3:G5"/>
    <mergeCell ref="H3:O3"/>
    <mergeCell ref="H4:J4"/>
    <mergeCell ref="K4:K5"/>
    <mergeCell ref="L4:L5"/>
    <mergeCell ref="M4:M5"/>
    <mergeCell ref="N4:N5"/>
    <mergeCell ref="O4:O5"/>
    <mergeCell ref="F3:F5"/>
    <mergeCell ref="A3:A5"/>
    <mergeCell ref="B3:B5"/>
    <mergeCell ref="C3:C5"/>
    <mergeCell ref="D3:D5"/>
    <mergeCell ref="E3:E5"/>
  </mergeCells>
  <phoneticPr fontId="10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2"/>
  <sheetViews>
    <sheetView workbookViewId="0">
      <selection activeCell="H7" sqref="H7:K11"/>
    </sheetView>
  </sheetViews>
  <sheetFormatPr defaultColWidth="9" defaultRowHeight="13.2"/>
  <cols>
    <col min="1" max="1" width="11" customWidth="1"/>
    <col min="2" max="2" width="10.44140625" customWidth="1"/>
    <col min="3" max="3" width="23" customWidth="1"/>
    <col min="4" max="4" width="13.6640625" customWidth="1"/>
    <col min="5" max="5" width="16.44140625" customWidth="1"/>
    <col min="6" max="6" width="31" customWidth="1"/>
    <col min="7" max="7" width="11.5546875" style="202" customWidth="1"/>
    <col min="8" max="10" width="9" style="203"/>
    <col min="16" max="16" width="15.5546875" customWidth="1"/>
  </cols>
  <sheetData>
    <row r="1" spans="1:16" ht="30.75" customHeight="1">
      <c r="A1" s="158" t="s">
        <v>266</v>
      </c>
      <c r="B1" s="159" t="s">
        <v>267</v>
      </c>
      <c r="C1" s="160" t="s">
        <v>268</v>
      </c>
      <c r="D1" s="161" t="s">
        <v>269</v>
      </c>
      <c r="E1" s="162"/>
      <c r="F1" s="163">
        <v>44883</v>
      </c>
      <c r="G1" s="164"/>
      <c r="H1" s="165"/>
      <c r="I1" s="166"/>
      <c r="J1" s="167"/>
      <c r="K1" s="168"/>
      <c r="L1" s="168"/>
      <c r="M1" s="168"/>
      <c r="N1" s="169"/>
      <c r="O1" s="169"/>
    </row>
    <row r="2" spans="1:16" ht="29.25" customHeight="1">
      <c r="A2" s="170" t="s">
        <v>270</v>
      </c>
      <c r="B2" s="171"/>
      <c r="C2" s="172" t="s">
        <v>268</v>
      </c>
      <c r="D2" s="173" t="s">
        <v>271</v>
      </c>
      <c r="E2" s="174"/>
      <c r="F2" s="175" t="s">
        <v>272</v>
      </c>
      <c r="G2" s="164"/>
      <c r="H2" s="165"/>
      <c r="I2" s="166"/>
      <c r="J2" s="167"/>
      <c r="K2" s="168"/>
      <c r="L2" s="168"/>
      <c r="M2" s="168"/>
      <c r="N2" s="169"/>
      <c r="O2" s="169"/>
    </row>
    <row r="3" spans="1:16" ht="13.95" customHeight="1">
      <c r="A3" s="790" t="s">
        <v>273</v>
      </c>
      <c r="B3" s="790" t="s">
        <v>274</v>
      </c>
      <c r="C3" s="790" t="s">
        <v>0</v>
      </c>
      <c r="D3" s="790" t="s">
        <v>1</v>
      </c>
      <c r="E3" s="792" t="s">
        <v>275</v>
      </c>
      <c r="F3" s="790" t="s">
        <v>2</v>
      </c>
      <c r="G3" s="783" t="s">
        <v>3</v>
      </c>
      <c r="H3" s="786" t="s">
        <v>276</v>
      </c>
      <c r="I3" s="787"/>
      <c r="J3" s="787"/>
      <c r="K3" s="787"/>
      <c r="L3" s="787"/>
      <c r="M3" s="787"/>
      <c r="N3" s="787"/>
      <c r="O3" s="788"/>
      <c r="P3" s="176" t="s">
        <v>277</v>
      </c>
    </row>
    <row r="4" spans="1:16" ht="13.95" customHeight="1">
      <c r="A4" s="790"/>
      <c r="B4" s="790"/>
      <c r="C4" s="790"/>
      <c r="D4" s="790"/>
      <c r="E4" s="793"/>
      <c r="F4" s="790"/>
      <c r="G4" s="784"/>
      <c r="H4" s="789" t="s">
        <v>4</v>
      </c>
      <c r="I4" s="789"/>
      <c r="J4" s="789"/>
      <c r="K4" s="790" t="s">
        <v>278</v>
      </c>
      <c r="L4" s="791" t="s">
        <v>5</v>
      </c>
      <c r="M4" s="791" t="s">
        <v>6</v>
      </c>
      <c r="N4" s="790" t="s">
        <v>279</v>
      </c>
      <c r="O4" s="791" t="s">
        <v>7</v>
      </c>
      <c r="P4" s="177"/>
    </row>
    <row r="5" spans="1:16" ht="24" customHeight="1">
      <c r="A5" s="790"/>
      <c r="B5" s="790"/>
      <c r="C5" s="790"/>
      <c r="D5" s="790"/>
      <c r="E5" s="794"/>
      <c r="F5" s="790"/>
      <c r="G5" s="785"/>
      <c r="H5" s="178" t="s">
        <v>8</v>
      </c>
      <c r="I5" s="179" t="s">
        <v>9</v>
      </c>
      <c r="J5" s="179" t="s">
        <v>10</v>
      </c>
      <c r="K5" s="790"/>
      <c r="L5" s="791"/>
      <c r="M5" s="791"/>
      <c r="N5" s="790"/>
      <c r="O5" s="791"/>
      <c r="P5" s="136"/>
    </row>
    <row r="6" spans="1:16">
      <c r="A6" s="180" t="s">
        <v>268</v>
      </c>
      <c r="B6" s="180"/>
      <c r="C6" s="181" t="s">
        <v>268</v>
      </c>
      <c r="D6" s="181"/>
      <c r="E6" s="181"/>
      <c r="F6" s="181"/>
      <c r="G6" s="182"/>
      <c r="H6" s="183"/>
      <c r="I6" s="184"/>
      <c r="J6" s="184"/>
      <c r="K6" s="181"/>
      <c r="L6" s="185"/>
      <c r="M6" s="186"/>
      <c r="N6" s="181"/>
      <c r="O6" s="187"/>
      <c r="P6" s="136"/>
    </row>
    <row r="7" spans="1:16" s="198" customFormat="1" ht="10.199999999999999">
      <c r="A7" s="780" t="s">
        <v>268</v>
      </c>
      <c r="B7" s="780" t="s">
        <v>280</v>
      </c>
      <c r="C7" s="775" t="s">
        <v>281</v>
      </c>
      <c r="D7" s="780" t="s">
        <v>282</v>
      </c>
      <c r="E7" s="780" t="s">
        <v>283</v>
      </c>
      <c r="F7" s="188" t="s">
        <v>284</v>
      </c>
      <c r="G7" s="189">
        <v>3.71</v>
      </c>
      <c r="H7" s="190">
        <v>30</v>
      </c>
      <c r="I7" s="191">
        <v>25</v>
      </c>
      <c r="J7" s="192">
        <f>6*K7+2</f>
        <v>26</v>
      </c>
      <c r="K7" s="193">
        <v>4</v>
      </c>
      <c r="L7" s="194">
        <f t="shared" ref="L7:L20" si="0">H7*I7*J7/1000000/K7</f>
        <v>4.875E-3</v>
      </c>
      <c r="M7" s="195">
        <f t="shared" ref="M7:M20" si="1">56/L7</f>
        <v>11487.179487179486</v>
      </c>
      <c r="N7" s="196"/>
      <c r="O7" s="197"/>
      <c r="P7" s="778"/>
    </row>
    <row r="8" spans="1:16" s="198" customFormat="1" ht="10.199999999999999">
      <c r="A8" s="781"/>
      <c r="B8" s="781"/>
      <c r="C8" s="776"/>
      <c r="D8" s="781"/>
      <c r="E8" s="781"/>
      <c r="F8" s="188" t="s">
        <v>285</v>
      </c>
      <c r="G8" s="189">
        <v>4.4800000000000004</v>
      </c>
      <c r="H8" s="190">
        <v>30</v>
      </c>
      <c r="I8" s="191">
        <v>25</v>
      </c>
      <c r="J8" s="192">
        <f>7*K8+2</f>
        <v>30</v>
      </c>
      <c r="K8" s="193">
        <v>4</v>
      </c>
      <c r="L8" s="194">
        <f t="shared" si="0"/>
        <v>5.6249999999999998E-3</v>
      </c>
      <c r="M8" s="195">
        <f t="shared" si="1"/>
        <v>9955.5555555555566</v>
      </c>
      <c r="N8" s="196"/>
      <c r="O8" s="197"/>
      <c r="P8" s="779"/>
    </row>
    <row r="9" spans="1:16" s="198" customFormat="1" ht="10.199999999999999">
      <c r="A9" s="781"/>
      <c r="B9" s="781"/>
      <c r="C9" s="776"/>
      <c r="D9" s="781"/>
      <c r="E9" s="781"/>
      <c r="F9" s="188" t="s">
        <v>286</v>
      </c>
      <c r="G9" s="189">
        <v>4.97</v>
      </c>
      <c r="H9" s="190">
        <v>30</v>
      </c>
      <c r="I9" s="191">
        <v>25</v>
      </c>
      <c r="J9" s="192">
        <f>8*K9+2</f>
        <v>34</v>
      </c>
      <c r="K9" s="193">
        <v>4</v>
      </c>
      <c r="L9" s="194">
        <f t="shared" si="0"/>
        <v>6.3749999999999996E-3</v>
      </c>
      <c r="M9" s="195">
        <f t="shared" si="1"/>
        <v>8784.3137254901958</v>
      </c>
      <c r="N9" s="196"/>
      <c r="O9" s="197"/>
      <c r="P9" s="779"/>
    </row>
    <row r="10" spans="1:16" s="200" customFormat="1" ht="10.199999999999999">
      <c r="A10" s="781"/>
      <c r="B10" s="781"/>
      <c r="C10" s="776"/>
      <c r="D10" s="781"/>
      <c r="E10" s="781"/>
      <c r="F10" s="188" t="s">
        <v>287</v>
      </c>
      <c r="G10" s="189">
        <v>5.72</v>
      </c>
      <c r="H10" s="190">
        <v>30</v>
      </c>
      <c r="I10" s="191">
        <v>25</v>
      </c>
      <c r="J10" s="192">
        <f>9*K10+2</f>
        <v>38</v>
      </c>
      <c r="K10" s="193">
        <v>4</v>
      </c>
      <c r="L10" s="194">
        <f t="shared" si="0"/>
        <v>7.1250000000000003E-3</v>
      </c>
      <c r="M10" s="195">
        <f t="shared" si="1"/>
        <v>7859.6491228070172</v>
      </c>
      <c r="N10" s="196"/>
      <c r="O10" s="197"/>
      <c r="P10" s="779"/>
    </row>
    <row r="11" spans="1:16" s="200" customFormat="1" ht="10.199999999999999">
      <c r="A11" s="781"/>
      <c r="B11" s="781"/>
      <c r="C11" s="776"/>
      <c r="D11" s="781"/>
      <c r="E11" s="781"/>
      <c r="F11" s="188" t="s">
        <v>288</v>
      </c>
      <c r="G11" s="189">
        <v>5.77</v>
      </c>
      <c r="H11" s="190">
        <v>30</v>
      </c>
      <c r="I11" s="191">
        <v>25</v>
      </c>
      <c r="J11" s="192">
        <f>10*K11+2</f>
        <v>42</v>
      </c>
      <c r="K11" s="193">
        <v>4</v>
      </c>
      <c r="L11" s="194">
        <f t="shared" si="0"/>
        <v>7.8750000000000001E-3</v>
      </c>
      <c r="M11" s="195">
        <f t="shared" si="1"/>
        <v>7111.1111111111113</v>
      </c>
      <c r="N11" s="196"/>
      <c r="O11" s="197"/>
      <c r="P11" s="199"/>
    </row>
    <row r="12" spans="1:16" s="200" customFormat="1" ht="10.199999999999999">
      <c r="A12" s="781"/>
      <c r="B12" s="781"/>
      <c r="C12" s="776"/>
      <c r="D12" s="781"/>
      <c r="E12" s="781"/>
      <c r="F12" s="188" t="s">
        <v>289</v>
      </c>
      <c r="G12" s="189">
        <v>1.1100000000000001</v>
      </c>
      <c r="H12" s="190">
        <v>25</v>
      </c>
      <c r="I12" s="191">
        <v>17</v>
      </c>
      <c r="J12" s="192">
        <v>26</v>
      </c>
      <c r="K12" s="193">
        <v>8</v>
      </c>
      <c r="L12" s="194">
        <f t="shared" si="0"/>
        <v>1.3812500000000001E-3</v>
      </c>
      <c r="M12" s="195">
        <f t="shared" si="1"/>
        <v>40542.986425339361</v>
      </c>
      <c r="N12" s="196"/>
      <c r="O12" s="197"/>
      <c r="P12" s="199"/>
    </row>
    <row r="13" spans="1:16" s="200" customFormat="1" ht="10.199999999999999">
      <c r="A13" s="782"/>
      <c r="B13" s="782"/>
      <c r="C13" s="777"/>
      <c r="D13" s="782"/>
      <c r="E13" s="782"/>
      <c r="F13" s="188" t="s">
        <v>290</v>
      </c>
      <c r="G13" s="189">
        <v>1.27</v>
      </c>
      <c r="H13" s="190">
        <v>25</v>
      </c>
      <c r="I13" s="191">
        <v>17</v>
      </c>
      <c r="J13" s="192">
        <v>26</v>
      </c>
      <c r="K13" s="193">
        <v>8</v>
      </c>
      <c r="L13" s="194">
        <f t="shared" si="0"/>
        <v>1.3812500000000001E-3</v>
      </c>
      <c r="M13" s="195">
        <f t="shared" si="1"/>
        <v>40542.986425339361</v>
      </c>
      <c r="N13" s="196"/>
      <c r="O13" s="197"/>
      <c r="P13" s="199"/>
    </row>
    <row r="14" spans="1:16" s="198" customFormat="1" ht="10.199999999999999">
      <c r="A14" s="780" t="s">
        <v>268</v>
      </c>
      <c r="B14" s="780" t="s">
        <v>280</v>
      </c>
      <c r="C14" s="775" t="s">
        <v>291</v>
      </c>
      <c r="D14" s="780" t="s">
        <v>282</v>
      </c>
      <c r="E14" s="780" t="s">
        <v>283</v>
      </c>
      <c r="F14" s="188" t="s">
        <v>284</v>
      </c>
      <c r="G14" s="189">
        <v>3.66</v>
      </c>
      <c r="H14" s="190">
        <v>30</v>
      </c>
      <c r="I14" s="191">
        <v>25</v>
      </c>
      <c r="J14" s="192">
        <f>6*K14+2</f>
        <v>26</v>
      </c>
      <c r="K14" s="193">
        <v>4</v>
      </c>
      <c r="L14" s="194">
        <f t="shared" si="0"/>
        <v>4.875E-3</v>
      </c>
      <c r="M14" s="195">
        <f t="shared" si="1"/>
        <v>11487.179487179486</v>
      </c>
      <c r="N14" s="196"/>
      <c r="O14" s="197"/>
      <c r="P14" s="778"/>
    </row>
    <row r="15" spans="1:16" s="198" customFormat="1" ht="10.199999999999999">
      <c r="A15" s="781"/>
      <c r="B15" s="781"/>
      <c r="C15" s="776"/>
      <c r="D15" s="781"/>
      <c r="E15" s="781"/>
      <c r="F15" s="188" t="s">
        <v>285</v>
      </c>
      <c r="G15" s="189">
        <v>4.43</v>
      </c>
      <c r="H15" s="190">
        <v>30</v>
      </c>
      <c r="I15" s="191">
        <v>25</v>
      </c>
      <c r="J15" s="192">
        <f>7*K15+2</f>
        <v>30</v>
      </c>
      <c r="K15" s="193">
        <v>4</v>
      </c>
      <c r="L15" s="194">
        <f t="shared" si="0"/>
        <v>5.6249999999999998E-3</v>
      </c>
      <c r="M15" s="195">
        <f t="shared" si="1"/>
        <v>9955.5555555555566</v>
      </c>
      <c r="N15" s="196"/>
      <c r="O15" s="197"/>
      <c r="P15" s="779"/>
    </row>
    <row r="16" spans="1:16" s="198" customFormat="1" ht="10.199999999999999">
      <c r="A16" s="781"/>
      <c r="B16" s="781"/>
      <c r="C16" s="776"/>
      <c r="D16" s="781"/>
      <c r="E16" s="781"/>
      <c r="F16" s="188" t="s">
        <v>286</v>
      </c>
      <c r="G16" s="189">
        <v>4.8899999999999997</v>
      </c>
      <c r="H16" s="190">
        <v>30</v>
      </c>
      <c r="I16" s="191">
        <v>25</v>
      </c>
      <c r="J16" s="192">
        <f>8*K16+2</f>
        <v>34</v>
      </c>
      <c r="K16" s="193">
        <v>4</v>
      </c>
      <c r="L16" s="194">
        <f t="shared" si="0"/>
        <v>6.3749999999999996E-3</v>
      </c>
      <c r="M16" s="195">
        <f t="shared" si="1"/>
        <v>8784.3137254901958</v>
      </c>
      <c r="N16" s="196"/>
      <c r="O16" s="197"/>
      <c r="P16" s="779"/>
    </row>
    <row r="17" spans="1:16" s="200" customFormat="1" ht="10.199999999999999">
      <c r="A17" s="781"/>
      <c r="B17" s="781"/>
      <c r="C17" s="776"/>
      <c r="D17" s="781"/>
      <c r="E17" s="781"/>
      <c r="F17" s="188" t="s">
        <v>287</v>
      </c>
      <c r="G17" s="189">
        <v>5.61</v>
      </c>
      <c r="H17" s="190">
        <v>30</v>
      </c>
      <c r="I17" s="191">
        <v>25</v>
      </c>
      <c r="J17" s="192">
        <f>9*K17+2</f>
        <v>38</v>
      </c>
      <c r="K17" s="193">
        <v>4</v>
      </c>
      <c r="L17" s="194">
        <f t="shared" si="0"/>
        <v>7.1250000000000003E-3</v>
      </c>
      <c r="M17" s="195">
        <f t="shared" si="1"/>
        <v>7859.6491228070172</v>
      </c>
      <c r="N17" s="196"/>
      <c r="O17" s="197"/>
      <c r="P17" s="779"/>
    </row>
    <row r="18" spans="1:16" s="200" customFormat="1" ht="10.199999999999999">
      <c r="A18" s="781"/>
      <c r="B18" s="781"/>
      <c r="C18" s="776"/>
      <c r="D18" s="781"/>
      <c r="E18" s="781"/>
      <c r="F18" s="188" t="s">
        <v>288</v>
      </c>
      <c r="G18" s="189">
        <v>5.67</v>
      </c>
      <c r="H18" s="190">
        <v>30</v>
      </c>
      <c r="I18" s="191">
        <v>25</v>
      </c>
      <c r="J18" s="192">
        <f>10*K18+2</f>
        <v>42</v>
      </c>
      <c r="K18" s="193">
        <v>4</v>
      </c>
      <c r="L18" s="194">
        <f t="shared" si="0"/>
        <v>7.8750000000000001E-3</v>
      </c>
      <c r="M18" s="195">
        <f t="shared" si="1"/>
        <v>7111.1111111111113</v>
      </c>
      <c r="N18" s="196"/>
      <c r="O18" s="197"/>
      <c r="P18" s="199"/>
    </row>
    <row r="19" spans="1:16" s="200" customFormat="1" ht="10.199999999999999">
      <c r="A19" s="781"/>
      <c r="B19" s="781"/>
      <c r="C19" s="776"/>
      <c r="D19" s="781"/>
      <c r="E19" s="781"/>
      <c r="F19" s="188" t="s">
        <v>289</v>
      </c>
      <c r="G19" s="189">
        <v>1.08</v>
      </c>
      <c r="H19" s="190">
        <v>25</v>
      </c>
      <c r="I19" s="191">
        <v>17</v>
      </c>
      <c r="J19" s="192">
        <v>26</v>
      </c>
      <c r="K19" s="193">
        <v>8</v>
      </c>
      <c r="L19" s="194">
        <f t="shared" si="0"/>
        <v>1.3812500000000001E-3</v>
      </c>
      <c r="M19" s="195">
        <f t="shared" si="1"/>
        <v>40542.986425339361</v>
      </c>
      <c r="N19" s="196"/>
      <c r="O19" s="197"/>
      <c r="P19" s="199"/>
    </row>
    <row r="20" spans="1:16" s="200" customFormat="1" ht="10.199999999999999">
      <c r="A20" s="782"/>
      <c r="B20" s="782"/>
      <c r="C20" s="777"/>
      <c r="D20" s="782"/>
      <c r="E20" s="782"/>
      <c r="F20" s="188" t="s">
        <v>290</v>
      </c>
      <c r="G20" s="189">
        <v>1.24</v>
      </c>
      <c r="H20" s="190">
        <v>25</v>
      </c>
      <c r="I20" s="191">
        <v>17</v>
      </c>
      <c r="J20" s="192">
        <v>26</v>
      </c>
      <c r="K20" s="193">
        <v>8</v>
      </c>
      <c r="L20" s="194">
        <f t="shared" si="0"/>
        <v>1.3812500000000001E-3</v>
      </c>
      <c r="M20" s="195">
        <f t="shared" si="1"/>
        <v>40542.986425339361</v>
      </c>
      <c r="N20" s="196"/>
      <c r="O20" s="197"/>
      <c r="P20" s="199"/>
    </row>
    <row r="22" spans="1:16" ht="14.4">
      <c r="D22" s="201" t="s">
        <v>292</v>
      </c>
    </row>
  </sheetData>
  <mergeCells count="26">
    <mergeCell ref="F3:F5"/>
    <mergeCell ref="A3:A5"/>
    <mergeCell ref="B3:B5"/>
    <mergeCell ref="C3:C5"/>
    <mergeCell ref="D3:D5"/>
    <mergeCell ref="E3:E5"/>
    <mergeCell ref="G3:G5"/>
    <mergeCell ref="H3:O3"/>
    <mergeCell ref="H4:J4"/>
    <mergeCell ref="K4:K5"/>
    <mergeCell ref="L4:L5"/>
    <mergeCell ref="M4:M5"/>
    <mergeCell ref="N4:N5"/>
    <mergeCell ref="O4:O5"/>
    <mergeCell ref="P14:P17"/>
    <mergeCell ref="A7:A13"/>
    <mergeCell ref="B7:B13"/>
    <mergeCell ref="C7:C13"/>
    <mergeCell ref="D7:D13"/>
    <mergeCell ref="E7:E13"/>
    <mergeCell ref="P7:P10"/>
    <mergeCell ref="A14:A20"/>
    <mergeCell ref="B14:B20"/>
    <mergeCell ref="C14:C20"/>
    <mergeCell ref="D14:D20"/>
    <mergeCell ref="E14:E20"/>
  </mergeCells>
  <phoneticPr fontId="10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Q50"/>
  <sheetViews>
    <sheetView zoomScale="80" zoomScaleNormal="80" workbookViewId="0">
      <pane xSplit="5" ySplit="10" topLeftCell="AB11" activePane="bottomRight" state="frozen"/>
      <selection pane="topRight" activeCell="F1" sqref="F1"/>
      <selection pane="bottomLeft" activeCell="A6" sqref="A6"/>
      <selection pane="bottomRight" activeCell="AD12" sqref="AD12:AD16"/>
    </sheetView>
  </sheetViews>
  <sheetFormatPr defaultColWidth="9.33203125" defaultRowHeight="13.8" outlineLevelCol="2"/>
  <cols>
    <col min="1" max="1" width="26.44140625" style="115" customWidth="1"/>
    <col min="2" max="2" width="28.33203125" style="115" customWidth="1"/>
    <col min="3" max="3" width="20.33203125" style="149" customWidth="1"/>
    <col min="4" max="4" width="36.5546875" style="115" customWidth="1"/>
    <col min="5" max="5" width="18.33203125" style="150" customWidth="1" outlineLevel="1"/>
    <col min="6" max="6" width="7.6640625" style="151" customWidth="1" outlineLevel="1" collapsed="1"/>
    <col min="7" max="7" width="6.6640625" style="115" customWidth="1" outlineLevel="2"/>
    <col min="8" max="8" width="13.33203125" style="115" customWidth="1" outlineLevel="2"/>
    <col min="9" max="10" width="7.6640625" style="115" customWidth="1" outlineLevel="2"/>
    <col min="11" max="11" width="7.5546875" style="115" customWidth="1" outlineLevel="2"/>
    <col min="12" max="12" width="11" style="151" customWidth="1" outlineLevel="2"/>
    <col min="13" max="13" width="9.33203125" style="151" customWidth="1" outlineLevel="2"/>
    <col min="14" max="14" width="8.33203125" style="115" customWidth="1" outlineLevel="2"/>
    <col min="15" max="15" width="12.33203125" style="151" customWidth="1" outlineLevel="1"/>
    <col min="16" max="16" width="6.6640625" style="115" customWidth="1" outlineLevel="2"/>
    <col min="17" max="17" width="11.33203125" style="115" customWidth="1" outlineLevel="2"/>
    <col min="18" max="18" width="9.33203125" style="151" customWidth="1" outlineLevel="1"/>
    <col min="19" max="20" width="7.6640625" style="151" customWidth="1" outlineLevel="1"/>
    <col min="21" max="21" width="6.5546875" style="115" customWidth="1" outlineLevel="2"/>
    <col min="22" max="22" width="8.44140625" style="115" customWidth="1" outlineLevel="2"/>
    <col min="23" max="23" width="6.5546875" style="115" customWidth="1" outlineLevel="2"/>
    <col min="24" max="24" width="6.6640625" style="115" customWidth="1" outlineLevel="2"/>
    <col min="25" max="25" width="8.44140625" style="115" customWidth="1" outlineLevel="2"/>
    <col min="26" max="26" width="6.6640625" style="151" customWidth="1" outlineLevel="1"/>
    <col min="27" max="27" width="8.5546875" style="151" customWidth="1" outlineLevel="1"/>
    <col min="28" max="28" width="13.6640625" style="151" customWidth="1" outlineLevel="1"/>
    <col min="29" max="30" width="9.33203125" style="151" customWidth="1" outlineLevel="1"/>
    <col min="31" max="31" width="9.44140625" customWidth="1" outlineLevel="1"/>
    <col min="32" max="32" width="14.33203125" style="115" customWidth="1"/>
    <col min="33" max="33" width="13" style="157" customWidth="1"/>
    <col min="34" max="34" width="7.44140625" style="157" customWidth="1"/>
    <col min="35" max="35" width="16.5546875" style="115" customWidth="1"/>
    <col min="36" max="36" width="13.44140625" style="115" customWidth="1"/>
    <col min="37" max="37" width="15.6640625" style="115" customWidth="1"/>
    <col min="38" max="38" width="15.33203125" style="115" customWidth="1"/>
    <col min="39" max="40" width="9.33203125" style="115"/>
    <col min="41" max="41" width="3.5546875" style="115" customWidth="1"/>
    <col min="42" max="42" width="5" style="115" customWidth="1"/>
    <col min="43" max="43" width="12.44140625" style="115" customWidth="1"/>
    <col min="44" max="44" width="13.6640625" style="115" customWidth="1"/>
    <col min="45" max="16384" width="9.33203125" style="115"/>
  </cols>
  <sheetData>
    <row r="1" spans="1:251" s="34" customFormat="1" ht="25.5" customHeight="1" thickBot="1">
      <c r="A1" s="798" t="s">
        <v>102</v>
      </c>
      <c r="B1" s="798"/>
      <c r="C1" s="798"/>
      <c r="D1" s="798"/>
      <c r="E1" s="33"/>
      <c r="AE1"/>
      <c r="AG1" s="35"/>
      <c r="AH1" s="35"/>
      <c r="EQ1" s="36"/>
    </row>
    <row r="2" spans="1:251" s="54" customFormat="1">
      <c r="A2" s="37" t="s">
        <v>33</v>
      </c>
      <c r="B2" s="38" t="s">
        <v>103</v>
      </c>
      <c r="C2" s="39" t="s">
        <v>104</v>
      </c>
      <c r="D2" s="40"/>
      <c r="E2" s="40"/>
      <c r="F2" s="40"/>
      <c r="G2" s="39" t="s">
        <v>105</v>
      </c>
      <c r="H2" s="41"/>
      <c r="I2" s="42"/>
      <c r="J2" s="42"/>
      <c r="K2" s="42"/>
      <c r="L2" s="42"/>
      <c r="M2" s="42"/>
      <c r="N2" s="42"/>
      <c r="O2" s="42"/>
      <c r="P2" s="42"/>
      <c r="Q2" s="42"/>
      <c r="R2" s="42"/>
      <c r="S2" s="42"/>
      <c r="T2" s="43"/>
      <c r="U2" s="44"/>
      <c r="V2" s="45"/>
      <c r="W2" s="44"/>
      <c r="X2" s="45"/>
      <c r="Y2" s="45"/>
      <c r="Z2" s="45"/>
      <c r="AA2" s="45"/>
      <c r="AB2" s="45"/>
      <c r="AC2" s="45"/>
      <c r="AD2" s="45"/>
      <c r="AE2"/>
      <c r="AF2" s="45"/>
      <c r="AG2" s="46"/>
      <c r="AH2" s="46"/>
      <c r="AI2" s="45"/>
      <c r="AJ2" s="47"/>
      <c r="AK2" s="47"/>
      <c r="AL2" s="48"/>
      <c r="AM2" s="49"/>
      <c r="AN2" s="49"/>
      <c r="AO2" s="49"/>
      <c r="AP2" s="45"/>
      <c r="AQ2" s="45"/>
      <c r="AR2" s="47"/>
      <c r="AS2" s="50"/>
      <c r="AT2" s="50"/>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51"/>
      <c r="HR2" s="45"/>
      <c r="HS2" s="52"/>
      <c r="HT2" s="52"/>
      <c r="HU2" s="52" t="s">
        <v>32</v>
      </c>
      <c r="HV2" s="52" t="s">
        <v>31</v>
      </c>
      <c r="HW2" s="52" t="s">
        <v>30</v>
      </c>
      <c r="HX2" s="52" t="s">
        <v>29</v>
      </c>
      <c r="HY2" s="52"/>
      <c r="HZ2" s="52" t="s">
        <v>28</v>
      </c>
      <c r="IA2" s="52" t="s">
        <v>27</v>
      </c>
      <c r="IB2" s="52" t="s">
        <v>25</v>
      </c>
      <c r="IC2" s="52" t="s">
        <v>26</v>
      </c>
      <c r="ID2" s="52"/>
      <c r="IE2" s="52"/>
      <c r="IF2" s="52"/>
      <c r="IG2" s="52"/>
      <c r="IH2" s="52"/>
      <c r="II2" s="52"/>
      <c r="IJ2" s="53"/>
      <c r="IK2" s="45"/>
      <c r="IL2" s="45"/>
      <c r="IM2" s="45"/>
      <c r="IN2" s="45"/>
      <c r="IO2" s="45"/>
      <c r="IP2" s="45"/>
      <c r="IQ2" s="45"/>
    </row>
    <row r="3" spans="1:251" s="54" customFormat="1" ht="23.25" customHeight="1">
      <c r="A3" s="55" t="s">
        <v>106</v>
      </c>
      <c r="B3" s="56" t="s">
        <v>107</v>
      </c>
      <c r="C3" s="57" t="s">
        <v>108</v>
      </c>
      <c r="D3" s="58" t="s">
        <v>109</v>
      </c>
      <c r="E3" s="58"/>
      <c r="F3" s="58"/>
      <c r="G3" s="57" t="s">
        <v>110</v>
      </c>
      <c r="H3" s="59" t="s">
        <v>111</v>
      </c>
      <c r="I3" s="42"/>
      <c r="J3" s="42"/>
      <c r="K3" s="42"/>
      <c r="L3" s="42"/>
      <c r="M3" s="42"/>
      <c r="N3" s="42"/>
      <c r="O3" s="42"/>
      <c r="P3" s="42"/>
      <c r="Q3" s="42"/>
      <c r="R3" s="42"/>
      <c r="S3" s="42"/>
      <c r="T3" s="43"/>
      <c r="U3" s="44"/>
      <c r="V3" s="45"/>
      <c r="W3" s="44"/>
      <c r="X3" s="45"/>
      <c r="Y3" s="45"/>
      <c r="Z3" s="45"/>
      <c r="AA3" s="45"/>
      <c r="AB3" s="45"/>
      <c r="AC3" s="45"/>
      <c r="AD3" s="45"/>
      <c r="AE3"/>
      <c r="AF3" s="45"/>
      <c r="AG3" s="46"/>
      <c r="AH3" s="46"/>
      <c r="AI3" s="45"/>
      <c r="AJ3" s="47"/>
      <c r="AK3" s="47"/>
      <c r="AL3" s="48"/>
      <c r="AM3" s="49"/>
      <c r="AN3" s="49"/>
      <c r="AO3" s="49"/>
      <c r="AP3" s="45"/>
      <c r="AQ3" s="45"/>
      <c r="AR3" s="47"/>
      <c r="AS3" s="50"/>
      <c r="AT3" s="50"/>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51"/>
      <c r="HR3" s="45"/>
      <c r="HS3" s="52"/>
      <c r="HT3" s="52"/>
      <c r="HU3" s="60" t="s">
        <v>112</v>
      </c>
      <c r="HV3" s="61" t="s">
        <v>113</v>
      </c>
      <c r="HW3" s="52" t="s">
        <v>114</v>
      </c>
      <c r="HX3" s="52" t="s">
        <v>115</v>
      </c>
      <c r="HY3" s="52" t="s">
        <v>116</v>
      </c>
      <c r="HZ3" s="52" t="s">
        <v>117</v>
      </c>
      <c r="IA3" s="60" t="s">
        <v>118</v>
      </c>
      <c r="IB3" s="52"/>
      <c r="IC3" s="52"/>
      <c r="ID3" s="52"/>
      <c r="IE3" s="52"/>
      <c r="IF3" s="52"/>
      <c r="IG3" s="52"/>
      <c r="IH3" s="52"/>
      <c r="II3" s="52"/>
      <c r="IJ3" s="53"/>
      <c r="IK3" s="45"/>
      <c r="IL3" s="45"/>
      <c r="IM3" s="45"/>
      <c r="IN3" s="45"/>
      <c r="IO3" s="45"/>
      <c r="IP3" s="45"/>
      <c r="IQ3" s="45"/>
    </row>
    <row r="4" spans="1:251" s="54" customFormat="1">
      <c r="A4" s="55" t="s">
        <v>119</v>
      </c>
      <c r="B4" s="56" t="s">
        <v>120</v>
      </c>
      <c r="C4" s="57" t="s">
        <v>121</v>
      </c>
      <c r="D4" s="58" t="s">
        <v>112</v>
      </c>
      <c r="E4" s="58"/>
      <c r="F4" s="58"/>
      <c r="G4" s="57" t="s">
        <v>122</v>
      </c>
      <c r="H4" s="59"/>
      <c r="I4" s="42"/>
      <c r="J4" s="42"/>
      <c r="K4" s="42"/>
      <c r="L4" s="42"/>
      <c r="M4" s="42"/>
      <c r="N4" s="42"/>
      <c r="O4" s="42"/>
      <c r="P4" s="42"/>
      <c r="Q4" s="42"/>
      <c r="R4" s="42"/>
      <c r="S4" s="42"/>
      <c r="T4" s="43"/>
      <c r="U4" s="44"/>
      <c r="V4" s="45"/>
      <c r="W4" s="44"/>
      <c r="X4" s="45"/>
      <c r="Y4" s="45"/>
      <c r="Z4" s="45"/>
      <c r="AA4" s="45"/>
      <c r="AB4" s="45"/>
      <c r="AC4" s="45"/>
      <c r="AD4" s="45"/>
      <c r="AE4"/>
      <c r="AF4" s="45"/>
      <c r="AG4" s="46"/>
      <c r="AH4" s="46"/>
      <c r="AI4" s="45"/>
      <c r="AJ4" s="62"/>
      <c r="AK4" s="62"/>
      <c r="AL4" s="63"/>
      <c r="AM4" s="49"/>
      <c r="AN4" s="49"/>
      <c r="AO4" s="49"/>
      <c r="AP4" s="45"/>
      <c r="AQ4" s="45"/>
      <c r="AR4" s="47"/>
      <c r="AS4" s="50"/>
      <c r="AT4" s="50"/>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64"/>
      <c r="HN4" s="65"/>
      <c r="HO4" s="64"/>
      <c r="HP4" s="65"/>
      <c r="HQ4" s="66"/>
      <c r="HR4" s="64"/>
      <c r="HS4" s="60"/>
      <c r="HT4" s="52"/>
      <c r="HU4" s="67" t="s">
        <v>123</v>
      </c>
      <c r="HV4" s="67" t="s">
        <v>124</v>
      </c>
      <c r="HW4" s="68" t="s">
        <v>125</v>
      </c>
      <c r="HX4" s="69" t="s">
        <v>126</v>
      </c>
      <c r="HY4" s="70"/>
      <c r="HZ4" s="60" t="s">
        <v>127</v>
      </c>
      <c r="IA4" s="60" t="s">
        <v>111</v>
      </c>
      <c r="IB4" s="52"/>
      <c r="IC4" s="52"/>
      <c r="ID4" s="52"/>
      <c r="IE4" s="52"/>
      <c r="IF4" s="52"/>
      <c r="IG4" s="52"/>
      <c r="IH4" s="52"/>
      <c r="II4" s="52"/>
      <c r="IJ4" s="53"/>
      <c r="IK4" s="45"/>
      <c r="IL4" s="45"/>
      <c r="IM4" s="45"/>
      <c r="IN4" s="45"/>
      <c r="IO4" s="45"/>
      <c r="IP4" s="45"/>
      <c r="IQ4" s="45"/>
    </row>
    <row r="5" spans="1:251" s="54" customFormat="1">
      <c r="A5" s="55" t="s">
        <v>128</v>
      </c>
      <c r="B5" s="71" t="s">
        <v>129</v>
      </c>
      <c r="C5" s="57" t="s">
        <v>130</v>
      </c>
      <c r="D5" s="56" t="s">
        <v>124</v>
      </c>
      <c r="E5" s="56"/>
      <c r="F5" s="56"/>
      <c r="G5" s="57" t="s">
        <v>131</v>
      </c>
      <c r="H5" s="59" t="s">
        <v>132</v>
      </c>
      <c r="I5" s="42"/>
      <c r="J5" s="42"/>
      <c r="K5" s="42"/>
      <c r="L5" s="42"/>
      <c r="M5" s="42"/>
      <c r="N5" s="42"/>
      <c r="O5" s="42"/>
      <c r="P5" s="42"/>
      <c r="Q5" s="42"/>
      <c r="R5" s="42"/>
      <c r="S5" s="42"/>
      <c r="T5" s="43"/>
      <c r="U5" s="44"/>
      <c r="V5" s="45"/>
      <c r="W5" s="44"/>
      <c r="X5" s="44"/>
      <c r="Y5" s="44"/>
      <c r="Z5" s="72"/>
      <c r="AA5" s="45"/>
      <c r="AB5" s="45"/>
      <c r="AC5" s="45"/>
      <c r="AD5" s="45"/>
      <c r="AE5"/>
      <c r="AF5" s="45"/>
      <c r="AG5" s="46"/>
      <c r="AH5" s="46"/>
      <c r="AI5" s="45"/>
      <c r="AJ5" s="47"/>
      <c r="AK5" s="47"/>
      <c r="AL5" s="48"/>
      <c r="AM5" s="49"/>
      <c r="AN5" s="49"/>
      <c r="AO5" s="49"/>
      <c r="AP5" s="45"/>
      <c r="AQ5" s="45"/>
      <c r="AR5" s="47"/>
      <c r="AS5" s="50"/>
      <c r="AT5" s="50"/>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73"/>
      <c r="HN5" s="73"/>
      <c r="HO5" s="74"/>
      <c r="HP5" s="75"/>
      <c r="HQ5" s="66"/>
      <c r="HR5" s="64"/>
      <c r="HS5" s="60"/>
      <c r="HT5" s="52"/>
      <c r="HU5" s="60" t="s">
        <v>133</v>
      </c>
      <c r="HV5" s="60" t="s">
        <v>134</v>
      </c>
      <c r="HW5" s="70" t="s">
        <v>135</v>
      </c>
      <c r="HX5" s="76" t="s">
        <v>136</v>
      </c>
      <c r="HY5" s="60" t="s">
        <v>137</v>
      </c>
      <c r="HZ5" s="52" t="s">
        <v>138</v>
      </c>
      <c r="IA5" s="60" t="s">
        <v>139</v>
      </c>
      <c r="IB5" s="52"/>
      <c r="IC5" s="52"/>
      <c r="ID5" s="52"/>
      <c r="IE5" s="52"/>
      <c r="IF5" s="52"/>
      <c r="IG5" s="52"/>
      <c r="IH5" s="52"/>
      <c r="II5" s="52"/>
      <c r="IJ5" s="53"/>
      <c r="IK5" s="45"/>
      <c r="IL5" s="45"/>
      <c r="IM5" s="45"/>
      <c r="IN5" s="45"/>
      <c r="IO5" s="45"/>
      <c r="IP5" s="45"/>
      <c r="IQ5" s="45"/>
    </row>
    <row r="6" spans="1:251" s="54" customFormat="1">
      <c r="A6" s="55" t="s">
        <v>140</v>
      </c>
      <c r="B6" s="77">
        <v>44518</v>
      </c>
      <c r="C6" s="78" t="s">
        <v>141</v>
      </c>
      <c r="D6" s="71" t="s">
        <v>135</v>
      </c>
      <c r="E6" s="71"/>
      <c r="F6" s="71"/>
      <c r="G6" s="78"/>
      <c r="H6" s="79"/>
      <c r="I6" s="80"/>
      <c r="J6" s="80"/>
      <c r="K6" s="80"/>
      <c r="L6" s="80"/>
      <c r="M6" s="80"/>
      <c r="N6" s="80"/>
      <c r="O6" s="80"/>
      <c r="P6" s="80"/>
      <c r="Q6" s="80"/>
      <c r="R6" s="80"/>
      <c r="S6" s="80"/>
      <c r="T6" s="81"/>
      <c r="U6" s="44"/>
      <c r="V6" s="45"/>
      <c r="W6" s="44"/>
      <c r="X6" s="44"/>
      <c r="Y6" s="44"/>
      <c r="Z6" s="45"/>
      <c r="AA6" s="45"/>
      <c r="AB6" s="45"/>
      <c r="AC6" s="45"/>
      <c r="AD6" s="45"/>
      <c r="AE6"/>
      <c r="AF6" s="45"/>
      <c r="AG6" s="46"/>
      <c r="AH6" s="46"/>
      <c r="AI6" s="45"/>
      <c r="AJ6" s="62"/>
      <c r="AK6" s="62"/>
      <c r="AL6" s="63"/>
      <c r="AM6" s="49"/>
      <c r="AN6" s="49"/>
      <c r="AO6" s="49"/>
      <c r="AP6" s="45"/>
      <c r="AQ6" s="45"/>
      <c r="AR6" s="47"/>
      <c r="AS6" s="50"/>
      <c r="AT6" s="50"/>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64"/>
      <c r="HN6" s="64"/>
      <c r="HO6" s="66"/>
      <c r="HP6" s="82"/>
      <c r="HQ6" s="82"/>
      <c r="HR6" s="64"/>
      <c r="HS6" s="60"/>
      <c r="HT6" s="52"/>
      <c r="HU6" s="52" t="s">
        <v>142</v>
      </c>
      <c r="HV6" s="52" t="s">
        <v>143</v>
      </c>
      <c r="HW6" s="52" t="s">
        <v>144</v>
      </c>
      <c r="HX6" s="52" t="s">
        <v>145</v>
      </c>
      <c r="HY6" s="52" t="s">
        <v>146</v>
      </c>
      <c r="HZ6" s="52" t="s">
        <v>147</v>
      </c>
      <c r="IA6" s="52" t="s">
        <v>148</v>
      </c>
      <c r="IB6" s="52" t="s">
        <v>149</v>
      </c>
      <c r="IC6" s="52" t="s">
        <v>150</v>
      </c>
      <c r="ID6" s="52" t="s">
        <v>151</v>
      </c>
      <c r="IE6" s="52" t="s">
        <v>152</v>
      </c>
      <c r="IF6" s="52" t="s">
        <v>107</v>
      </c>
      <c r="IG6" s="52" t="s">
        <v>153</v>
      </c>
      <c r="IH6" s="52" t="s">
        <v>154</v>
      </c>
      <c r="II6" s="52"/>
      <c r="IJ6" s="53"/>
      <c r="IK6" s="45"/>
      <c r="IL6" s="45"/>
      <c r="IM6" s="45"/>
      <c r="IN6" s="45"/>
      <c r="IO6" s="45"/>
      <c r="IP6" s="45"/>
      <c r="IQ6" s="45"/>
    </row>
    <row r="7" spans="1:251" s="54" customFormat="1" ht="14.4" thickBot="1">
      <c r="A7" s="83" t="s">
        <v>155</v>
      </c>
      <c r="B7" s="84"/>
      <c r="C7" s="85" t="s">
        <v>156</v>
      </c>
      <c r="D7" s="86">
        <f>AF37</f>
        <v>366304</v>
      </c>
      <c r="E7" s="86"/>
      <c r="F7" s="86"/>
      <c r="G7" s="87"/>
      <c r="H7" s="88"/>
      <c r="I7" s="42"/>
      <c r="J7" s="42"/>
      <c r="K7" s="42"/>
      <c r="L7" s="42"/>
      <c r="M7" s="42"/>
      <c r="N7" s="42"/>
      <c r="O7" s="42"/>
      <c r="P7" s="42"/>
      <c r="Q7" s="42"/>
      <c r="R7" s="42"/>
      <c r="S7" s="42"/>
      <c r="T7" s="43"/>
      <c r="U7" s="44"/>
      <c r="V7" s="45"/>
      <c r="W7" s="44"/>
      <c r="X7" s="45"/>
      <c r="Y7" s="45"/>
      <c r="Z7" s="45"/>
      <c r="AA7" s="45"/>
      <c r="AB7" s="45"/>
      <c r="AC7" s="45"/>
      <c r="AD7" s="45"/>
      <c r="AE7"/>
      <c r="AF7" s="45"/>
      <c r="AG7" s="46"/>
      <c r="AH7" s="46"/>
      <c r="AI7" s="45"/>
      <c r="AJ7" s="89"/>
      <c r="AK7" s="89"/>
      <c r="AL7" s="90"/>
      <c r="AM7" s="49"/>
      <c r="AN7" s="49"/>
      <c r="AO7" s="49"/>
      <c r="AP7" s="45"/>
      <c r="AQ7" s="45"/>
      <c r="AR7" s="47"/>
      <c r="AS7" s="50"/>
      <c r="AT7" s="50"/>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66"/>
      <c r="HN7" s="66"/>
      <c r="HO7" s="66"/>
      <c r="HP7" s="66"/>
      <c r="HQ7" s="66"/>
      <c r="HR7" s="66"/>
      <c r="HS7" s="70"/>
      <c r="HT7" s="52"/>
      <c r="HU7" s="70" t="s">
        <v>157</v>
      </c>
      <c r="HV7" s="70" t="s">
        <v>158</v>
      </c>
      <c r="HW7" s="70" t="s">
        <v>159</v>
      </c>
      <c r="HX7" s="70" t="s">
        <v>160</v>
      </c>
      <c r="HY7" s="70" t="s">
        <v>161</v>
      </c>
      <c r="HZ7" s="70" t="s">
        <v>162</v>
      </c>
      <c r="IA7" s="70" t="s">
        <v>163</v>
      </c>
      <c r="IB7" s="70" t="s">
        <v>164</v>
      </c>
      <c r="IC7" s="52" t="s">
        <v>165</v>
      </c>
      <c r="ID7" s="52" t="s">
        <v>166</v>
      </c>
      <c r="IE7" s="52" t="s">
        <v>167</v>
      </c>
      <c r="IF7" s="52" t="s">
        <v>168</v>
      </c>
      <c r="IG7" s="52" t="s">
        <v>169</v>
      </c>
      <c r="IH7" s="52" t="s">
        <v>170</v>
      </c>
      <c r="II7" s="70"/>
      <c r="IJ7" s="53"/>
      <c r="IK7" s="45"/>
      <c r="IL7" s="45"/>
      <c r="IM7" s="45"/>
      <c r="IN7" s="45"/>
      <c r="IO7" s="45"/>
      <c r="IP7" s="45"/>
      <c r="IQ7" s="45"/>
    </row>
    <row r="8" spans="1:251" s="94" customFormat="1" ht="20.25" customHeight="1">
      <c r="A8" s="799" t="s">
        <v>24</v>
      </c>
      <c r="B8" s="800" t="s">
        <v>0</v>
      </c>
      <c r="C8" s="800" t="s">
        <v>1</v>
      </c>
      <c r="D8" s="800" t="s">
        <v>2</v>
      </c>
      <c r="E8" s="795" t="s">
        <v>171</v>
      </c>
      <c r="F8" s="795" t="s">
        <v>172</v>
      </c>
      <c r="G8" s="824" t="s">
        <v>3</v>
      </c>
      <c r="H8" s="803" t="s">
        <v>23</v>
      </c>
      <c r="I8" s="803"/>
      <c r="J8" s="803"/>
      <c r="K8" s="803"/>
      <c r="L8" s="803"/>
      <c r="M8" s="803"/>
      <c r="N8" s="803"/>
      <c r="O8" s="803"/>
      <c r="P8" s="803"/>
      <c r="Q8" s="803" t="s">
        <v>22</v>
      </c>
      <c r="R8" s="803"/>
      <c r="S8" s="803"/>
      <c r="T8" s="804" t="s">
        <v>21</v>
      </c>
      <c r="U8" s="93" t="s">
        <v>20</v>
      </c>
      <c r="V8" s="93" t="s">
        <v>20</v>
      </c>
      <c r="W8" s="93"/>
      <c r="X8" s="93"/>
      <c r="Y8" s="93"/>
      <c r="Z8" s="93"/>
      <c r="AA8" s="804" t="s">
        <v>19</v>
      </c>
      <c r="AB8" s="804" t="s">
        <v>18</v>
      </c>
      <c r="AC8" s="805" t="s">
        <v>36</v>
      </c>
      <c r="AD8" s="806" t="s">
        <v>35</v>
      </c>
      <c r="AE8" s="807" t="s">
        <v>173</v>
      </c>
      <c r="AF8" s="800" t="s">
        <v>174</v>
      </c>
      <c r="AG8" s="808" t="s">
        <v>175</v>
      </c>
      <c r="AH8"/>
      <c r="AI8" s="801" t="s">
        <v>176</v>
      </c>
      <c r="AJ8" s="801" t="s">
        <v>177</v>
      </c>
      <c r="AK8" s="801" t="s">
        <v>178</v>
      </c>
      <c r="AL8" s="801" t="s">
        <v>179</v>
      </c>
    </row>
    <row r="9" spans="1:251" s="94" customFormat="1" ht="38.700000000000003" customHeight="1">
      <c r="A9" s="799"/>
      <c r="B9" s="800"/>
      <c r="C9" s="800"/>
      <c r="D9" s="800"/>
      <c r="E9" s="796"/>
      <c r="F9" s="796"/>
      <c r="G9" s="825"/>
      <c r="H9" s="803" t="s">
        <v>4</v>
      </c>
      <c r="I9" s="803"/>
      <c r="J9" s="803"/>
      <c r="K9" s="800" t="s">
        <v>17</v>
      </c>
      <c r="L9" s="800" t="s">
        <v>180</v>
      </c>
      <c r="M9" s="804" t="s">
        <v>5</v>
      </c>
      <c r="N9" s="804" t="s">
        <v>6</v>
      </c>
      <c r="O9" s="95" t="s">
        <v>16</v>
      </c>
      <c r="P9" s="804" t="s">
        <v>7</v>
      </c>
      <c r="Q9" s="800" t="s">
        <v>15</v>
      </c>
      <c r="R9" s="800" t="s">
        <v>14</v>
      </c>
      <c r="S9" s="804" t="s">
        <v>13</v>
      </c>
      <c r="T9" s="804"/>
      <c r="U9" s="96" t="s">
        <v>51</v>
      </c>
      <c r="V9" s="96" t="s">
        <v>181</v>
      </c>
      <c r="W9" s="92" t="s">
        <v>182</v>
      </c>
      <c r="X9" s="92" t="s">
        <v>183</v>
      </c>
      <c r="Y9" s="96" t="s">
        <v>184</v>
      </c>
      <c r="Z9" s="96" t="s">
        <v>11</v>
      </c>
      <c r="AA9" s="804"/>
      <c r="AB9" s="804"/>
      <c r="AC9" s="805"/>
      <c r="AD9" s="806"/>
      <c r="AE9" s="807"/>
      <c r="AF9" s="800"/>
      <c r="AG9" s="808"/>
      <c r="AH9"/>
      <c r="AI9" s="802"/>
      <c r="AJ9" s="802"/>
      <c r="AK9" s="802"/>
      <c r="AL9" s="802"/>
    </row>
    <row r="10" spans="1:251" s="99" customFormat="1" ht="30" customHeight="1">
      <c r="A10" s="799"/>
      <c r="B10" s="800"/>
      <c r="C10" s="800"/>
      <c r="D10" s="800"/>
      <c r="E10" s="797"/>
      <c r="F10" s="797"/>
      <c r="G10" s="826"/>
      <c r="H10" s="91" t="s">
        <v>8</v>
      </c>
      <c r="I10" s="91" t="s">
        <v>9</v>
      </c>
      <c r="J10" s="91" t="s">
        <v>10</v>
      </c>
      <c r="K10" s="800"/>
      <c r="L10" s="800"/>
      <c r="M10" s="804"/>
      <c r="N10" s="804"/>
      <c r="O10" s="95">
        <v>9000</v>
      </c>
      <c r="P10" s="804"/>
      <c r="Q10" s="800"/>
      <c r="R10" s="800"/>
      <c r="S10" s="804"/>
      <c r="T10" s="804"/>
      <c r="U10" s="97">
        <v>0.02</v>
      </c>
      <c r="V10" s="97"/>
      <c r="W10" s="97"/>
      <c r="X10" s="97">
        <v>0.05</v>
      </c>
      <c r="Y10" s="98"/>
      <c r="Z10" s="97"/>
      <c r="AA10" s="804"/>
      <c r="AB10" s="804"/>
      <c r="AC10" s="805"/>
      <c r="AD10" s="806"/>
      <c r="AE10" s="807"/>
      <c r="AF10" s="800"/>
      <c r="AG10" s="808"/>
      <c r="AH10"/>
      <c r="AI10" s="803" t="s">
        <v>185</v>
      </c>
      <c r="AJ10" s="803"/>
      <c r="AK10" s="803" t="s">
        <v>186</v>
      </c>
      <c r="AL10" s="803"/>
    </row>
    <row r="11" spans="1:251" ht="13.2">
      <c r="A11" s="809" t="s">
        <v>187</v>
      </c>
      <c r="B11" s="810"/>
      <c r="C11" s="811"/>
      <c r="D11" s="100"/>
      <c r="E11" s="100"/>
      <c r="F11" s="100"/>
      <c r="G11" s="101" t="s">
        <v>188</v>
      </c>
      <c r="H11" s="100"/>
      <c r="I11" s="100"/>
      <c r="J11" s="100"/>
      <c r="K11" s="100"/>
      <c r="L11" s="100"/>
      <c r="M11" s="102"/>
      <c r="N11" s="103"/>
      <c r="O11" s="100">
        <v>9000</v>
      </c>
      <c r="P11" s="104"/>
      <c r="Q11" s="105"/>
      <c r="R11" s="106"/>
      <c r="S11" s="107"/>
      <c r="T11" s="107"/>
      <c r="U11" s="108"/>
      <c r="V11" s="108"/>
      <c r="W11" s="107"/>
      <c r="X11" s="107"/>
      <c r="Y11" s="107"/>
      <c r="Z11" s="108"/>
      <c r="AA11" s="109"/>
      <c r="AB11" s="110"/>
      <c r="AC11" s="111"/>
      <c r="AD11" s="112">
        <v>44442</v>
      </c>
      <c r="AF11" s="113"/>
      <c r="AG11" s="114"/>
      <c r="AH11" s="114"/>
      <c r="AQ11" s="116" t="s">
        <v>189</v>
      </c>
      <c r="AR11" s="116" t="s">
        <v>190</v>
      </c>
    </row>
    <row r="12" spans="1:251" ht="15.6">
      <c r="A12" s="812" t="str">
        <f>A11</f>
        <v xml:space="preserve">Smart Cool 6 piece set -- 75gsm Microfiber Cooling Sheet Set </v>
      </c>
      <c r="B12" s="815" t="s">
        <v>191</v>
      </c>
      <c r="C12" s="818" t="s">
        <v>192</v>
      </c>
      <c r="D12" s="117" t="s">
        <v>193</v>
      </c>
      <c r="E12" s="821" t="s">
        <v>194</v>
      </c>
      <c r="F12" s="118">
        <v>4.2299999999999995</v>
      </c>
      <c r="G12" s="119">
        <f>'[3]Lucy 0903'!G37</f>
        <v>4.45</v>
      </c>
      <c r="H12" s="120">
        <v>30</v>
      </c>
      <c r="I12" s="121">
        <v>25</v>
      </c>
      <c r="J12" s="122">
        <v>35</v>
      </c>
      <c r="K12" s="120">
        <v>4</v>
      </c>
      <c r="L12" s="120">
        <v>4</v>
      </c>
      <c r="M12" s="123">
        <f t="shared" ref="M12:M36" si="0">H12*I12*J12/1000000/K12</f>
        <v>6.5624999999999998E-3</v>
      </c>
      <c r="N12" s="124">
        <f t="shared" ref="N12:N36" si="1">56/M12</f>
        <v>8533.3333333333339</v>
      </c>
      <c r="O12" s="100">
        <v>9000</v>
      </c>
      <c r="P12" s="125">
        <f t="shared" ref="P12:P36" si="2">O12/N12</f>
        <v>1.0546875</v>
      </c>
      <c r="Q12" s="126" t="s">
        <v>39</v>
      </c>
      <c r="R12" s="127">
        <v>0.114</v>
      </c>
      <c r="S12" s="128">
        <f t="shared" ref="S12:S36" si="3">G12*R12</f>
        <v>0.50730000000000008</v>
      </c>
      <c r="T12" s="128">
        <f t="shared" ref="T12:T36" si="4">S12+P12+G12</f>
        <v>6.0119875</v>
      </c>
      <c r="U12" s="129"/>
      <c r="V12" s="129"/>
      <c r="W12" s="130"/>
      <c r="X12" s="130"/>
      <c r="Y12" s="131"/>
      <c r="Z12" s="129"/>
      <c r="AA12" s="132">
        <f t="shared" ref="AA12:AA36" si="5">SUM(U12:Z12)</f>
        <v>0</v>
      </c>
      <c r="AB12" s="133">
        <f t="shared" ref="AB12:AB36" si="6">AA12+T12</f>
        <v>6.0119875</v>
      </c>
      <c r="AC12" s="134">
        <f t="shared" ref="AC12:AC36" si="7">(AD12-AB12)/AD12</f>
        <v>0.14114464285714284</v>
      </c>
      <c r="AD12" s="135">
        <v>7</v>
      </c>
      <c r="AE12" s="136">
        <f>AI12+AK12</f>
        <v>1800</v>
      </c>
      <c r="AF12" s="137">
        <f t="shared" ref="AF12:AF36" si="8">AE12*AD12</f>
        <v>12600</v>
      </c>
      <c r="AG12" s="138">
        <f>AE12*AB12</f>
        <v>10821.577499999999</v>
      </c>
      <c r="AH12" s="139"/>
      <c r="AI12" s="140">
        <v>900</v>
      </c>
      <c r="AJ12" s="140"/>
      <c r="AK12" s="140">
        <v>900</v>
      </c>
      <c r="AL12" s="140"/>
      <c r="AQ12" s="141" t="s">
        <v>195</v>
      </c>
      <c r="AR12" s="142" t="s">
        <v>196</v>
      </c>
    </row>
    <row r="13" spans="1:251" ht="15.6">
      <c r="A13" s="813"/>
      <c r="B13" s="816"/>
      <c r="C13" s="819"/>
      <c r="D13" s="143" t="s">
        <v>197</v>
      </c>
      <c r="E13" s="822"/>
      <c r="F13" s="118">
        <v>5.42</v>
      </c>
      <c r="G13" s="144">
        <f>'[3]Lucy 0903'!G38</f>
        <v>5.7</v>
      </c>
      <c r="H13" s="120">
        <v>30</v>
      </c>
      <c r="I13" s="121">
        <v>25</v>
      </c>
      <c r="J13" s="122">
        <v>39</v>
      </c>
      <c r="K13" s="120">
        <v>4</v>
      </c>
      <c r="L13" s="120">
        <v>5.8</v>
      </c>
      <c r="M13" s="123">
        <f t="shared" si="0"/>
        <v>7.3125000000000004E-3</v>
      </c>
      <c r="N13" s="124">
        <f t="shared" si="1"/>
        <v>7658.1196581196573</v>
      </c>
      <c r="O13" s="100">
        <v>9000</v>
      </c>
      <c r="P13" s="125">
        <f t="shared" si="2"/>
        <v>1.1752232142857144</v>
      </c>
      <c r="Q13" s="126" t="s">
        <v>39</v>
      </c>
      <c r="R13" s="127">
        <v>0.114</v>
      </c>
      <c r="S13" s="128">
        <f t="shared" si="3"/>
        <v>0.64980000000000004</v>
      </c>
      <c r="T13" s="128">
        <f t="shared" si="4"/>
        <v>7.5250232142857145</v>
      </c>
      <c r="U13" s="129"/>
      <c r="V13" s="129"/>
      <c r="W13" s="130"/>
      <c r="X13" s="130"/>
      <c r="Y13" s="131"/>
      <c r="Z13" s="129"/>
      <c r="AA13" s="132">
        <f t="shared" si="5"/>
        <v>0</v>
      </c>
      <c r="AB13" s="133">
        <f t="shared" si="6"/>
        <v>7.5250232142857145</v>
      </c>
      <c r="AC13" s="134">
        <f t="shared" si="7"/>
        <v>0.11470315126050418</v>
      </c>
      <c r="AD13" s="135">
        <v>8.5</v>
      </c>
      <c r="AE13" s="136">
        <f>AI13+AK13</f>
        <v>1440</v>
      </c>
      <c r="AF13" s="137">
        <f t="shared" si="8"/>
        <v>12240</v>
      </c>
      <c r="AG13" s="138">
        <f t="shared" ref="AG13:AG36" si="9">AE13*AB13</f>
        <v>10836.033428571429</v>
      </c>
      <c r="AH13" s="139"/>
      <c r="AI13" s="140">
        <v>720</v>
      </c>
      <c r="AJ13" s="140"/>
      <c r="AK13" s="140">
        <v>720</v>
      </c>
      <c r="AL13" s="140"/>
      <c r="AQ13" s="141" t="s">
        <v>198</v>
      </c>
      <c r="AR13" s="142" t="s">
        <v>199</v>
      </c>
    </row>
    <row r="14" spans="1:251" ht="15.6">
      <c r="A14" s="813"/>
      <c r="B14" s="816"/>
      <c r="C14" s="819"/>
      <c r="D14" s="117" t="s">
        <v>200</v>
      </c>
      <c r="E14" s="822"/>
      <c r="F14" s="118">
        <v>5.89</v>
      </c>
      <c r="G14" s="144">
        <f>'[3]Lucy 0903'!G39</f>
        <v>6.2</v>
      </c>
      <c r="H14" s="120">
        <v>30</v>
      </c>
      <c r="I14" s="121">
        <v>25</v>
      </c>
      <c r="J14" s="122">
        <v>43</v>
      </c>
      <c r="K14" s="120">
        <v>4</v>
      </c>
      <c r="L14" s="120">
        <v>6.4</v>
      </c>
      <c r="M14" s="123">
        <f t="shared" si="0"/>
        <v>8.0625000000000002E-3</v>
      </c>
      <c r="N14" s="124">
        <f t="shared" si="1"/>
        <v>6945.7364341085267</v>
      </c>
      <c r="O14" s="100">
        <v>9000</v>
      </c>
      <c r="P14" s="125">
        <f t="shared" si="2"/>
        <v>1.2957589285714286</v>
      </c>
      <c r="Q14" s="126" t="s">
        <v>39</v>
      </c>
      <c r="R14" s="127">
        <v>0.114</v>
      </c>
      <c r="S14" s="128">
        <f t="shared" si="3"/>
        <v>0.70680000000000009</v>
      </c>
      <c r="T14" s="128">
        <f t="shared" si="4"/>
        <v>8.2025589285714293</v>
      </c>
      <c r="U14" s="129"/>
      <c r="V14" s="129"/>
      <c r="W14" s="130"/>
      <c r="X14" s="130"/>
      <c r="Y14" s="131"/>
      <c r="Z14" s="129"/>
      <c r="AA14" s="132">
        <f t="shared" si="5"/>
        <v>0</v>
      </c>
      <c r="AB14" s="133">
        <f t="shared" si="6"/>
        <v>8.2025589285714293</v>
      </c>
      <c r="AC14" s="134">
        <f t="shared" si="7"/>
        <v>0.13657274436090217</v>
      </c>
      <c r="AD14" s="135">
        <v>9.5</v>
      </c>
      <c r="AE14" s="136">
        <f>AI14+AJ14+AK14+AL14</f>
        <v>4320</v>
      </c>
      <c r="AF14" s="137">
        <f t="shared" si="8"/>
        <v>41040</v>
      </c>
      <c r="AG14" s="138">
        <f t="shared" si="9"/>
        <v>35435.054571428576</v>
      </c>
      <c r="AH14" s="139"/>
      <c r="AI14" s="140">
        <v>1080</v>
      </c>
      <c r="AJ14" s="140">
        <v>1080</v>
      </c>
      <c r="AK14" s="140">
        <v>1080</v>
      </c>
      <c r="AL14" s="140">
        <v>1080</v>
      </c>
      <c r="AQ14" s="141" t="s">
        <v>201</v>
      </c>
      <c r="AR14" s="142" t="s">
        <v>202</v>
      </c>
    </row>
    <row r="15" spans="1:251" ht="15.6">
      <c r="A15" s="813"/>
      <c r="B15" s="816"/>
      <c r="C15" s="819"/>
      <c r="D15" s="117" t="s">
        <v>203</v>
      </c>
      <c r="E15" s="822"/>
      <c r="F15" s="118">
        <v>6.74</v>
      </c>
      <c r="G15" s="144">
        <f>'[3]Lucy 0903'!G40</f>
        <v>7.09</v>
      </c>
      <c r="H15" s="120">
        <v>30</v>
      </c>
      <c r="I15" s="121">
        <v>25</v>
      </c>
      <c r="J15" s="122">
        <v>48</v>
      </c>
      <c r="K15" s="120">
        <v>4</v>
      </c>
      <c r="L15" s="120">
        <v>7.6</v>
      </c>
      <c r="M15" s="123">
        <f t="shared" si="0"/>
        <v>8.9999999999999993E-3</v>
      </c>
      <c r="N15" s="124">
        <f t="shared" si="1"/>
        <v>6222.2222222222226</v>
      </c>
      <c r="O15" s="100">
        <v>9000</v>
      </c>
      <c r="P15" s="125">
        <f t="shared" si="2"/>
        <v>1.4464285714285714</v>
      </c>
      <c r="Q15" s="126" t="s">
        <v>39</v>
      </c>
      <c r="R15" s="127">
        <v>0.114</v>
      </c>
      <c r="S15" s="128">
        <f t="shared" si="3"/>
        <v>0.80825999999999998</v>
      </c>
      <c r="T15" s="128">
        <f t="shared" si="4"/>
        <v>9.3446885714285717</v>
      </c>
      <c r="U15" s="129"/>
      <c r="V15" s="129"/>
      <c r="W15" s="130"/>
      <c r="X15" s="130"/>
      <c r="Y15" s="131"/>
      <c r="Z15" s="129"/>
      <c r="AA15" s="132">
        <f t="shared" si="5"/>
        <v>0</v>
      </c>
      <c r="AB15" s="133">
        <f t="shared" si="6"/>
        <v>9.3446885714285717</v>
      </c>
      <c r="AC15" s="134">
        <f t="shared" si="7"/>
        <v>0.11002965986394556</v>
      </c>
      <c r="AD15" s="135">
        <v>10.5</v>
      </c>
      <c r="AE15" s="136">
        <f>AI15+AJ15+AK15+AL15</f>
        <v>1800</v>
      </c>
      <c r="AF15" s="137">
        <f t="shared" si="8"/>
        <v>18900</v>
      </c>
      <c r="AG15" s="138">
        <f t="shared" si="9"/>
        <v>16820.43942857143</v>
      </c>
      <c r="AH15" s="139"/>
      <c r="AI15" s="140">
        <v>900</v>
      </c>
      <c r="AJ15" s="140"/>
      <c r="AK15" s="140">
        <v>900</v>
      </c>
      <c r="AL15" s="140"/>
      <c r="AQ15" s="141" t="s">
        <v>204</v>
      </c>
      <c r="AR15" s="142" t="s">
        <v>205</v>
      </c>
    </row>
    <row r="16" spans="1:251" ht="15.6">
      <c r="A16" s="814"/>
      <c r="B16" s="817"/>
      <c r="C16" s="820"/>
      <c r="D16" s="117" t="s">
        <v>206</v>
      </c>
      <c r="E16" s="823"/>
      <c r="F16" s="118">
        <v>6.8</v>
      </c>
      <c r="G16" s="144">
        <f>'[3]Lucy 0903'!G41</f>
        <v>7.15</v>
      </c>
      <c r="H16" s="120">
        <v>30</v>
      </c>
      <c r="I16" s="121">
        <v>25</v>
      </c>
      <c r="J16" s="122">
        <v>48</v>
      </c>
      <c r="K16" s="120">
        <v>4</v>
      </c>
      <c r="L16" s="120">
        <v>7.6</v>
      </c>
      <c r="M16" s="123">
        <f t="shared" si="0"/>
        <v>8.9999999999999993E-3</v>
      </c>
      <c r="N16" s="124">
        <f t="shared" si="1"/>
        <v>6222.2222222222226</v>
      </c>
      <c r="O16" s="100">
        <v>9000</v>
      </c>
      <c r="P16" s="125">
        <f t="shared" si="2"/>
        <v>1.4464285714285714</v>
      </c>
      <c r="Q16" s="126" t="s">
        <v>39</v>
      </c>
      <c r="R16" s="127">
        <v>0.114</v>
      </c>
      <c r="S16" s="128">
        <f t="shared" si="3"/>
        <v>0.81510000000000005</v>
      </c>
      <c r="T16" s="128">
        <f t="shared" si="4"/>
        <v>9.4115285714285726</v>
      </c>
      <c r="U16" s="129"/>
      <c r="V16" s="129"/>
      <c r="W16" s="130"/>
      <c r="X16" s="130"/>
      <c r="Y16" s="131"/>
      <c r="Z16" s="129"/>
      <c r="AA16" s="132">
        <f t="shared" si="5"/>
        <v>0</v>
      </c>
      <c r="AB16" s="133">
        <f t="shared" si="6"/>
        <v>9.4115285714285726</v>
      </c>
      <c r="AC16" s="134">
        <f t="shared" si="7"/>
        <v>0.10366394557823118</v>
      </c>
      <c r="AD16" s="135">
        <v>10.5</v>
      </c>
      <c r="AE16" s="145">
        <f>SUM(AI16:AL16)</f>
        <v>1280</v>
      </c>
      <c r="AF16" s="146">
        <f t="shared" si="8"/>
        <v>13440</v>
      </c>
      <c r="AG16" s="147">
        <f t="shared" si="9"/>
        <v>12046.756571428574</v>
      </c>
      <c r="AH16" s="139"/>
      <c r="AI16" s="140">
        <v>320</v>
      </c>
      <c r="AJ16" s="148">
        <v>320</v>
      </c>
      <c r="AK16" s="140">
        <v>320</v>
      </c>
      <c r="AL16" s="148">
        <v>320</v>
      </c>
      <c r="AM16" s="116" t="s">
        <v>207</v>
      </c>
      <c r="AQ16" s="141" t="s">
        <v>208</v>
      </c>
      <c r="AR16" s="142" t="s">
        <v>209</v>
      </c>
    </row>
    <row r="17" spans="1:44" ht="16.5" customHeight="1">
      <c r="A17" s="812" t="str">
        <f>A12</f>
        <v xml:space="preserve">Smart Cool 6 piece set -- 75gsm Microfiber Cooling Sheet Set </v>
      </c>
      <c r="B17" s="815" t="s">
        <v>191</v>
      </c>
      <c r="C17" s="818" t="s">
        <v>192</v>
      </c>
      <c r="D17" s="117" t="s">
        <v>193</v>
      </c>
      <c r="E17" s="821" t="s">
        <v>210</v>
      </c>
      <c r="F17" s="118">
        <v>4.2299999999999995</v>
      </c>
      <c r="G17" s="119">
        <v>4.45</v>
      </c>
      <c r="H17" s="120">
        <v>30</v>
      </c>
      <c r="I17" s="121">
        <v>25</v>
      </c>
      <c r="J17" s="122">
        <v>35</v>
      </c>
      <c r="K17" s="120">
        <v>4</v>
      </c>
      <c r="L17" s="120">
        <v>4</v>
      </c>
      <c r="M17" s="123">
        <f t="shared" si="0"/>
        <v>6.5624999999999998E-3</v>
      </c>
      <c r="N17" s="124">
        <f t="shared" si="1"/>
        <v>8533.3333333333339</v>
      </c>
      <c r="O17" s="100">
        <v>9000</v>
      </c>
      <c r="P17" s="125">
        <f t="shared" si="2"/>
        <v>1.0546875</v>
      </c>
      <c r="Q17" s="126" t="s">
        <v>39</v>
      </c>
      <c r="R17" s="127">
        <v>0.114</v>
      </c>
      <c r="S17" s="128">
        <f t="shared" si="3"/>
        <v>0.50730000000000008</v>
      </c>
      <c r="T17" s="128">
        <f t="shared" si="4"/>
        <v>6.0119875</v>
      </c>
      <c r="U17" s="129"/>
      <c r="V17" s="129"/>
      <c r="W17" s="130"/>
      <c r="X17" s="130"/>
      <c r="Y17" s="131"/>
      <c r="Z17" s="129"/>
      <c r="AA17" s="132">
        <f t="shared" si="5"/>
        <v>0</v>
      </c>
      <c r="AB17" s="133">
        <f t="shared" si="6"/>
        <v>6.0119875</v>
      </c>
      <c r="AC17" s="134">
        <f t="shared" si="7"/>
        <v>0.14114464285714284</v>
      </c>
      <c r="AD17" s="135">
        <v>7</v>
      </c>
      <c r="AE17" s="136">
        <f>AI17+AJ17+AK17+AL17</f>
        <v>3600</v>
      </c>
      <c r="AF17" s="137">
        <f t="shared" si="8"/>
        <v>25200</v>
      </c>
      <c r="AG17" s="138">
        <f t="shared" si="9"/>
        <v>21643.154999999999</v>
      </c>
      <c r="AH17" s="139"/>
      <c r="AI17" s="140">
        <v>900</v>
      </c>
      <c r="AJ17" s="140">
        <v>900</v>
      </c>
      <c r="AK17" s="140">
        <v>900</v>
      </c>
      <c r="AL17" s="140">
        <v>900</v>
      </c>
      <c r="AQ17" s="141" t="s">
        <v>211</v>
      </c>
      <c r="AR17" s="142" t="s">
        <v>212</v>
      </c>
    </row>
    <row r="18" spans="1:44" ht="15.6">
      <c r="A18" s="813"/>
      <c r="B18" s="816"/>
      <c r="C18" s="819"/>
      <c r="D18" s="143" t="s">
        <v>197</v>
      </c>
      <c r="E18" s="822"/>
      <c r="F18" s="118">
        <v>5.42</v>
      </c>
      <c r="G18" s="144">
        <v>5.7</v>
      </c>
      <c r="H18" s="120">
        <v>30</v>
      </c>
      <c r="I18" s="121">
        <v>25</v>
      </c>
      <c r="J18" s="122">
        <v>39</v>
      </c>
      <c r="K18" s="120">
        <v>4</v>
      </c>
      <c r="L18" s="120">
        <v>5.8</v>
      </c>
      <c r="M18" s="123">
        <f t="shared" si="0"/>
        <v>7.3125000000000004E-3</v>
      </c>
      <c r="N18" s="124">
        <f t="shared" si="1"/>
        <v>7658.1196581196573</v>
      </c>
      <c r="O18" s="100">
        <v>9000</v>
      </c>
      <c r="P18" s="125">
        <f t="shared" si="2"/>
        <v>1.1752232142857144</v>
      </c>
      <c r="Q18" s="126" t="s">
        <v>39</v>
      </c>
      <c r="R18" s="127">
        <v>0.114</v>
      </c>
      <c r="S18" s="128">
        <f t="shared" si="3"/>
        <v>0.64980000000000004</v>
      </c>
      <c r="T18" s="128">
        <f t="shared" si="4"/>
        <v>7.5250232142857145</v>
      </c>
      <c r="U18" s="129"/>
      <c r="V18" s="129"/>
      <c r="W18" s="130"/>
      <c r="X18" s="130"/>
      <c r="Y18" s="131"/>
      <c r="Z18" s="129"/>
      <c r="AA18" s="132">
        <f t="shared" si="5"/>
        <v>0</v>
      </c>
      <c r="AB18" s="133">
        <f t="shared" si="6"/>
        <v>7.5250232142857145</v>
      </c>
      <c r="AC18" s="134">
        <f t="shared" si="7"/>
        <v>0.11470315126050418</v>
      </c>
      <c r="AD18" s="135">
        <v>8.5</v>
      </c>
      <c r="AE18" s="136">
        <f>AI18+AJ18+AK18+AL18</f>
        <v>2880</v>
      </c>
      <c r="AF18" s="137">
        <f t="shared" si="8"/>
        <v>24480</v>
      </c>
      <c r="AG18" s="138">
        <f t="shared" si="9"/>
        <v>21672.066857142858</v>
      </c>
      <c r="AH18" s="139"/>
      <c r="AI18" s="140">
        <v>720</v>
      </c>
      <c r="AJ18" s="140">
        <v>720</v>
      </c>
      <c r="AK18" s="140">
        <v>720</v>
      </c>
      <c r="AL18" s="140">
        <v>720</v>
      </c>
      <c r="AQ18" s="141" t="s">
        <v>213</v>
      </c>
      <c r="AR18" s="142" t="s">
        <v>214</v>
      </c>
    </row>
    <row r="19" spans="1:44" ht="15.6">
      <c r="A19" s="813"/>
      <c r="B19" s="816"/>
      <c r="C19" s="819"/>
      <c r="D19" s="117" t="s">
        <v>200</v>
      </c>
      <c r="E19" s="822"/>
      <c r="F19" s="118">
        <v>5.89</v>
      </c>
      <c r="G19" s="144">
        <v>6.2</v>
      </c>
      <c r="H19" s="120">
        <v>30</v>
      </c>
      <c r="I19" s="121">
        <v>25</v>
      </c>
      <c r="J19" s="122">
        <v>43</v>
      </c>
      <c r="K19" s="120">
        <v>4</v>
      </c>
      <c r="L19" s="120">
        <v>6.4</v>
      </c>
      <c r="M19" s="123">
        <f t="shared" si="0"/>
        <v>8.0625000000000002E-3</v>
      </c>
      <c r="N19" s="124">
        <f t="shared" si="1"/>
        <v>6945.7364341085267</v>
      </c>
      <c r="O19" s="100">
        <v>9000</v>
      </c>
      <c r="P19" s="125">
        <f t="shared" si="2"/>
        <v>1.2957589285714286</v>
      </c>
      <c r="Q19" s="126" t="s">
        <v>39</v>
      </c>
      <c r="R19" s="127">
        <v>0.114</v>
      </c>
      <c r="S19" s="128">
        <f t="shared" si="3"/>
        <v>0.70680000000000009</v>
      </c>
      <c r="T19" s="128">
        <f t="shared" si="4"/>
        <v>8.2025589285714293</v>
      </c>
      <c r="U19" s="129"/>
      <c r="V19" s="129"/>
      <c r="W19" s="130"/>
      <c r="X19" s="130"/>
      <c r="Y19" s="131"/>
      <c r="Z19" s="129"/>
      <c r="AA19" s="132">
        <f t="shared" si="5"/>
        <v>0</v>
      </c>
      <c r="AB19" s="133">
        <f t="shared" si="6"/>
        <v>8.2025589285714293</v>
      </c>
      <c r="AC19" s="134">
        <f t="shared" si="7"/>
        <v>0.13657274436090217</v>
      </c>
      <c r="AD19" s="135">
        <v>9.5</v>
      </c>
      <c r="AE19" s="136">
        <f>AI19+AJ19+AK19+AL19</f>
        <v>4352</v>
      </c>
      <c r="AF19" s="137">
        <f t="shared" si="8"/>
        <v>41344</v>
      </c>
      <c r="AG19" s="138">
        <f t="shared" si="9"/>
        <v>35697.536457142858</v>
      </c>
      <c r="AH19" s="139"/>
      <c r="AI19" s="140">
        <v>1088</v>
      </c>
      <c r="AJ19" s="140">
        <v>1088</v>
      </c>
      <c r="AK19" s="140">
        <v>1088</v>
      </c>
      <c r="AL19" s="140">
        <v>1088</v>
      </c>
      <c r="AM19" s="116" t="s">
        <v>207</v>
      </c>
      <c r="AQ19" s="141" t="s">
        <v>215</v>
      </c>
      <c r="AR19" s="142" t="s">
        <v>216</v>
      </c>
    </row>
    <row r="20" spans="1:44" ht="15.6">
      <c r="A20" s="813"/>
      <c r="B20" s="816"/>
      <c r="C20" s="819"/>
      <c r="D20" s="117" t="s">
        <v>203</v>
      </c>
      <c r="E20" s="822"/>
      <c r="F20" s="118">
        <v>6.74</v>
      </c>
      <c r="G20" s="144">
        <v>7.09</v>
      </c>
      <c r="H20" s="120">
        <v>30</v>
      </c>
      <c r="I20" s="121">
        <v>25</v>
      </c>
      <c r="J20" s="122">
        <v>48</v>
      </c>
      <c r="K20" s="120">
        <v>4</v>
      </c>
      <c r="L20" s="120">
        <v>7.6</v>
      </c>
      <c r="M20" s="123">
        <f t="shared" si="0"/>
        <v>8.9999999999999993E-3</v>
      </c>
      <c r="N20" s="124">
        <f t="shared" si="1"/>
        <v>6222.2222222222226</v>
      </c>
      <c r="O20" s="100">
        <v>9000</v>
      </c>
      <c r="P20" s="125">
        <f t="shared" si="2"/>
        <v>1.4464285714285714</v>
      </c>
      <c r="Q20" s="126" t="s">
        <v>39</v>
      </c>
      <c r="R20" s="127">
        <v>0.114</v>
      </c>
      <c r="S20" s="128">
        <f t="shared" si="3"/>
        <v>0.80825999999999998</v>
      </c>
      <c r="T20" s="128">
        <f t="shared" si="4"/>
        <v>9.3446885714285717</v>
      </c>
      <c r="U20" s="129"/>
      <c r="V20" s="129"/>
      <c r="W20" s="130"/>
      <c r="X20" s="130"/>
      <c r="Y20" s="131"/>
      <c r="Z20" s="129"/>
      <c r="AA20" s="132">
        <f t="shared" si="5"/>
        <v>0</v>
      </c>
      <c r="AB20" s="133">
        <f t="shared" si="6"/>
        <v>9.3446885714285717</v>
      </c>
      <c r="AC20" s="134">
        <f t="shared" si="7"/>
        <v>0.11002965986394556</v>
      </c>
      <c r="AD20" s="135">
        <v>10.5</v>
      </c>
      <c r="AE20" s="136">
        <f>AI20+AJ20+AK20+AL20</f>
        <v>3600</v>
      </c>
      <c r="AF20" s="137">
        <f t="shared" si="8"/>
        <v>37800</v>
      </c>
      <c r="AG20" s="138">
        <f t="shared" si="9"/>
        <v>33640.878857142859</v>
      </c>
      <c r="AH20" s="139"/>
      <c r="AI20" s="140">
        <v>900</v>
      </c>
      <c r="AJ20" s="140">
        <v>900</v>
      </c>
      <c r="AK20" s="140">
        <v>900</v>
      </c>
      <c r="AL20" s="140">
        <v>900</v>
      </c>
      <c r="AQ20" s="141" t="s">
        <v>217</v>
      </c>
      <c r="AR20" s="142" t="s">
        <v>218</v>
      </c>
    </row>
    <row r="21" spans="1:44" ht="15.6">
      <c r="A21" s="814"/>
      <c r="B21" s="817"/>
      <c r="C21" s="820"/>
      <c r="D21" s="117" t="s">
        <v>206</v>
      </c>
      <c r="E21" s="823"/>
      <c r="F21" s="118">
        <v>6.8</v>
      </c>
      <c r="G21" s="144">
        <v>7.15</v>
      </c>
      <c r="H21" s="120">
        <v>30</v>
      </c>
      <c r="I21" s="121">
        <v>25</v>
      </c>
      <c r="J21" s="122">
        <v>48</v>
      </c>
      <c r="K21" s="120">
        <v>4</v>
      </c>
      <c r="L21" s="120">
        <v>7.6</v>
      </c>
      <c r="M21" s="123">
        <f t="shared" si="0"/>
        <v>8.9999999999999993E-3</v>
      </c>
      <c r="N21" s="124">
        <f t="shared" si="1"/>
        <v>6222.2222222222226</v>
      </c>
      <c r="O21" s="100">
        <v>9000</v>
      </c>
      <c r="P21" s="125">
        <f t="shared" si="2"/>
        <v>1.4464285714285714</v>
      </c>
      <c r="Q21" s="126" t="s">
        <v>39</v>
      </c>
      <c r="R21" s="127">
        <v>0.114</v>
      </c>
      <c r="S21" s="128">
        <f t="shared" si="3"/>
        <v>0.81510000000000005</v>
      </c>
      <c r="T21" s="128">
        <f t="shared" si="4"/>
        <v>9.4115285714285726</v>
      </c>
      <c r="U21" s="129"/>
      <c r="V21" s="129"/>
      <c r="W21" s="130"/>
      <c r="X21" s="130"/>
      <c r="Y21" s="131"/>
      <c r="Z21" s="129"/>
      <c r="AA21" s="132">
        <f t="shared" si="5"/>
        <v>0</v>
      </c>
      <c r="AB21" s="133">
        <f t="shared" si="6"/>
        <v>9.4115285714285726</v>
      </c>
      <c r="AC21" s="134">
        <f t="shared" si="7"/>
        <v>0.10366394557823118</v>
      </c>
      <c r="AD21" s="135">
        <v>10.5</v>
      </c>
      <c r="AE21" s="136">
        <f>AJ21+AL21</f>
        <v>640</v>
      </c>
      <c r="AF21" s="137">
        <f t="shared" si="8"/>
        <v>6720</v>
      </c>
      <c r="AG21" s="138">
        <f t="shared" si="9"/>
        <v>6023.3782857142869</v>
      </c>
      <c r="AH21" s="139"/>
      <c r="AI21" s="140"/>
      <c r="AJ21" s="140">
        <v>320</v>
      </c>
      <c r="AK21" s="140"/>
      <c r="AL21" s="140">
        <v>320</v>
      </c>
      <c r="AM21" s="116" t="s">
        <v>207</v>
      </c>
      <c r="AQ21" s="141" t="s">
        <v>219</v>
      </c>
      <c r="AR21" s="142" t="s">
        <v>220</v>
      </c>
    </row>
    <row r="22" spans="1:44" ht="16.5" customHeight="1">
      <c r="A22" s="812" t="str">
        <f>A17</f>
        <v xml:space="preserve">Smart Cool 6 piece set -- 75gsm Microfiber Cooling Sheet Set </v>
      </c>
      <c r="B22" s="815" t="s">
        <v>191</v>
      </c>
      <c r="C22" s="818" t="s">
        <v>192</v>
      </c>
      <c r="D22" s="117" t="s">
        <v>193</v>
      </c>
      <c r="E22" s="821" t="s">
        <v>221</v>
      </c>
      <c r="F22" s="118">
        <v>4.2299999999999995</v>
      </c>
      <c r="G22" s="119">
        <v>4.45</v>
      </c>
      <c r="H22" s="120">
        <v>30</v>
      </c>
      <c r="I22" s="121">
        <v>25</v>
      </c>
      <c r="J22" s="122">
        <v>35</v>
      </c>
      <c r="K22" s="120">
        <v>4</v>
      </c>
      <c r="L22" s="120">
        <v>4</v>
      </c>
      <c r="M22" s="123">
        <f t="shared" si="0"/>
        <v>6.5624999999999998E-3</v>
      </c>
      <c r="N22" s="124">
        <f t="shared" si="1"/>
        <v>8533.3333333333339</v>
      </c>
      <c r="O22" s="100">
        <v>9000</v>
      </c>
      <c r="P22" s="125">
        <f t="shared" si="2"/>
        <v>1.0546875</v>
      </c>
      <c r="Q22" s="126" t="s">
        <v>39</v>
      </c>
      <c r="R22" s="127">
        <v>0.114</v>
      </c>
      <c r="S22" s="128">
        <f t="shared" si="3"/>
        <v>0.50730000000000008</v>
      </c>
      <c r="T22" s="128">
        <f t="shared" si="4"/>
        <v>6.0119875</v>
      </c>
      <c r="U22" s="129"/>
      <c r="V22" s="129"/>
      <c r="W22" s="130"/>
      <c r="X22" s="130"/>
      <c r="Y22" s="131"/>
      <c r="Z22" s="129"/>
      <c r="AA22" s="132">
        <f t="shared" si="5"/>
        <v>0</v>
      </c>
      <c r="AB22" s="133">
        <f t="shared" si="6"/>
        <v>6.0119875</v>
      </c>
      <c r="AC22" s="134">
        <f t="shared" si="7"/>
        <v>0.14114464285714284</v>
      </c>
      <c r="AD22" s="135">
        <v>7</v>
      </c>
      <c r="AE22" s="136"/>
      <c r="AF22" s="137">
        <f t="shared" si="8"/>
        <v>0</v>
      </c>
      <c r="AG22" s="138">
        <f t="shared" si="9"/>
        <v>0</v>
      </c>
      <c r="AH22" s="139"/>
      <c r="AI22" s="140"/>
      <c r="AJ22" s="140"/>
      <c r="AK22" s="140"/>
      <c r="AL22" s="140"/>
      <c r="AQ22" s="141" t="s">
        <v>222</v>
      </c>
      <c r="AR22" s="142" t="s">
        <v>223</v>
      </c>
    </row>
    <row r="23" spans="1:44" ht="15.6">
      <c r="A23" s="813"/>
      <c r="B23" s="816"/>
      <c r="C23" s="819"/>
      <c r="D23" s="143" t="s">
        <v>197</v>
      </c>
      <c r="E23" s="822"/>
      <c r="F23" s="118">
        <v>5.42</v>
      </c>
      <c r="G23" s="144">
        <v>5.7</v>
      </c>
      <c r="H23" s="120">
        <v>30</v>
      </c>
      <c r="I23" s="121">
        <v>25</v>
      </c>
      <c r="J23" s="122">
        <v>39</v>
      </c>
      <c r="K23" s="120">
        <v>4</v>
      </c>
      <c r="L23" s="120">
        <v>5.8</v>
      </c>
      <c r="M23" s="123">
        <f t="shared" si="0"/>
        <v>7.3125000000000004E-3</v>
      </c>
      <c r="N23" s="124">
        <f t="shared" si="1"/>
        <v>7658.1196581196573</v>
      </c>
      <c r="O23" s="100">
        <v>9000</v>
      </c>
      <c r="P23" s="125">
        <f t="shared" si="2"/>
        <v>1.1752232142857144</v>
      </c>
      <c r="Q23" s="126" t="s">
        <v>39</v>
      </c>
      <c r="R23" s="127">
        <v>0.114</v>
      </c>
      <c r="S23" s="128">
        <f t="shared" si="3"/>
        <v>0.64980000000000004</v>
      </c>
      <c r="T23" s="128">
        <f t="shared" si="4"/>
        <v>7.5250232142857145</v>
      </c>
      <c r="U23" s="129"/>
      <c r="V23" s="129"/>
      <c r="W23" s="130"/>
      <c r="X23" s="130"/>
      <c r="Y23" s="131"/>
      <c r="Z23" s="129"/>
      <c r="AA23" s="132">
        <f t="shared" si="5"/>
        <v>0</v>
      </c>
      <c r="AB23" s="133">
        <f t="shared" si="6"/>
        <v>7.5250232142857145</v>
      </c>
      <c r="AC23" s="134">
        <f t="shared" si="7"/>
        <v>0.11470315126050418</v>
      </c>
      <c r="AD23" s="135">
        <v>8.5</v>
      </c>
      <c r="AE23" s="136">
        <f>AJ23+AL23</f>
        <v>1440</v>
      </c>
      <c r="AF23" s="137">
        <f t="shared" si="8"/>
        <v>12240</v>
      </c>
      <c r="AG23" s="138">
        <f t="shared" si="9"/>
        <v>10836.033428571429</v>
      </c>
      <c r="AH23" s="139"/>
      <c r="AI23" s="140"/>
      <c r="AJ23" s="140">
        <v>720</v>
      </c>
      <c r="AK23" s="140"/>
      <c r="AL23" s="140">
        <v>720</v>
      </c>
      <c r="AQ23" s="141" t="s">
        <v>224</v>
      </c>
      <c r="AR23" s="142" t="s">
        <v>225</v>
      </c>
    </row>
    <row r="24" spans="1:44" ht="15.6">
      <c r="A24" s="813"/>
      <c r="B24" s="816"/>
      <c r="C24" s="819"/>
      <c r="D24" s="117" t="s">
        <v>200</v>
      </c>
      <c r="E24" s="822"/>
      <c r="F24" s="118">
        <v>5.89</v>
      </c>
      <c r="G24" s="144">
        <v>6.2</v>
      </c>
      <c r="H24" s="120">
        <v>30</v>
      </c>
      <c r="I24" s="121">
        <v>25</v>
      </c>
      <c r="J24" s="122">
        <v>43</v>
      </c>
      <c r="K24" s="120">
        <v>4</v>
      </c>
      <c r="L24" s="120">
        <v>6.4</v>
      </c>
      <c r="M24" s="123">
        <f t="shared" si="0"/>
        <v>8.0625000000000002E-3</v>
      </c>
      <c r="N24" s="124">
        <f t="shared" si="1"/>
        <v>6945.7364341085267</v>
      </c>
      <c r="O24" s="100">
        <v>9000</v>
      </c>
      <c r="P24" s="125">
        <f t="shared" si="2"/>
        <v>1.2957589285714286</v>
      </c>
      <c r="Q24" s="126" t="s">
        <v>39</v>
      </c>
      <c r="R24" s="127">
        <v>0.114</v>
      </c>
      <c r="S24" s="128">
        <f t="shared" si="3"/>
        <v>0.70680000000000009</v>
      </c>
      <c r="T24" s="128">
        <f t="shared" si="4"/>
        <v>8.2025589285714293</v>
      </c>
      <c r="U24" s="129"/>
      <c r="V24" s="129"/>
      <c r="W24" s="130"/>
      <c r="X24" s="130"/>
      <c r="Y24" s="131"/>
      <c r="Z24" s="129"/>
      <c r="AA24" s="132">
        <f t="shared" si="5"/>
        <v>0</v>
      </c>
      <c r="AB24" s="133">
        <f t="shared" si="6"/>
        <v>8.2025589285714293</v>
      </c>
      <c r="AC24" s="134">
        <f t="shared" si="7"/>
        <v>0.13657274436090217</v>
      </c>
      <c r="AD24" s="135">
        <v>9.5</v>
      </c>
      <c r="AE24" s="136">
        <f>AI24+AJ24+AK24+AL24</f>
        <v>4320</v>
      </c>
      <c r="AF24" s="137">
        <f t="shared" si="8"/>
        <v>41040</v>
      </c>
      <c r="AG24" s="138">
        <f t="shared" si="9"/>
        <v>35435.054571428576</v>
      </c>
      <c r="AH24" s="139"/>
      <c r="AI24" s="140">
        <v>1080</v>
      </c>
      <c r="AJ24" s="140">
        <v>1080</v>
      </c>
      <c r="AK24" s="140">
        <v>1080</v>
      </c>
      <c r="AL24" s="140">
        <v>1080</v>
      </c>
      <c r="AQ24" s="141" t="s">
        <v>226</v>
      </c>
      <c r="AR24" s="142" t="s">
        <v>227</v>
      </c>
    </row>
    <row r="25" spans="1:44" ht="15.6">
      <c r="A25" s="813"/>
      <c r="B25" s="816"/>
      <c r="C25" s="819"/>
      <c r="D25" s="117" t="s">
        <v>203</v>
      </c>
      <c r="E25" s="822"/>
      <c r="F25" s="118">
        <v>6.74</v>
      </c>
      <c r="G25" s="144">
        <v>7.09</v>
      </c>
      <c r="H25" s="120">
        <v>30</v>
      </c>
      <c r="I25" s="121">
        <v>25</v>
      </c>
      <c r="J25" s="122">
        <v>48</v>
      </c>
      <c r="K25" s="120">
        <v>4</v>
      </c>
      <c r="L25" s="120">
        <v>7.6</v>
      </c>
      <c r="M25" s="123">
        <f t="shared" si="0"/>
        <v>8.9999999999999993E-3</v>
      </c>
      <c r="N25" s="124">
        <f t="shared" si="1"/>
        <v>6222.2222222222226</v>
      </c>
      <c r="O25" s="100">
        <v>9000</v>
      </c>
      <c r="P25" s="125">
        <f t="shared" si="2"/>
        <v>1.4464285714285714</v>
      </c>
      <c r="Q25" s="126" t="s">
        <v>39</v>
      </c>
      <c r="R25" s="127">
        <v>0.114</v>
      </c>
      <c r="S25" s="128">
        <f t="shared" si="3"/>
        <v>0.80825999999999998</v>
      </c>
      <c r="T25" s="128">
        <f t="shared" si="4"/>
        <v>9.3446885714285717</v>
      </c>
      <c r="U25" s="129"/>
      <c r="V25" s="129"/>
      <c r="W25" s="130"/>
      <c r="X25" s="130"/>
      <c r="Y25" s="131"/>
      <c r="Z25" s="129"/>
      <c r="AA25" s="132">
        <f t="shared" si="5"/>
        <v>0</v>
      </c>
      <c r="AB25" s="133">
        <f t="shared" si="6"/>
        <v>9.3446885714285717</v>
      </c>
      <c r="AC25" s="134">
        <f t="shared" si="7"/>
        <v>0.11002965986394556</v>
      </c>
      <c r="AD25" s="135">
        <v>10.5</v>
      </c>
      <c r="AE25" s="136">
        <f>AI25+AJ25+AL25</f>
        <v>1800</v>
      </c>
      <c r="AF25" s="137">
        <f t="shared" si="8"/>
        <v>18900</v>
      </c>
      <c r="AG25" s="138">
        <f t="shared" si="9"/>
        <v>16820.43942857143</v>
      </c>
      <c r="AH25" s="139"/>
      <c r="AI25" s="140"/>
      <c r="AJ25" s="140">
        <v>900</v>
      </c>
      <c r="AK25" s="140"/>
      <c r="AL25" s="140">
        <v>900</v>
      </c>
      <c r="AQ25" s="141" t="s">
        <v>228</v>
      </c>
      <c r="AR25" s="142" t="s">
        <v>229</v>
      </c>
    </row>
    <row r="26" spans="1:44" ht="15.6">
      <c r="A26" s="814"/>
      <c r="B26" s="817"/>
      <c r="C26" s="820"/>
      <c r="D26" s="117" t="s">
        <v>206</v>
      </c>
      <c r="E26" s="823"/>
      <c r="F26" s="118">
        <v>6.8</v>
      </c>
      <c r="G26" s="144">
        <v>7.15</v>
      </c>
      <c r="H26" s="120">
        <v>30</v>
      </c>
      <c r="I26" s="121">
        <v>25</v>
      </c>
      <c r="J26" s="122">
        <v>48</v>
      </c>
      <c r="K26" s="120">
        <v>4</v>
      </c>
      <c r="L26" s="120">
        <v>7.6</v>
      </c>
      <c r="M26" s="123">
        <f t="shared" si="0"/>
        <v>8.9999999999999993E-3</v>
      </c>
      <c r="N26" s="124">
        <f t="shared" si="1"/>
        <v>6222.2222222222226</v>
      </c>
      <c r="O26" s="100">
        <v>9000</v>
      </c>
      <c r="P26" s="125">
        <f t="shared" si="2"/>
        <v>1.4464285714285714</v>
      </c>
      <c r="Q26" s="126" t="s">
        <v>39</v>
      </c>
      <c r="R26" s="127">
        <v>0.114</v>
      </c>
      <c r="S26" s="128">
        <f t="shared" si="3"/>
        <v>0.81510000000000005</v>
      </c>
      <c r="T26" s="128">
        <f t="shared" si="4"/>
        <v>9.4115285714285726</v>
      </c>
      <c r="U26" s="129"/>
      <c r="V26" s="129"/>
      <c r="W26" s="130"/>
      <c r="X26" s="130"/>
      <c r="Y26" s="131"/>
      <c r="Z26" s="129"/>
      <c r="AA26" s="132">
        <f t="shared" si="5"/>
        <v>0</v>
      </c>
      <c r="AB26" s="133">
        <f t="shared" si="6"/>
        <v>9.4115285714285726</v>
      </c>
      <c r="AC26" s="134">
        <f t="shared" si="7"/>
        <v>0.10366394557823118</v>
      </c>
      <c r="AD26" s="135">
        <v>10.5</v>
      </c>
      <c r="AE26" s="145">
        <f>SUM(AI26:AL26)</f>
        <v>640</v>
      </c>
      <c r="AF26" s="146">
        <f t="shared" si="8"/>
        <v>6720</v>
      </c>
      <c r="AG26" s="147">
        <f t="shared" si="9"/>
        <v>6023.3782857142869</v>
      </c>
      <c r="AH26" s="139"/>
      <c r="AI26" s="148">
        <v>320</v>
      </c>
      <c r="AJ26" s="140"/>
      <c r="AK26" s="140">
        <v>320</v>
      </c>
      <c r="AL26" s="140"/>
      <c r="AM26" s="116" t="s">
        <v>207</v>
      </c>
      <c r="AQ26" s="141" t="s">
        <v>230</v>
      </c>
      <c r="AR26" s="142" t="s">
        <v>231</v>
      </c>
    </row>
    <row r="27" spans="1:44" ht="16.5" customHeight="1">
      <c r="A27" s="812" t="str">
        <f>A22</f>
        <v xml:space="preserve">Smart Cool 6 piece set -- 75gsm Microfiber Cooling Sheet Set </v>
      </c>
      <c r="B27" s="815" t="s">
        <v>191</v>
      </c>
      <c r="C27" s="818" t="s">
        <v>192</v>
      </c>
      <c r="D27" s="117" t="s">
        <v>193</v>
      </c>
      <c r="E27" s="821" t="s">
        <v>232</v>
      </c>
      <c r="F27" s="118">
        <v>4.2299999999999995</v>
      </c>
      <c r="G27" s="119">
        <v>4.45</v>
      </c>
      <c r="H27" s="120">
        <v>30</v>
      </c>
      <c r="I27" s="121">
        <v>25</v>
      </c>
      <c r="J27" s="122">
        <v>35</v>
      </c>
      <c r="K27" s="120">
        <v>4</v>
      </c>
      <c r="L27" s="120">
        <v>4</v>
      </c>
      <c r="M27" s="123">
        <f t="shared" si="0"/>
        <v>6.5624999999999998E-3</v>
      </c>
      <c r="N27" s="124">
        <f t="shared" si="1"/>
        <v>8533.3333333333339</v>
      </c>
      <c r="O27" s="100">
        <v>9000</v>
      </c>
      <c r="P27" s="125">
        <f t="shared" si="2"/>
        <v>1.0546875</v>
      </c>
      <c r="Q27" s="126" t="s">
        <v>39</v>
      </c>
      <c r="R27" s="127">
        <v>0.114</v>
      </c>
      <c r="S27" s="128">
        <f t="shared" si="3"/>
        <v>0.50730000000000008</v>
      </c>
      <c r="T27" s="128">
        <f t="shared" si="4"/>
        <v>6.0119875</v>
      </c>
      <c r="U27" s="129"/>
      <c r="V27" s="129"/>
      <c r="W27" s="130"/>
      <c r="X27" s="130"/>
      <c r="Y27" s="131"/>
      <c r="Z27" s="129"/>
      <c r="AA27" s="132">
        <f t="shared" si="5"/>
        <v>0</v>
      </c>
      <c r="AB27" s="133">
        <f t="shared" si="6"/>
        <v>6.0119875</v>
      </c>
      <c r="AC27" s="134">
        <f t="shared" si="7"/>
        <v>0.14114464285714284</v>
      </c>
      <c r="AD27" s="135">
        <v>7</v>
      </c>
      <c r="AE27" s="136"/>
      <c r="AF27" s="137">
        <f t="shared" si="8"/>
        <v>0</v>
      </c>
      <c r="AG27" s="138">
        <f t="shared" si="9"/>
        <v>0</v>
      </c>
      <c r="AH27" s="139"/>
      <c r="AI27" s="140"/>
      <c r="AJ27" s="140"/>
      <c r="AK27" s="140"/>
      <c r="AL27" s="140"/>
      <c r="AQ27" s="141" t="s">
        <v>233</v>
      </c>
      <c r="AR27" s="142" t="s">
        <v>234</v>
      </c>
    </row>
    <row r="28" spans="1:44" ht="15.6">
      <c r="A28" s="813"/>
      <c r="B28" s="816"/>
      <c r="C28" s="819"/>
      <c r="D28" s="143" t="s">
        <v>197</v>
      </c>
      <c r="E28" s="822"/>
      <c r="F28" s="118">
        <v>5.42</v>
      </c>
      <c r="G28" s="144">
        <v>5.7</v>
      </c>
      <c r="H28" s="120">
        <v>30</v>
      </c>
      <c r="I28" s="121">
        <v>25</v>
      </c>
      <c r="J28" s="122">
        <v>39</v>
      </c>
      <c r="K28" s="120">
        <v>4</v>
      </c>
      <c r="L28" s="120">
        <v>5.8</v>
      </c>
      <c r="M28" s="123">
        <f t="shared" si="0"/>
        <v>7.3125000000000004E-3</v>
      </c>
      <c r="N28" s="124">
        <f t="shared" si="1"/>
        <v>7658.1196581196573</v>
      </c>
      <c r="O28" s="100">
        <v>9000</v>
      </c>
      <c r="P28" s="125">
        <f t="shared" si="2"/>
        <v>1.1752232142857144</v>
      </c>
      <c r="Q28" s="126" t="s">
        <v>39</v>
      </c>
      <c r="R28" s="127">
        <v>0.114</v>
      </c>
      <c r="S28" s="128">
        <f t="shared" si="3"/>
        <v>0.64980000000000004</v>
      </c>
      <c r="T28" s="128">
        <f t="shared" si="4"/>
        <v>7.5250232142857145</v>
      </c>
      <c r="U28" s="129"/>
      <c r="V28" s="129"/>
      <c r="W28" s="130"/>
      <c r="X28" s="130"/>
      <c r="Y28" s="131"/>
      <c r="Z28" s="129"/>
      <c r="AA28" s="132">
        <f t="shared" si="5"/>
        <v>0</v>
      </c>
      <c r="AB28" s="133">
        <f t="shared" si="6"/>
        <v>7.5250232142857145</v>
      </c>
      <c r="AC28" s="134">
        <f t="shared" si="7"/>
        <v>0.11470315126050418</v>
      </c>
      <c r="AD28" s="135">
        <v>8.5</v>
      </c>
      <c r="AE28" s="136"/>
      <c r="AF28" s="137">
        <f t="shared" si="8"/>
        <v>0</v>
      </c>
      <c r="AG28" s="138">
        <f t="shared" si="9"/>
        <v>0</v>
      </c>
      <c r="AH28" s="139"/>
      <c r="AI28" s="140"/>
      <c r="AJ28" s="140"/>
      <c r="AK28" s="140"/>
      <c r="AL28" s="140"/>
      <c r="AQ28" s="141" t="s">
        <v>235</v>
      </c>
      <c r="AR28" s="142" t="s">
        <v>236</v>
      </c>
    </row>
    <row r="29" spans="1:44" ht="15.6">
      <c r="A29" s="813"/>
      <c r="B29" s="816"/>
      <c r="C29" s="819"/>
      <c r="D29" s="117" t="s">
        <v>200</v>
      </c>
      <c r="E29" s="822"/>
      <c r="F29" s="118">
        <v>5.89</v>
      </c>
      <c r="G29" s="144">
        <v>6.2</v>
      </c>
      <c r="H29" s="120">
        <v>30</v>
      </c>
      <c r="I29" s="121">
        <v>25</v>
      </c>
      <c r="J29" s="122">
        <v>43</v>
      </c>
      <c r="K29" s="120">
        <v>4</v>
      </c>
      <c r="L29" s="120">
        <v>6.4</v>
      </c>
      <c r="M29" s="123">
        <f t="shared" si="0"/>
        <v>8.0625000000000002E-3</v>
      </c>
      <c r="N29" s="124">
        <f t="shared" si="1"/>
        <v>6945.7364341085267</v>
      </c>
      <c r="O29" s="100">
        <v>9000</v>
      </c>
      <c r="P29" s="125">
        <f t="shared" si="2"/>
        <v>1.2957589285714286</v>
      </c>
      <c r="Q29" s="126" t="s">
        <v>39</v>
      </c>
      <c r="R29" s="127">
        <v>0.114</v>
      </c>
      <c r="S29" s="128">
        <f t="shared" si="3"/>
        <v>0.70680000000000009</v>
      </c>
      <c r="T29" s="128">
        <f t="shared" si="4"/>
        <v>8.2025589285714293</v>
      </c>
      <c r="U29" s="129"/>
      <c r="V29" s="129"/>
      <c r="W29" s="130"/>
      <c r="X29" s="130"/>
      <c r="Y29" s="131"/>
      <c r="Z29" s="129"/>
      <c r="AA29" s="132">
        <f t="shared" si="5"/>
        <v>0</v>
      </c>
      <c r="AB29" s="133">
        <f t="shared" si="6"/>
        <v>8.2025589285714293</v>
      </c>
      <c r="AC29" s="134">
        <f t="shared" si="7"/>
        <v>0.13657274436090217</v>
      </c>
      <c r="AD29" s="135">
        <v>9.5</v>
      </c>
      <c r="AE29" s="136">
        <f>AI29+AK29</f>
        <v>2160</v>
      </c>
      <c r="AF29" s="137">
        <f t="shared" si="8"/>
        <v>20520</v>
      </c>
      <c r="AG29" s="138">
        <f t="shared" si="9"/>
        <v>17717.527285714288</v>
      </c>
      <c r="AH29" s="139"/>
      <c r="AI29" s="140">
        <v>1080</v>
      </c>
      <c r="AJ29" s="140"/>
      <c r="AK29" s="140">
        <v>1080</v>
      </c>
      <c r="AL29" s="140"/>
      <c r="AQ29" s="141" t="s">
        <v>237</v>
      </c>
      <c r="AR29" s="142" t="s">
        <v>238</v>
      </c>
    </row>
    <row r="30" spans="1:44" ht="15.6">
      <c r="A30" s="813"/>
      <c r="B30" s="816"/>
      <c r="C30" s="819"/>
      <c r="D30" s="117" t="s">
        <v>203</v>
      </c>
      <c r="E30" s="822"/>
      <c r="F30" s="118">
        <v>6.74</v>
      </c>
      <c r="G30" s="144">
        <v>7.09</v>
      </c>
      <c r="H30" s="120">
        <v>30</v>
      </c>
      <c r="I30" s="121">
        <v>25</v>
      </c>
      <c r="J30" s="122">
        <v>48</v>
      </c>
      <c r="K30" s="120">
        <v>4</v>
      </c>
      <c r="L30" s="120">
        <v>7.6</v>
      </c>
      <c r="M30" s="123">
        <f t="shared" si="0"/>
        <v>8.9999999999999993E-3</v>
      </c>
      <c r="N30" s="124">
        <f t="shared" si="1"/>
        <v>6222.2222222222226</v>
      </c>
      <c r="O30" s="100">
        <v>9000</v>
      </c>
      <c r="P30" s="125">
        <f t="shared" si="2"/>
        <v>1.4464285714285714</v>
      </c>
      <c r="Q30" s="126" t="s">
        <v>39</v>
      </c>
      <c r="R30" s="127">
        <v>0.114</v>
      </c>
      <c r="S30" s="128">
        <f t="shared" si="3"/>
        <v>0.80825999999999998</v>
      </c>
      <c r="T30" s="128">
        <f t="shared" si="4"/>
        <v>9.3446885714285717</v>
      </c>
      <c r="U30" s="129"/>
      <c r="V30" s="129"/>
      <c r="W30" s="130"/>
      <c r="X30" s="130"/>
      <c r="Y30" s="131"/>
      <c r="Z30" s="129"/>
      <c r="AA30" s="132">
        <f t="shared" si="5"/>
        <v>0</v>
      </c>
      <c r="AB30" s="133">
        <f t="shared" si="6"/>
        <v>9.3446885714285717</v>
      </c>
      <c r="AC30" s="134">
        <f t="shared" si="7"/>
        <v>0.11002965986394556</v>
      </c>
      <c r="AD30" s="135">
        <v>10.5</v>
      </c>
      <c r="AE30" s="136"/>
      <c r="AF30" s="137">
        <f t="shared" si="8"/>
        <v>0</v>
      </c>
      <c r="AG30" s="138">
        <f t="shared" si="9"/>
        <v>0</v>
      </c>
      <c r="AH30" s="139"/>
      <c r="AI30" s="140"/>
      <c r="AJ30" s="140"/>
      <c r="AK30" s="140"/>
      <c r="AL30" s="140"/>
      <c r="AQ30" s="141" t="s">
        <v>239</v>
      </c>
      <c r="AR30" s="142" t="s">
        <v>240</v>
      </c>
    </row>
    <row r="31" spans="1:44" ht="15.6">
      <c r="A31" s="814"/>
      <c r="B31" s="817"/>
      <c r="C31" s="820"/>
      <c r="D31" s="117" t="s">
        <v>206</v>
      </c>
      <c r="E31" s="823"/>
      <c r="F31" s="118">
        <v>6.8</v>
      </c>
      <c r="G31" s="144">
        <v>7.15</v>
      </c>
      <c r="H31" s="120">
        <v>30</v>
      </c>
      <c r="I31" s="121">
        <v>25</v>
      </c>
      <c r="J31" s="122">
        <v>48</v>
      </c>
      <c r="K31" s="120">
        <v>4</v>
      </c>
      <c r="L31" s="120">
        <v>7.6</v>
      </c>
      <c r="M31" s="123">
        <f t="shared" si="0"/>
        <v>8.9999999999999993E-3</v>
      </c>
      <c r="N31" s="124">
        <f t="shared" si="1"/>
        <v>6222.2222222222226</v>
      </c>
      <c r="O31" s="100">
        <v>9000</v>
      </c>
      <c r="P31" s="125">
        <f t="shared" si="2"/>
        <v>1.4464285714285714</v>
      </c>
      <c r="Q31" s="126" t="s">
        <v>39</v>
      </c>
      <c r="R31" s="127">
        <v>0.114</v>
      </c>
      <c r="S31" s="128">
        <f t="shared" si="3"/>
        <v>0.81510000000000005</v>
      </c>
      <c r="T31" s="128">
        <f t="shared" si="4"/>
        <v>9.4115285714285726</v>
      </c>
      <c r="U31" s="129"/>
      <c r="V31" s="129"/>
      <c r="W31" s="130"/>
      <c r="X31" s="130"/>
      <c r="Y31" s="131"/>
      <c r="Z31" s="129"/>
      <c r="AA31" s="132">
        <f t="shared" si="5"/>
        <v>0</v>
      </c>
      <c r="AB31" s="133">
        <f t="shared" si="6"/>
        <v>9.4115285714285726</v>
      </c>
      <c r="AC31" s="134">
        <f t="shared" si="7"/>
        <v>0.10366394557823118</v>
      </c>
      <c r="AD31" s="135">
        <v>10.5</v>
      </c>
      <c r="AE31" s="136"/>
      <c r="AF31" s="137">
        <f t="shared" si="8"/>
        <v>0</v>
      </c>
      <c r="AG31" s="138">
        <f t="shared" si="9"/>
        <v>0</v>
      </c>
      <c r="AH31" s="139"/>
      <c r="AI31" s="140"/>
      <c r="AJ31" s="140"/>
      <c r="AK31" s="140"/>
      <c r="AL31" s="140"/>
      <c r="AQ31" s="141" t="s">
        <v>241</v>
      </c>
      <c r="AR31" s="142" t="s">
        <v>242</v>
      </c>
    </row>
    <row r="32" spans="1:44" ht="16.5" customHeight="1">
      <c r="A32" s="812" t="str">
        <f>A27</f>
        <v xml:space="preserve">Smart Cool 6 piece set -- 75gsm Microfiber Cooling Sheet Set </v>
      </c>
      <c r="B32" s="815" t="s">
        <v>191</v>
      </c>
      <c r="C32" s="818" t="s">
        <v>192</v>
      </c>
      <c r="D32" s="117" t="s">
        <v>193</v>
      </c>
      <c r="E32" s="821" t="s">
        <v>243</v>
      </c>
      <c r="F32" s="118">
        <v>4.2299999999999995</v>
      </c>
      <c r="G32" s="119">
        <v>4.45</v>
      </c>
      <c r="H32" s="120">
        <v>30</v>
      </c>
      <c r="I32" s="121">
        <v>25</v>
      </c>
      <c r="J32" s="122">
        <v>35</v>
      </c>
      <c r="K32" s="120">
        <v>4</v>
      </c>
      <c r="L32" s="120">
        <v>4</v>
      </c>
      <c r="M32" s="123">
        <f t="shared" si="0"/>
        <v>6.5624999999999998E-3</v>
      </c>
      <c r="N32" s="124">
        <f t="shared" si="1"/>
        <v>8533.3333333333339</v>
      </c>
      <c r="O32" s="100">
        <v>9000</v>
      </c>
      <c r="P32" s="125">
        <f t="shared" si="2"/>
        <v>1.0546875</v>
      </c>
      <c r="Q32" s="126" t="s">
        <v>39</v>
      </c>
      <c r="R32" s="127">
        <v>0.114</v>
      </c>
      <c r="S32" s="128">
        <f t="shared" si="3"/>
        <v>0.50730000000000008</v>
      </c>
      <c r="T32" s="128">
        <f t="shared" si="4"/>
        <v>6.0119875</v>
      </c>
      <c r="U32" s="129"/>
      <c r="V32" s="129"/>
      <c r="W32" s="130"/>
      <c r="X32" s="130"/>
      <c r="Y32" s="131"/>
      <c r="Z32" s="129"/>
      <c r="AA32" s="132">
        <f t="shared" si="5"/>
        <v>0</v>
      </c>
      <c r="AB32" s="133">
        <f t="shared" si="6"/>
        <v>6.0119875</v>
      </c>
      <c r="AC32" s="134">
        <f t="shared" si="7"/>
        <v>0.14114464285714284</v>
      </c>
      <c r="AD32" s="135">
        <v>7</v>
      </c>
      <c r="AE32" s="136">
        <f>AJ32+AL32</f>
        <v>1800</v>
      </c>
      <c r="AF32" s="137">
        <f t="shared" si="8"/>
        <v>12600</v>
      </c>
      <c r="AG32" s="138">
        <f t="shared" si="9"/>
        <v>10821.577499999999</v>
      </c>
      <c r="AH32" s="139"/>
      <c r="AI32" s="140"/>
      <c r="AJ32" s="140">
        <v>900</v>
      </c>
      <c r="AK32" s="140"/>
      <c r="AL32" s="140">
        <v>900</v>
      </c>
      <c r="AQ32" s="141" t="s">
        <v>244</v>
      </c>
      <c r="AR32" s="142" t="s">
        <v>245</v>
      </c>
    </row>
    <row r="33" spans="1:44" ht="15.6">
      <c r="A33" s="813"/>
      <c r="B33" s="816"/>
      <c r="C33" s="819"/>
      <c r="D33" s="143" t="s">
        <v>197</v>
      </c>
      <c r="E33" s="822"/>
      <c r="F33" s="118">
        <v>5.42</v>
      </c>
      <c r="G33" s="144">
        <v>5.7</v>
      </c>
      <c r="H33" s="120">
        <v>30</v>
      </c>
      <c r="I33" s="121">
        <v>25</v>
      </c>
      <c r="J33" s="122">
        <v>39</v>
      </c>
      <c r="K33" s="120">
        <v>4</v>
      </c>
      <c r="L33" s="120">
        <v>5.8</v>
      </c>
      <c r="M33" s="123">
        <f t="shared" si="0"/>
        <v>7.3125000000000004E-3</v>
      </c>
      <c r="N33" s="124">
        <f t="shared" si="1"/>
        <v>7658.1196581196573</v>
      </c>
      <c r="O33" s="100">
        <v>9000</v>
      </c>
      <c r="P33" s="125">
        <f t="shared" si="2"/>
        <v>1.1752232142857144</v>
      </c>
      <c r="Q33" s="126" t="s">
        <v>39</v>
      </c>
      <c r="R33" s="127">
        <v>0.114</v>
      </c>
      <c r="S33" s="128">
        <f t="shared" si="3"/>
        <v>0.64980000000000004</v>
      </c>
      <c r="T33" s="128">
        <f t="shared" si="4"/>
        <v>7.5250232142857145</v>
      </c>
      <c r="U33" s="129"/>
      <c r="V33" s="129"/>
      <c r="W33" s="130"/>
      <c r="X33" s="130"/>
      <c r="Y33" s="131"/>
      <c r="Z33" s="129"/>
      <c r="AA33" s="132">
        <f t="shared" si="5"/>
        <v>0</v>
      </c>
      <c r="AB33" s="133">
        <f t="shared" si="6"/>
        <v>7.5250232142857145</v>
      </c>
      <c r="AC33" s="134">
        <f t="shared" si="7"/>
        <v>0.11470315126050418</v>
      </c>
      <c r="AD33" s="135">
        <v>8.5</v>
      </c>
      <c r="AE33" s="136"/>
      <c r="AF33" s="137">
        <f t="shared" si="8"/>
        <v>0</v>
      </c>
      <c r="AG33" s="138">
        <f t="shared" si="9"/>
        <v>0</v>
      </c>
      <c r="AH33" s="139"/>
      <c r="AI33" s="140"/>
      <c r="AJ33" s="140"/>
      <c r="AK33" s="140"/>
      <c r="AL33" s="140"/>
      <c r="AQ33" s="141" t="s">
        <v>246</v>
      </c>
      <c r="AR33" s="142" t="s">
        <v>247</v>
      </c>
    </row>
    <row r="34" spans="1:44" ht="15.6">
      <c r="A34" s="813"/>
      <c r="B34" s="816"/>
      <c r="C34" s="819"/>
      <c r="D34" s="117" t="s">
        <v>200</v>
      </c>
      <c r="E34" s="822"/>
      <c r="F34" s="118">
        <v>5.89</v>
      </c>
      <c r="G34" s="144">
        <v>6.2</v>
      </c>
      <c r="H34" s="120">
        <v>30</v>
      </c>
      <c r="I34" s="121">
        <v>25</v>
      </c>
      <c r="J34" s="122">
        <v>43</v>
      </c>
      <c r="K34" s="120">
        <v>4</v>
      </c>
      <c r="L34" s="120">
        <v>6.4</v>
      </c>
      <c r="M34" s="123">
        <f t="shared" si="0"/>
        <v>8.0625000000000002E-3</v>
      </c>
      <c r="N34" s="124">
        <f t="shared" si="1"/>
        <v>6945.7364341085267</v>
      </c>
      <c r="O34" s="100">
        <v>9000</v>
      </c>
      <c r="P34" s="125">
        <f t="shared" si="2"/>
        <v>1.2957589285714286</v>
      </c>
      <c r="Q34" s="126" t="s">
        <v>39</v>
      </c>
      <c r="R34" s="127">
        <v>0.114</v>
      </c>
      <c r="S34" s="128">
        <f t="shared" si="3"/>
        <v>0.70680000000000009</v>
      </c>
      <c r="T34" s="128">
        <f t="shared" si="4"/>
        <v>8.2025589285714293</v>
      </c>
      <c r="U34" s="129"/>
      <c r="V34" s="129"/>
      <c r="W34" s="130"/>
      <c r="X34" s="130"/>
      <c r="Y34" s="131"/>
      <c r="Z34" s="129"/>
      <c r="AA34" s="132">
        <f t="shared" si="5"/>
        <v>0</v>
      </c>
      <c r="AB34" s="133">
        <f t="shared" si="6"/>
        <v>8.2025589285714293</v>
      </c>
      <c r="AC34" s="134">
        <f t="shared" si="7"/>
        <v>0.13657274436090217</v>
      </c>
      <c r="AD34" s="135">
        <v>9.5</v>
      </c>
      <c r="AE34" s="136">
        <f>AJ34+AL34</f>
        <v>2160</v>
      </c>
      <c r="AF34" s="137">
        <f t="shared" si="8"/>
        <v>20520</v>
      </c>
      <c r="AG34" s="138">
        <f t="shared" si="9"/>
        <v>17717.527285714288</v>
      </c>
      <c r="AH34" s="139"/>
      <c r="AI34" s="140"/>
      <c r="AJ34" s="140">
        <v>1080</v>
      </c>
      <c r="AK34" s="140"/>
      <c r="AL34" s="140">
        <v>1080</v>
      </c>
      <c r="AQ34" s="141" t="s">
        <v>248</v>
      </c>
      <c r="AR34" s="142" t="s">
        <v>249</v>
      </c>
    </row>
    <row r="35" spans="1:44" ht="15.6">
      <c r="A35" s="813"/>
      <c r="B35" s="816"/>
      <c r="C35" s="819"/>
      <c r="D35" s="117" t="s">
        <v>203</v>
      </c>
      <c r="E35" s="822"/>
      <c r="F35" s="118">
        <v>6.74</v>
      </c>
      <c r="G35" s="144">
        <v>7.09</v>
      </c>
      <c r="H35" s="120">
        <v>30</v>
      </c>
      <c r="I35" s="121">
        <v>25</v>
      </c>
      <c r="J35" s="122">
        <v>48</v>
      </c>
      <c r="K35" s="120">
        <v>4</v>
      </c>
      <c r="L35" s="120">
        <v>7.6</v>
      </c>
      <c r="M35" s="123">
        <f t="shared" si="0"/>
        <v>8.9999999999999993E-3</v>
      </c>
      <c r="N35" s="124">
        <f t="shared" si="1"/>
        <v>6222.2222222222226</v>
      </c>
      <c r="O35" s="100">
        <v>9000</v>
      </c>
      <c r="P35" s="125">
        <f t="shared" si="2"/>
        <v>1.4464285714285714</v>
      </c>
      <c r="Q35" s="126" t="s">
        <v>39</v>
      </c>
      <c r="R35" s="127">
        <v>0.114</v>
      </c>
      <c r="S35" s="128">
        <f t="shared" si="3"/>
        <v>0.80825999999999998</v>
      </c>
      <c r="T35" s="128">
        <f t="shared" si="4"/>
        <v>9.3446885714285717</v>
      </c>
      <c r="U35" s="129"/>
      <c r="V35" s="129"/>
      <c r="W35" s="130"/>
      <c r="X35" s="130"/>
      <c r="Y35" s="131"/>
      <c r="Z35" s="129"/>
      <c r="AA35" s="132">
        <f t="shared" si="5"/>
        <v>0</v>
      </c>
      <c r="AB35" s="133">
        <f t="shared" si="6"/>
        <v>9.3446885714285717</v>
      </c>
      <c r="AC35" s="134">
        <f t="shared" si="7"/>
        <v>0.11002965986394556</v>
      </c>
      <c r="AD35" s="135">
        <v>10.5</v>
      </c>
      <c r="AE35" s="136"/>
      <c r="AF35" s="137">
        <f t="shared" si="8"/>
        <v>0</v>
      </c>
      <c r="AG35" s="138">
        <f t="shared" si="9"/>
        <v>0</v>
      </c>
      <c r="AH35" s="139"/>
      <c r="AI35" s="140"/>
      <c r="AJ35" s="140"/>
      <c r="AK35" s="140"/>
      <c r="AL35" s="140"/>
      <c r="AQ35" s="141" t="s">
        <v>250</v>
      </c>
      <c r="AR35" s="142" t="s">
        <v>251</v>
      </c>
    </row>
    <row r="36" spans="1:44" ht="15.6">
      <c r="A36" s="814"/>
      <c r="B36" s="817"/>
      <c r="C36" s="820"/>
      <c r="D36" s="117" t="s">
        <v>206</v>
      </c>
      <c r="E36" s="823"/>
      <c r="F36" s="118">
        <v>6.8</v>
      </c>
      <c r="G36" s="144">
        <v>7.15</v>
      </c>
      <c r="H36" s="120">
        <v>30</v>
      </c>
      <c r="I36" s="121">
        <v>25</v>
      </c>
      <c r="J36" s="122">
        <v>48</v>
      </c>
      <c r="K36" s="120">
        <v>4</v>
      </c>
      <c r="L36" s="120">
        <v>7.6</v>
      </c>
      <c r="M36" s="123">
        <f t="shared" si="0"/>
        <v>8.9999999999999993E-3</v>
      </c>
      <c r="N36" s="124">
        <f t="shared" si="1"/>
        <v>6222.2222222222226</v>
      </c>
      <c r="O36" s="100">
        <v>9000</v>
      </c>
      <c r="P36" s="125">
        <f t="shared" si="2"/>
        <v>1.4464285714285714</v>
      </c>
      <c r="Q36" s="126" t="s">
        <v>39</v>
      </c>
      <c r="R36" s="127">
        <v>0.114</v>
      </c>
      <c r="S36" s="128">
        <f t="shared" si="3"/>
        <v>0.81510000000000005</v>
      </c>
      <c r="T36" s="128">
        <f t="shared" si="4"/>
        <v>9.4115285714285726</v>
      </c>
      <c r="U36" s="129"/>
      <c r="V36" s="129"/>
      <c r="W36" s="130"/>
      <c r="X36" s="130"/>
      <c r="Y36" s="131"/>
      <c r="Z36" s="129"/>
      <c r="AA36" s="132">
        <f t="shared" si="5"/>
        <v>0</v>
      </c>
      <c r="AB36" s="133">
        <f t="shared" si="6"/>
        <v>9.4115285714285726</v>
      </c>
      <c r="AC36" s="134">
        <f t="shared" si="7"/>
        <v>0.10366394557823118</v>
      </c>
      <c r="AD36" s="135">
        <v>10.5</v>
      </c>
      <c r="AE36" s="136"/>
      <c r="AF36" s="137">
        <f t="shared" si="8"/>
        <v>0</v>
      </c>
      <c r="AG36" s="138">
        <f t="shared" si="9"/>
        <v>0</v>
      </c>
      <c r="AH36" s="139"/>
      <c r="AI36" s="140"/>
      <c r="AJ36" s="140"/>
      <c r="AK36" s="140"/>
      <c r="AL36" s="140"/>
      <c r="AQ36" s="141" t="s">
        <v>252</v>
      </c>
      <c r="AR36" s="142" t="s">
        <v>253</v>
      </c>
    </row>
    <row r="37" spans="1:44">
      <c r="AE37">
        <f>SUM(AE12:AE36)</f>
        <v>40032</v>
      </c>
      <c r="AF37" s="152">
        <f>SUM(AF12:AF36)</f>
        <v>366304</v>
      </c>
      <c r="AG37" s="152">
        <f>SUM(AG12:AG36)</f>
        <v>320008.41474285716</v>
      </c>
      <c r="AH37" s="152"/>
      <c r="AI37">
        <f>SUM(AI12:AI36)</f>
        <v>10008</v>
      </c>
      <c r="AJ37">
        <f>SUM(AJ12:AJ36)</f>
        <v>10008</v>
      </c>
      <c r="AK37">
        <f>SUM(AK12:AK36)</f>
        <v>10008</v>
      </c>
      <c r="AL37">
        <f>SUM(AL12:AL36)</f>
        <v>10008</v>
      </c>
    </row>
    <row r="38" spans="1:44" ht="14.4">
      <c r="AF38" s="153" t="s">
        <v>254</v>
      </c>
      <c r="AG38" s="154">
        <f>(AF37-AG37)/AF37</f>
        <v>0.12638569400591543</v>
      </c>
      <c r="AH38" s="155"/>
      <c r="AI38" s="156" t="s">
        <v>255</v>
      </c>
      <c r="AJ38" s="156" t="s">
        <v>256</v>
      </c>
      <c r="AK38" s="156" t="s">
        <v>257</v>
      </c>
      <c r="AL38" s="156" t="s">
        <v>258</v>
      </c>
    </row>
    <row r="39" spans="1:44">
      <c r="A39" s="116" t="s">
        <v>259</v>
      </c>
    </row>
    <row r="40" spans="1:44">
      <c r="A40" s="116" t="s">
        <v>260</v>
      </c>
    </row>
    <row r="41" spans="1:44">
      <c r="A41" s="116" t="s">
        <v>261</v>
      </c>
    </row>
    <row r="42" spans="1:44">
      <c r="A42" s="116" t="s">
        <v>262</v>
      </c>
    </row>
    <row r="43" spans="1:44">
      <c r="A43" s="116" t="s">
        <v>263</v>
      </c>
    </row>
    <row r="46" spans="1:44">
      <c r="A46" s="116" t="s">
        <v>264</v>
      </c>
    </row>
    <row r="47" spans="1:44">
      <c r="A47" s="116" t="s">
        <v>265</v>
      </c>
    </row>
    <row r="48" spans="1:44">
      <c r="A48" s="116" t="s">
        <v>261</v>
      </c>
    </row>
    <row r="49" spans="1:1">
      <c r="A49" s="116" t="s">
        <v>262</v>
      </c>
    </row>
    <row r="50" spans="1:1">
      <c r="A50" s="116" t="s">
        <v>263</v>
      </c>
    </row>
  </sheetData>
  <protectedRanges>
    <protectedRange password="F78C" sqref="HM4:HS6 HM7:HP7 HY5 HU3:HV5 HZ7:IB7 II7 IA3:IA5 HW4:HX5 HY4:HZ4" name="区域1_1_1_1"/>
  </protectedRanges>
  <mergeCells count="54">
    <mergeCell ref="A27:A31"/>
    <mergeCell ref="B27:B31"/>
    <mergeCell ref="C27:C31"/>
    <mergeCell ref="E27:E31"/>
    <mergeCell ref="A32:A36"/>
    <mergeCell ref="B32:B36"/>
    <mergeCell ref="C32:C36"/>
    <mergeCell ref="E32:E36"/>
    <mergeCell ref="A17:A21"/>
    <mergeCell ref="B17:B21"/>
    <mergeCell ref="C17:C21"/>
    <mergeCell ref="E17:E21"/>
    <mergeCell ref="A22:A26"/>
    <mergeCell ref="B22:B26"/>
    <mergeCell ref="C22:C26"/>
    <mergeCell ref="E22:E26"/>
    <mergeCell ref="AI10:AJ10"/>
    <mergeCell ref="AK10:AL10"/>
    <mergeCell ref="A11:C11"/>
    <mergeCell ref="A12:A16"/>
    <mergeCell ref="B12:B16"/>
    <mergeCell ref="C12:C16"/>
    <mergeCell ref="E12:E16"/>
    <mergeCell ref="F8:F10"/>
    <mergeCell ref="G8:G10"/>
    <mergeCell ref="H8:P8"/>
    <mergeCell ref="Q8:S8"/>
    <mergeCell ref="T8:T10"/>
    <mergeCell ref="AA8:AA10"/>
    <mergeCell ref="Q9:Q10"/>
    <mergeCell ref="R9:R10"/>
    <mergeCell ref="S9:S10"/>
    <mergeCell ref="AI8:AI9"/>
    <mergeCell ref="AJ8:AJ9"/>
    <mergeCell ref="AK8:AK9"/>
    <mergeCell ref="AL8:AL9"/>
    <mergeCell ref="H9:J9"/>
    <mergeCell ref="K9:K10"/>
    <mergeCell ref="L9:L10"/>
    <mergeCell ref="M9:M10"/>
    <mergeCell ref="N9:N10"/>
    <mergeCell ref="P9:P10"/>
    <mergeCell ref="AB8:AB10"/>
    <mergeCell ref="AC8:AC10"/>
    <mergeCell ref="AD8:AD10"/>
    <mergeCell ref="AE8:AE10"/>
    <mergeCell ref="AF8:AF10"/>
    <mergeCell ref="AG8:AG10"/>
    <mergeCell ref="E8:E10"/>
    <mergeCell ref="A1:D1"/>
    <mergeCell ref="A8:A10"/>
    <mergeCell ref="B8:B10"/>
    <mergeCell ref="C8:C10"/>
    <mergeCell ref="D8:D10"/>
  </mergeCells>
  <phoneticPr fontId="105" type="noConversion"/>
  <dataValidations count="8">
    <dataValidation type="list" allowBlank="1" showInputMessage="1" showErrorMessage="1" sqref="D6:F6 IY6:JA6 SU6:SW6 ACQ6:ACS6 AMM6:AMO6 AWI6:AWK6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xr:uid="{00000000-0002-0000-0B00-000000000000}">
      <formula1>$HU$5:$IA$5</formula1>
    </dataValidation>
    <dataValidation type="list" allowBlank="1" showInputMessage="1" showErrorMessage="1" sqref="B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xr:uid="{00000000-0002-0000-0B00-000001000000}">
      <formula1>$HU$7:$IH$7</formula1>
    </dataValidation>
    <dataValidation type="list" allowBlank="1" showInputMessage="1" showErrorMessage="1" sqref="D3:F3 IY3:JA3 SU3:SW3 ACQ3:ACS3 AMM3:AMO3 AWI3:AWK3 BGE3:BGG3 BQA3:BQC3 BZW3:BZY3 CJS3:CJU3 CTO3:CTQ3 DDK3:DDM3 DNG3:DNI3 DXC3:DXE3 EGY3:EHA3 EQU3:EQW3 FAQ3:FAS3 FKM3:FKO3 FUI3:FUK3 GEE3:GEG3 GOA3:GOC3 GXW3:GXY3 HHS3:HHU3 HRO3:HRQ3 IBK3:IBM3 ILG3:ILI3 IVC3:IVE3 JEY3:JFA3 JOU3:JOW3 JYQ3:JYS3 KIM3:KIO3 KSI3:KSK3 LCE3:LCG3 LMA3:LMC3 LVW3:LVY3 MFS3:MFU3 MPO3:MPQ3 MZK3:MZM3 NJG3:NJI3 NTC3:NTE3 OCY3:ODA3 OMU3:OMW3 OWQ3:OWS3 PGM3:PGO3 PQI3:PQK3 QAE3:QAG3 QKA3:QKC3 QTW3:QTY3 RDS3:RDU3 RNO3:RNQ3 RXK3:RXM3 SHG3:SHI3 SRC3:SRE3 TAY3:TBA3 TKU3:TKW3 TUQ3:TUS3 UEM3:UEO3 UOI3:UOK3 UYE3:UYG3 VIA3:VIC3 VRW3:VRY3 WBS3:WBU3 WLO3:WLQ3 WVK3:WVM3" xr:uid="{00000000-0002-0000-0B00-000002000000}">
      <formula1>$HY$2:$IC$2</formula1>
    </dataValidation>
    <dataValidation type="list" allowBlank="1" showInputMessage="1" showErrorMessage="1" sqref="B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xr:uid="{00000000-0002-0000-0B00-000003000000}">
      <formula1>$HU$6:$IH$6</formula1>
    </dataValidation>
    <dataValidation type="list" allowBlank="1" showInputMessage="1" showErrorMessage="1" sqref="D2:F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xr:uid="{00000000-0002-0000-0B00-000004000000}">
      <formula1>$HT$2:$HX$2</formula1>
    </dataValidation>
    <dataValidation type="list" allowBlank="1" showInputMessage="1" showErrorMessage="1" sqref="D5:F5 IY5:JA5 SU5:SW5 ACQ5:ACS5 AMM5:AMO5 AWI5:AWK5 BGE5:BGG5 BQA5:BQC5 BZW5:BZY5 CJS5:CJU5 CTO5:CTQ5 DDK5:DDM5 DNG5:DNI5 DXC5:DXE5 EGY5:EHA5 EQU5:EQW5 FAQ5:FAS5 FKM5:FKO5 FUI5:FUK5 GEE5:GEG5 GOA5:GOC5 GXW5:GXY5 HHS5:HHU5 HRO5:HRQ5 IBK5:IBM5 ILG5:ILI5 IVC5:IVE5 JEY5:JFA5 JOU5:JOW5 JYQ5:JYS5 KIM5:KIO5 KSI5:KSK5 LCE5:LCG5 LMA5:LMC5 LVW5:LVY5 MFS5:MFU5 MPO5:MPQ5 MZK5:MZM5 NJG5:NJI5 NTC5:NTE5 OCY5:ODA5 OMU5:OMW5 OWQ5:OWS5 PGM5:PGO5 PQI5:PQK5 QAE5:QAG5 QKA5:QKC5 QTW5:QTY5 RDS5:RDU5 RNO5:RNQ5 RXK5:RXM5 SHG5:SHI5 SRC5:SRE5 TAY5:TBA5 TKU5:TKW5 TUQ5:TUS5 UEM5:UEO5 UOI5:UOK5 UYE5:UYG5 VIA5:VIC5 VRW5:VRY5 WBS5:WBU5 WLO5:WLQ5 WVK5:WVM5" xr:uid="{00000000-0002-0000-0B00-000005000000}">
      <formula1>$HU$4:$HX$4</formula1>
    </dataValidation>
    <dataValidation type="list" allowBlank="1" showInputMessage="1" showErrorMessage="1" sqref="D4:F4 IY4:JA4 SU4:SW4 ACQ4:ACS4 AMM4:AMO4 AWI4:AWK4 BGE4:BGG4 BQA4:BQC4 BZW4:BZY4 CJS4:CJU4 CTO4:CTQ4 DDK4:DDM4 DNG4:DNI4 DXC4:DXE4 EGY4:EHA4 EQU4:EQW4 FAQ4:FAS4 FKM4:FKO4 FUI4:FUK4 GEE4:GEG4 GOA4:GOC4 GXW4:GXY4 HHS4:HHU4 HRO4:HRQ4 IBK4:IBM4 ILG4:ILI4 IVC4:IVE4 JEY4:JFA4 JOU4:JOW4 JYQ4:JYS4 KIM4:KIO4 KSI4:KSK4 LCE4:LCG4 LMA4:LMC4 LVW4:LVY4 MFS4:MFU4 MPO4:MPQ4 MZK4:MZM4 NJG4:NJI4 NTC4:NTE4 OCY4:ODA4 OMU4:OMW4 OWQ4:OWS4 PGM4:PGO4 PQI4:PQK4 QAE4:QAG4 QKA4:QKC4 QTW4:QTY4 RDS4:RDU4 RNO4:RNQ4 RXK4:RXM4 SHG4:SHI4 SRC4:SRE4 TAY4:TBA4 TKU4:TKW4 TUQ4:TUS4 UEM4:UEO4 UOI4:UOK4 UYE4:UYG4 VIA4:VIC4 VRW4:VRY4 WBS4:WBU4 WLO4:WLQ4 WVK4:WVM4" xr:uid="{00000000-0002-0000-0B00-000006000000}">
      <formula1>$HU$3:$HV$3</formula1>
    </dataValidation>
    <dataValidation type="list" allowBlank="1" showInputMessage="1" showErrorMessage="1" sqref="T3 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xr:uid="{00000000-0002-0000-0B00-000007000000}">
      <formula1>$HZ$4:$IA$4</formula1>
    </dataValidation>
  </dataValidations>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93"/>
  <sheetViews>
    <sheetView topLeftCell="A7" workbookViewId="0">
      <selection activeCell="I21" sqref="I21"/>
    </sheetView>
  </sheetViews>
  <sheetFormatPr defaultRowHeight="13.2"/>
  <sheetData>
    <row r="1" spans="1:5" ht="14.4">
      <c r="A1" s="9" t="s">
        <v>52</v>
      </c>
    </row>
    <row r="2" spans="1:5" ht="14.4">
      <c r="A2" s="9"/>
    </row>
    <row r="3" spans="1:5" ht="14.4">
      <c r="A3" s="9" t="s">
        <v>53</v>
      </c>
    </row>
    <row r="4" spans="1:5" ht="14.4">
      <c r="A4" s="9"/>
    </row>
    <row r="5" spans="1:5" ht="14.4">
      <c r="A5" s="9" t="s">
        <v>54</v>
      </c>
    </row>
    <row r="6" spans="1:5" ht="14.4">
      <c r="A6" s="9"/>
    </row>
    <row r="7" spans="1:5">
      <c r="A7" s="12" t="s">
        <v>55</v>
      </c>
    </row>
    <row r="8" spans="1:5" ht="14.4">
      <c r="A8" s="10" t="s">
        <v>56</v>
      </c>
    </row>
    <row r="9" spans="1:5">
      <c r="A9" s="12" t="s">
        <v>57</v>
      </c>
    </row>
    <row r="10" spans="1:5" ht="14.4">
      <c r="A10" s="10" t="s">
        <v>58</v>
      </c>
    </row>
    <row r="11" spans="1:5" ht="14.4">
      <c r="A11" s="10" t="s">
        <v>59</v>
      </c>
    </row>
    <row r="12" spans="1:5" ht="15.6">
      <c r="A12" s="11"/>
    </row>
    <row r="13" spans="1:5" ht="14.4">
      <c r="A13" s="13" t="s">
        <v>60</v>
      </c>
    </row>
    <row r="14" spans="1:5" ht="14.4">
      <c r="A14" s="13" t="s">
        <v>61</v>
      </c>
    </row>
    <row r="15" spans="1:5" ht="15" thickBot="1">
      <c r="A15" s="13"/>
    </row>
    <row r="16" spans="1:5" ht="66.599999999999994" thickBot="1">
      <c r="A16" s="14" t="s">
        <v>40</v>
      </c>
      <c r="B16" s="15"/>
      <c r="C16" s="16"/>
      <c r="D16" s="15"/>
      <c r="E16" s="17" t="s">
        <v>62</v>
      </c>
    </row>
    <row r="17" spans="1:5" ht="53.4" thickBot="1">
      <c r="A17" s="827" t="s">
        <v>40</v>
      </c>
      <c r="B17" s="827" t="s">
        <v>41</v>
      </c>
      <c r="C17" s="827" t="s">
        <v>38</v>
      </c>
      <c r="D17" s="18" t="s">
        <v>47</v>
      </c>
      <c r="E17" s="19">
        <v>5.25</v>
      </c>
    </row>
    <row r="18" spans="1:5" ht="53.4" thickBot="1">
      <c r="A18" s="828"/>
      <c r="B18" s="828"/>
      <c r="C18" s="828"/>
      <c r="D18" s="18" t="s">
        <v>48</v>
      </c>
      <c r="E18" s="19">
        <v>6.49</v>
      </c>
    </row>
    <row r="19" spans="1:5" ht="53.4" thickBot="1">
      <c r="A19" s="828"/>
      <c r="B19" s="828"/>
      <c r="C19" s="828"/>
      <c r="D19" s="18" t="s">
        <v>42</v>
      </c>
      <c r="E19" s="19">
        <v>6.85</v>
      </c>
    </row>
    <row r="20" spans="1:5" ht="66.599999999999994" thickBot="1">
      <c r="A20" s="829"/>
      <c r="B20" s="829"/>
      <c r="C20" s="829"/>
      <c r="D20" s="18" t="s">
        <v>43</v>
      </c>
      <c r="E20" s="19">
        <v>7.93</v>
      </c>
    </row>
    <row r="21" spans="1:5" ht="13.8" thickBot="1">
      <c r="A21" s="20" t="s">
        <v>49</v>
      </c>
      <c r="B21" s="21"/>
      <c r="C21" s="21"/>
      <c r="D21" s="22"/>
      <c r="E21" s="23"/>
    </row>
    <row r="22" spans="1:5" ht="37.950000000000003" customHeight="1" thickBot="1">
      <c r="A22" s="827" t="s">
        <v>49</v>
      </c>
      <c r="B22" s="827" t="s">
        <v>50</v>
      </c>
      <c r="C22" s="827" t="s">
        <v>38</v>
      </c>
      <c r="D22" s="18" t="s">
        <v>44</v>
      </c>
      <c r="E22" s="19">
        <v>1.34</v>
      </c>
    </row>
    <row r="23" spans="1:5" ht="40.200000000000003" thickBot="1">
      <c r="A23" s="829"/>
      <c r="B23" s="829"/>
      <c r="C23" s="829"/>
      <c r="D23" s="18" t="s">
        <v>46</v>
      </c>
      <c r="E23" s="19">
        <v>1.55</v>
      </c>
    </row>
    <row r="24" spans="1:5" ht="14.4">
      <c r="A24" s="13"/>
    </row>
    <row r="25" spans="1:5" ht="14.4">
      <c r="A25" s="13"/>
    </row>
    <row r="26" spans="1:5" ht="14.4">
      <c r="A26" s="24" t="s">
        <v>63</v>
      </c>
    </row>
    <row r="27" spans="1:5" ht="14.4">
      <c r="A27" s="13" t="s">
        <v>64</v>
      </c>
    </row>
    <row r="28" spans="1:5" ht="14.4">
      <c r="A28" s="13" t="s">
        <v>65</v>
      </c>
    </row>
    <row r="29" spans="1:5" ht="14.4">
      <c r="A29" s="25"/>
    </row>
    <row r="30" spans="1:5">
      <c r="A30" s="12" t="s">
        <v>66</v>
      </c>
    </row>
    <row r="31" spans="1:5" ht="16.2">
      <c r="A31" s="26" t="s">
        <v>67</v>
      </c>
    </row>
    <row r="32" spans="1:5" ht="16.2">
      <c r="A32" s="26" t="s">
        <v>68</v>
      </c>
    </row>
    <row r="33" spans="1:1" ht="16.2">
      <c r="A33" s="26" t="s">
        <v>69</v>
      </c>
    </row>
    <row r="34" spans="1:1" ht="16.2">
      <c r="A34" s="26" t="s">
        <v>70</v>
      </c>
    </row>
    <row r="35" spans="1:1" ht="15.6">
      <c r="A35" s="11"/>
    </row>
    <row r="36" spans="1:1" ht="15.6">
      <c r="A36" s="11" t="s">
        <v>71</v>
      </c>
    </row>
    <row r="39" spans="1:1">
      <c r="A39" s="12" t="s">
        <v>55</v>
      </c>
    </row>
    <row r="40" spans="1:1" ht="14.4">
      <c r="A40" s="27" t="s">
        <v>72</v>
      </c>
    </row>
    <row r="41" spans="1:1">
      <c r="A41" s="12" t="s">
        <v>57</v>
      </c>
    </row>
    <row r="42" spans="1:1" ht="14.4">
      <c r="A42" s="27" t="s">
        <v>73</v>
      </c>
    </row>
    <row r="43" spans="1:1" ht="14.4">
      <c r="A43" s="27" t="s">
        <v>74</v>
      </c>
    </row>
    <row r="45" spans="1:1" ht="15.6">
      <c r="A45" s="11"/>
    </row>
    <row r="46" spans="1:1" ht="14.4">
      <c r="A46" s="13" t="s">
        <v>60</v>
      </c>
    </row>
    <row r="47" spans="1:1" ht="14.4">
      <c r="A47" s="13" t="s">
        <v>75</v>
      </c>
    </row>
    <row r="48" spans="1:1" ht="14.4">
      <c r="A48" s="13" t="s">
        <v>76</v>
      </c>
    </row>
    <row r="49" spans="1:1" ht="14.4">
      <c r="A49" s="13"/>
    </row>
    <row r="50" spans="1:1" ht="14.4">
      <c r="A50" s="13" t="s">
        <v>77</v>
      </c>
    </row>
    <row r="51" spans="1:1" ht="14.4">
      <c r="A51" s="13"/>
    </row>
    <row r="52" spans="1:1" ht="14.4">
      <c r="A52" s="13" t="s">
        <v>78</v>
      </c>
    </row>
    <row r="53" spans="1:1" ht="14.4">
      <c r="A53" s="13" t="s">
        <v>79</v>
      </c>
    </row>
    <row r="54" spans="1:1" ht="14.4">
      <c r="A54" s="13" t="s">
        <v>80</v>
      </c>
    </row>
    <row r="55" spans="1:1" ht="14.4">
      <c r="A55" s="13"/>
    </row>
    <row r="56" spans="1:1" ht="14.4">
      <c r="A56" s="24" t="s">
        <v>63</v>
      </c>
    </row>
    <row r="57" spans="1:1" ht="14.4">
      <c r="A57" s="13" t="s">
        <v>64</v>
      </c>
    </row>
    <row r="58" spans="1:1" ht="14.4">
      <c r="A58" s="13" t="s">
        <v>65</v>
      </c>
    </row>
    <row r="59" spans="1:1" ht="14.4">
      <c r="A59" s="25"/>
    </row>
    <row r="60" spans="1:1">
      <c r="A60" s="12" t="s">
        <v>81</v>
      </c>
    </row>
    <row r="61" spans="1:1" ht="16.2">
      <c r="A61" s="26" t="s">
        <v>82</v>
      </c>
    </row>
    <row r="62" spans="1:1" ht="16.2">
      <c r="A62" s="26" t="s">
        <v>83</v>
      </c>
    </row>
    <row r="63" spans="1:1" ht="16.2">
      <c r="A63" s="26" t="s">
        <v>84</v>
      </c>
    </row>
    <row r="64" spans="1:1" ht="14.4">
      <c r="A64" s="9"/>
    </row>
    <row r="65" spans="1:1" ht="14.4">
      <c r="A65" s="25" t="s">
        <v>85</v>
      </c>
    </row>
    <row r="66" spans="1:1" ht="14.4">
      <c r="A66" s="25"/>
    </row>
    <row r="67" spans="1:1" ht="15.6">
      <c r="A67" s="28" t="s">
        <v>86</v>
      </c>
    </row>
    <row r="68" spans="1:1">
      <c r="A68" s="29" t="s">
        <v>87</v>
      </c>
    </row>
    <row r="69" spans="1:1">
      <c r="A69" s="30" t="s">
        <v>88</v>
      </c>
    </row>
    <row r="70" spans="1:1">
      <c r="A70" s="31" t="s">
        <v>89</v>
      </c>
    </row>
    <row r="71" spans="1:1" ht="34.200000000000003">
      <c r="A71" s="32" t="s">
        <v>90</v>
      </c>
    </row>
    <row r="72" spans="1:1" ht="14.4">
      <c r="A72" s="25"/>
    </row>
    <row r="73" spans="1:1">
      <c r="A73" s="12" t="s">
        <v>66</v>
      </c>
    </row>
    <row r="74" spans="1:1" ht="16.2">
      <c r="A74" s="26" t="s">
        <v>91</v>
      </c>
    </row>
    <row r="75" spans="1:1" ht="16.2">
      <c r="A75" s="26" t="s">
        <v>92</v>
      </c>
    </row>
    <row r="76" spans="1:1" ht="16.2">
      <c r="A76" s="26" t="s">
        <v>93</v>
      </c>
    </row>
    <row r="77" spans="1:1" ht="16.2">
      <c r="A77" s="26" t="s">
        <v>94</v>
      </c>
    </row>
    <row r="78" spans="1:1" ht="14.4">
      <c r="A78" s="9"/>
    </row>
    <row r="79" spans="1:1" ht="14.4">
      <c r="A79" s="9" t="s">
        <v>95</v>
      </c>
    </row>
    <row r="80" spans="1:1" ht="14.4">
      <c r="A80" s="9"/>
    </row>
    <row r="81" spans="1:1" ht="14.4">
      <c r="A81" s="9" t="s">
        <v>96</v>
      </c>
    </row>
    <row r="82" spans="1:1" ht="14.4">
      <c r="A82" s="9" t="s">
        <v>97</v>
      </c>
    </row>
    <row r="83" spans="1:1" ht="14.4">
      <c r="A83" s="9" t="s">
        <v>98</v>
      </c>
    </row>
    <row r="84" spans="1:1" ht="14.4">
      <c r="A84" s="9"/>
    </row>
    <row r="85" spans="1:1" ht="14.4">
      <c r="A85" s="9" t="s">
        <v>99</v>
      </c>
    </row>
    <row r="86" spans="1:1" ht="14.4">
      <c r="A86" s="9" t="s">
        <v>100</v>
      </c>
    </row>
    <row r="87" spans="1:1" ht="14.4">
      <c r="A87" s="9"/>
    </row>
    <row r="88" spans="1:1" ht="14.4">
      <c r="A88" s="9" t="s">
        <v>101</v>
      </c>
    </row>
    <row r="89" spans="1:1" ht="14.4">
      <c r="A89" s="9"/>
    </row>
    <row r="90" spans="1:1" ht="14.4">
      <c r="A90" s="9" t="s">
        <v>53</v>
      </c>
    </row>
    <row r="91" spans="1:1" ht="14.4">
      <c r="A91" s="9"/>
    </row>
    <row r="92" spans="1:1" ht="14.4">
      <c r="A92" s="9" t="s">
        <v>54</v>
      </c>
    </row>
    <row r="93" spans="1:1" ht="14.4">
      <c r="A93" s="9"/>
    </row>
  </sheetData>
  <mergeCells count="6">
    <mergeCell ref="A17:A20"/>
    <mergeCell ref="B17:B20"/>
    <mergeCell ref="C17:C20"/>
    <mergeCell ref="A22:A23"/>
    <mergeCell ref="B22:B23"/>
    <mergeCell ref="C22:C23"/>
  </mergeCells>
  <phoneticPr fontId="105" type="noConversion"/>
  <hyperlinks>
    <hyperlink ref="A7" r:id="rId1" display="mailto:dinglifen@scmhome.com" xr:uid="{00000000-0004-0000-0C00-000000000000}"/>
    <hyperlink ref="A9" r:id="rId2" display="mailto:jenny.wang@jlahome.com" xr:uid="{00000000-0004-0000-0C00-000001000000}"/>
    <hyperlink ref="A30" r:id="rId3" display="mailto:jenny.wang@jlahome.com" xr:uid="{00000000-0004-0000-0C00-000002000000}"/>
    <hyperlink ref="A39" r:id="rId4" display="mailto:dinglifen@scmhome.com" xr:uid="{00000000-0004-0000-0C00-000003000000}"/>
    <hyperlink ref="A41" r:id="rId5" display="mailto:jenny.wang@jlahome.com" xr:uid="{00000000-0004-0000-0C00-000004000000}"/>
    <hyperlink ref="A60" r:id="rId6" display="mailto:huangcaiqin@scmhome.com" xr:uid="{00000000-0004-0000-0C00-000005000000}"/>
    <hyperlink ref="A73" r:id="rId7" display="mailto:jenny.wang@jlahome.com" xr:uid="{00000000-0004-0000-0C00-000006000000}"/>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220BF-03B5-455C-81EF-345A20ABC702}">
  <dimension ref="A1:O38"/>
  <sheetViews>
    <sheetView workbookViewId="0">
      <selection activeCell="G14" sqref="G14"/>
    </sheetView>
  </sheetViews>
  <sheetFormatPr defaultColWidth="9" defaultRowHeight="13.2"/>
  <cols>
    <col min="1" max="1" width="12" customWidth="1"/>
    <col min="2" max="2" width="11.88671875" customWidth="1"/>
    <col min="3" max="3" width="19.5546875" customWidth="1"/>
    <col min="4" max="4" width="15.109375" customWidth="1"/>
    <col min="5" max="5" width="31.109375" customWidth="1"/>
    <col min="6" max="6" width="7.88671875" customWidth="1"/>
    <col min="7" max="9" width="7.33203125" customWidth="1"/>
    <col min="10" max="10" width="13.44140625" customWidth="1"/>
    <col min="15" max="15" width="15.5546875" customWidth="1"/>
  </cols>
  <sheetData>
    <row r="1" spans="1:15" ht="21" customHeight="1">
      <c r="A1" s="589" t="s">
        <v>266</v>
      </c>
      <c r="B1" s="708" t="s">
        <v>599</v>
      </c>
      <c r="C1" s="709"/>
      <c r="D1" s="590" t="s">
        <v>269</v>
      </c>
      <c r="E1" s="591">
        <v>45748</v>
      </c>
      <c r="F1" s="592"/>
      <c r="G1" s="593"/>
      <c r="H1" s="594"/>
      <c r="I1" s="595"/>
      <c r="J1" s="595"/>
      <c r="K1" s="595"/>
      <c r="L1" s="595"/>
      <c r="M1" s="594"/>
      <c r="N1" s="594"/>
    </row>
    <row r="2" spans="1:15" ht="21" customHeight="1">
      <c r="A2" s="596" t="s">
        <v>270</v>
      </c>
      <c r="B2" s="597"/>
      <c r="C2" s="598"/>
      <c r="D2" s="599" t="s">
        <v>271</v>
      </c>
      <c r="E2" s="600" t="s">
        <v>272</v>
      </c>
      <c r="F2" s="601"/>
      <c r="G2" s="593"/>
      <c r="H2" s="594"/>
      <c r="I2" s="595"/>
      <c r="J2" s="595"/>
      <c r="K2" s="595"/>
      <c r="L2" s="595"/>
      <c r="M2" s="594"/>
      <c r="N2" s="594"/>
    </row>
    <row r="3" spans="1:15">
      <c r="A3" s="706" t="s">
        <v>273</v>
      </c>
      <c r="B3" s="706" t="s">
        <v>274</v>
      </c>
      <c r="C3" s="706" t="s">
        <v>0</v>
      </c>
      <c r="D3" s="706" t="s">
        <v>1</v>
      </c>
      <c r="E3" s="706" t="s">
        <v>2</v>
      </c>
      <c r="F3" s="699" t="s">
        <v>3</v>
      </c>
      <c r="G3" s="702" t="s">
        <v>276</v>
      </c>
      <c r="H3" s="703"/>
      <c r="I3" s="703"/>
      <c r="J3" s="703"/>
      <c r="K3" s="703"/>
      <c r="L3" s="703"/>
      <c r="M3" s="703"/>
      <c r="N3" s="704"/>
      <c r="O3" s="602" t="s">
        <v>277</v>
      </c>
    </row>
    <row r="4" spans="1:15">
      <c r="A4" s="706"/>
      <c r="B4" s="706"/>
      <c r="C4" s="706"/>
      <c r="D4" s="706"/>
      <c r="E4" s="706"/>
      <c r="F4" s="700"/>
      <c r="G4" s="705" t="s">
        <v>4</v>
      </c>
      <c r="H4" s="705"/>
      <c r="I4" s="705"/>
      <c r="J4" s="706" t="s">
        <v>278</v>
      </c>
      <c r="K4" s="707" t="s">
        <v>5</v>
      </c>
      <c r="L4" s="707" t="s">
        <v>6</v>
      </c>
      <c r="M4" s="706" t="s">
        <v>279</v>
      </c>
      <c r="N4" s="707" t="s">
        <v>7</v>
      </c>
      <c r="O4" s="136"/>
    </row>
    <row r="5" spans="1:15">
      <c r="A5" s="706"/>
      <c r="B5" s="706"/>
      <c r="C5" s="706"/>
      <c r="D5" s="706"/>
      <c r="E5" s="706"/>
      <c r="F5" s="701"/>
      <c r="G5" s="603" t="s">
        <v>8</v>
      </c>
      <c r="H5" s="604" t="s">
        <v>9</v>
      </c>
      <c r="I5" s="604" t="s">
        <v>10</v>
      </c>
      <c r="J5" s="706"/>
      <c r="K5" s="707"/>
      <c r="L5" s="707"/>
      <c r="M5" s="706"/>
      <c r="N5" s="707"/>
      <c r="O5" s="136"/>
    </row>
    <row r="6" spans="1:15" s="203" customFormat="1">
      <c r="A6" s="605"/>
      <c r="B6" s="605"/>
      <c r="C6" s="606"/>
      <c r="D6" s="606"/>
      <c r="E6" s="606"/>
      <c r="F6" s="607"/>
      <c r="G6" s="608"/>
      <c r="H6" s="606"/>
      <c r="I6" s="606"/>
      <c r="J6" s="606"/>
      <c r="K6" s="609"/>
      <c r="L6" s="610"/>
      <c r="M6" s="606"/>
      <c r="N6" s="611"/>
      <c r="O6" s="580"/>
    </row>
    <row r="7" spans="1:15" s="203" customFormat="1" ht="18" customHeight="1">
      <c r="A7" s="695" t="s">
        <v>719</v>
      </c>
      <c r="B7" s="696" t="s">
        <v>720</v>
      </c>
      <c r="C7" s="697" t="s">
        <v>721</v>
      </c>
      <c r="D7" s="698" t="s">
        <v>722</v>
      </c>
      <c r="E7" s="612" t="s">
        <v>379</v>
      </c>
      <c r="F7" s="613">
        <v>3.92</v>
      </c>
      <c r="G7" s="642">
        <v>48</v>
      </c>
      <c r="H7" s="642">
        <v>30</v>
      </c>
      <c r="I7" s="642">
        <v>41</v>
      </c>
      <c r="J7" s="614">
        <v>12</v>
      </c>
      <c r="K7" s="615">
        <f t="shared" ref="K7:K16" si="0">G7*H7*I7/1000000/J7</f>
        <v>4.9199999999999999E-3</v>
      </c>
      <c r="L7" s="616">
        <f t="shared" ref="L7:L16" si="1">56/K7</f>
        <v>11382.113821138211</v>
      </c>
      <c r="M7" s="615"/>
      <c r="N7" s="616"/>
      <c r="O7" s="617"/>
    </row>
    <row r="8" spans="1:15" s="203" customFormat="1" ht="18" customHeight="1">
      <c r="A8" s="696"/>
      <c r="B8" s="696"/>
      <c r="C8" s="696"/>
      <c r="D8" s="698"/>
      <c r="E8" s="612" t="s">
        <v>380</v>
      </c>
      <c r="F8" s="613">
        <v>4.74</v>
      </c>
      <c r="G8" s="642">
        <v>48</v>
      </c>
      <c r="H8" s="642">
        <v>30</v>
      </c>
      <c r="I8" s="642">
        <v>47</v>
      </c>
      <c r="J8" s="614">
        <v>12</v>
      </c>
      <c r="K8" s="615">
        <f t="shared" si="0"/>
        <v>5.64E-3</v>
      </c>
      <c r="L8" s="616">
        <f t="shared" si="1"/>
        <v>9929.078014184397</v>
      </c>
      <c r="M8" s="615"/>
      <c r="N8" s="616"/>
      <c r="O8" s="617"/>
    </row>
    <row r="9" spans="1:15" s="203" customFormat="1" ht="18" customHeight="1">
      <c r="A9" s="696"/>
      <c r="B9" s="696"/>
      <c r="C9" s="696"/>
      <c r="D9" s="698"/>
      <c r="E9" s="612" t="s">
        <v>381</v>
      </c>
      <c r="F9" s="613">
        <v>5.2</v>
      </c>
      <c r="G9" s="642">
        <v>48</v>
      </c>
      <c r="H9" s="642">
        <v>30</v>
      </c>
      <c r="I9" s="642">
        <v>53</v>
      </c>
      <c r="J9" s="614">
        <v>12</v>
      </c>
      <c r="K9" s="615">
        <f t="shared" si="0"/>
        <v>6.3600000000000002E-3</v>
      </c>
      <c r="L9" s="616">
        <f t="shared" si="1"/>
        <v>8805.031446540881</v>
      </c>
      <c r="M9" s="615"/>
      <c r="N9" s="616"/>
      <c r="O9" s="617"/>
    </row>
    <row r="10" spans="1:15" s="203" customFormat="1" ht="18" customHeight="1">
      <c r="A10" s="696"/>
      <c r="B10" s="696"/>
      <c r="C10" s="696"/>
      <c r="D10" s="698"/>
      <c r="E10" s="612" t="s">
        <v>382</v>
      </c>
      <c r="F10" s="613">
        <v>6.08</v>
      </c>
      <c r="G10" s="642">
        <v>48</v>
      </c>
      <c r="H10" s="642">
        <v>30</v>
      </c>
      <c r="I10" s="642">
        <v>62</v>
      </c>
      <c r="J10" s="614">
        <v>12</v>
      </c>
      <c r="K10" s="615">
        <f t="shared" si="0"/>
        <v>7.4399999999999996E-3</v>
      </c>
      <c r="L10" s="616">
        <f t="shared" si="1"/>
        <v>7526.8817204301076</v>
      </c>
      <c r="M10" s="615"/>
      <c r="N10" s="616"/>
      <c r="O10" s="617"/>
    </row>
    <row r="11" spans="1:15" s="203" customFormat="1" ht="18" customHeight="1">
      <c r="A11" s="696"/>
      <c r="B11" s="696"/>
      <c r="C11" s="696"/>
      <c r="D11" s="698"/>
      <c r="E11" s="612" t="s">
        <v>44</v>
      </c>
      <c r="F11" s="613">
        <v>1.1000000000000001</v>
      </c>
      <c r="G11" s="642">
        <v>30</v>
      </c>
      <c r="H11" s="642">
        <v>25</v>
      </c>
      <c r="I11" s="642">
        <v>23</v>
      </c>
      <c r="J11" s="614">
        <v>16</v>
      </c>
      <c r="K11" s="615">
        <f t="shared" si="0"/>
        <v>1.0781250000000001E-3</v>
      </c>
      <c r="L11" s="616">
        <f t="shared" si="1"/>
        <v>51942.028985507241</v>
      </c>
      <c r="M11" s="615"/>
      <c r="N11" s="616"/>
      <c r="O11" s="617"/>
    </row>
    <row r="12" spans="1:15" s="624" customFormat="1" ht="18" customHeight="1">
      <c r="A12" s="695" t="s">
        <v>719</v>
      </c>
      <c r="B12" s="696" t="s">
        <v>720</v>
      </c>
      <c r="C12" s="697" t="s">
        <v>723</v>
      </c>
      <c r="D12" s="698" t="s">
        <v>724</v>
      </c>
      <c r="E12" s="612" t="s">
        <v>379</v>
      </c>
      <c r="F12" s="618">
        <v>3.22</v>
      </c>
      <c r="G12" s="642">
        <v>48</v>
      </c>
      <c r="H12" s="643">
        <v>30</v>
      </c>
      <c r="I12" s="643">
        <v>43</v>
      </c>
      <c r="J12" s="619">
        <v>12</v>
      </c>
      <c r="K12" s="620">
        <f t="shared" si="0"/>
        <v>5.1600000000000005E-3</v>
      </c>
      <c r="L12" s="621">
        <f t="shared" si="1"/>
        <v>10852.713178294573</v>
      </c>
      <c r="M12" s="622"/>
      <c r="N12" s="623"/>
      <c r="O12" s="693"/>
    </row>
    <row r="13" spans="1:15" s="624" customFormat="1" ht="18" customHeight="1">
      <c r="A13" s="696"/>
      <c r="B13" s="696"/>
      <c r="C13" s="697"/>
      <c r="D13" s="696"/>
      <c r="E13" s="612" t="s">
        <v>380</v>
      </c>
      <c r="F13" s="618">
        <v>3.84</v>
      </c>
      <c r="G13" s="642">
        <v>48</v>
      </c>
      <c r="H13" s="643">
        <v>30</v>
      </c>
      <c r="I13" s="643">
        <v>47</v>
      </c>
      <c r="J13" s="619">
        <v>12</v>
      </c>
      <c r="K13" s="620">
        <f t="shared" si="0"/>
        <v>5.64E-3</v>
      </c>
      <c r="L13" s="621">
        <f t="shared" si="1"/>
        <v>9929.078014184397</v>
      </c>
      <c r="M13" s="622"/>
      <c r="N13" s="623"/>
      <c r="O13" s="694"/>
    </row>
    <row r="14" spans="1:15" s="624" customFormat="1" ht="18" customHeight="1">
      <c r="A14" s="696"/>
      <c r="B14" s="696"/>
      <c r="C14" s="697"/>
      <c r="D14" s="696"/>
      <c r="E14" s="612" t="s">
        <v>381</v>
      </c>
      <c r="F14" s="618">
        <v>4.18</v>
      </c>
      <c r="G14" s="642">
        <v>48</v>
      </c>
      <c r="H14" s="643">
        <v>30</v>
      </c>
      <c r="I14" s="643">
        <v>54</v>
      </c>
      <c r="J14" s="619">
        <v>12</v>
      </c>
      <c r="K14" s="620">
        <f t="shared" si="0"/>
        <v>6.4799999999999996E-3</v>
      </c>
      <c r="L14" s="621">
        <f t="shared" si="1"/>
        <v>8641.9753086419751</v>
      </c>
      <c r="M14" s="622"/>
      <c r="N14" s="623"/>
      <c r="O14" s="694"/>
    </row>
    <row r="15" spans="1:15" s="625" customFormat="1" ht="18" customHeight="1">
      <c r="A15" s="696"/>
      <c r="B15" s="696"/>
      <c r="C15" s="697"/>
      <c r="D15" s="696"/>
      <c r="E15" s="612" t="s">
        <v>382</v>
      </c>
      <c r="F15" s="618">
        <v>4.75</v>
      </c>
      <c r="G15" s="642">
        <v>48</v>
      </c>
      <c r="H15" s="643">
        <v>30</v>
      </c>
      <c r="I15" s="643">
        <v>60</v>
      </c>
      <c r="J15" s="619">
        <v>12</v>
      </c>
      <c r="K15" s="620">
        <f t="shared" si="0"/>
        <v>7.2000000000000007E-3</v>
      </c>
      <c r="L15" s="621">
        <f t="shared" si="1"/>
        <v>7777.7777777777774</v>
      </c>
      <c r="M15" s="622"/>
      <c r="N15" s="623"/>
      <c r="O15" s="694"/>
    </row>
    <row r="16" spans="1:15" s="625" customFormat="1" ht="18" customHeight="1">
      <c r="A16" s="696"/>
      <c r="B16" s="696"/>
      <c r="C16" s="697"/>
      <c r="D16" s="696"/>
      <c r="E16" s="612" t="s">
        <v>725</v>
      </c>
      <c r="F16" s="618">
        <v>4.8099999999999996</v>
      </c>
      <c r="G16" s="642">
        <v>48</v>
      </c>
      <c r="H16" s="643">
        <v>30</v>
      </c>
      <c r="I16" s="643">
        <v>60</v>
      </c>
      <c r="J16" s="619">
        <v>12</v>
      </c>
      <c r="K16" s="620">
        <f t="shared" si="0"/>
        <v>7.2000000000000007E-3</v>
      </c>
      <c r="L16" s="621">
        <f t="shared" si="1"/>
        <v>7777.7777777777774</v>
      </c>
      <c r="M16" s="622"/>
      <c r="N16" s="623"/>
      <c r="O16" s="694"/>
    </row>
    <row r="17" spans="1:15" s="625" customFormat="1" ht="15" customHeight="1">
      <c r="A17" s="626"/>
      <c r="B17" s="626"/>
      <c r="C17" s="627"/>
      <c r="D17" s="626"/>
      <c r="E17" s="628"/>
      <c r="F17" s="629"/>
      <c r="G17" s="630"/>
      <c r="H17" s="630"/>
      <c r="I17" s="630"/>
      <c r="J17" s="631"/>
      <c r="K17" s="632"/>
      <c r="L17" s="633"/>
      <c r="M17" s="634"/>
      <c r="N17" s="635"/>
      <c r="O17" s="636"/>
    </row>
    <row r="18" spans="1:15">
      <c r="C18" s="637" t="s">
        <v>383</v>
      </c>
      <c r="E18" s="638"/>
    </row>
    <row r="19" spans="1:15">
      <c r="F19" s="639"/>
    </row>
    <row r="20" spans="1:15">
      <c r="C20" s="637" t="s">
        <v>726</v>
      </c>
      <c r="E20" s="637" t="s">
        <v>727</v>
      </c>
    </row>
    <row r="21" spans="1:15">
      <c r="C21" s="637" t="s">
        <v>728</v>
      </c>
      <c r="E21" s="637" t="s">
        <v>729</v>
      </c>
    </row>
    <row r="22" spans="1:15">
      <c r="C22" s="640"/>
    </row>
    <row r="34" spans="5:6">
      <c r="F34" s="637"/>
    </row>
    <row r="35" spans="5:6">
      <c r="F35" s="641"/>
    </row>
    <row r="37" spans="5:6">
      <c r="F37" s="641"/>
    </row>
    <row r="38" spans="5:6">
      <c r="E38" s="640"/>
    </row>
  </sheetData>
  <mergeCells count="23">
    <mergeCell ref="E3:E5"/>
    <mergeCell ref="B1:C1"/>
    <mergeCell ref="A3:A5"/>
    <mergeCell ref="B3:B5"/>
    <mergeCell ref="C3:C5"/>
    <mergeCell ref="D3:D5"/>
    <mergeCell ref="F3:F5"/>
    <mergeCell ref="G3:N3"/>
    <mergeCell ref="G4:I4"/>
    <mergeCell ref="J4:J5"/>
    <mergeCell ref="K4:K5"/>
    <mergeCell ref="L4:L5"/>
    <mergeCell ref="M4:M5"/>
    <mergeCell ref="N4:N5"/>
    <mergeCell ref="O12:O16"/>
    <mergeCell ref="A7:A11"/>
    <mergeCell ref="B7:B11"/>
    <mergeCell ref="C7:C11"/>
    <mergeCell ref="D7:D11"/>
    <mergeCell ref="A12:A16"/>
    <mergeCell ref="B12:B16"/>
    <mergeCell ref="C12:C16"/>
    <mergeCell ref="D12:D16"/>
  </mergeCells>
  <phoneticPr fontId="105"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V78"/>
  <sheetViews>
    <sheetView topLeftCell="X6" zoomScale="90" zoomScaleNormal="90" workbookViewId="0">
      <selection activeCell="AM48" sqref="AM48"/>
    </sheetView>
  </sheetViews>
  <sheetFormatPr defaultColWidth="9.33203125" defaultRowHeight="13.2" outlineLevelCol="2"/>
  <cols>
    <col min="1" max="1" width="26.44140625" style="419" customWidth="1"/>
    <col min="2" max="2" width="26.6640625" style="419" customWidth="1"/>
    <col min="3" max="3" width="23.44140625" style="420" customWidth="1"/>
    <col min="4" max="4" width="33.6640625" style="419" customWidth="1"/>
    <col min="5" max="5" width="13.33203125" style="419" customWidth="1"/>
    <col min="6" max="6" width="15.33203125" style="419" customWidth="1"/>
    <col min="7" max="7" width="13.6640625" style="419" customWidth="1"/>
    <col min="8" max="8" width="9.33203125" style="419" customWidth="1"/>
    <col min="9" max="9" width="12.5546875" style="419" customWidth="1" outlineLevel="1"/>
    <col min="10" max="10" width="8.33203125" style="1" customWidth="1" outlineLevel="1" collapsed="1"/>
    <col min="11" max="11" width="6.6640625" style="419" customWidth="1" outlineLevel="2"/>
    <col min="12" max="12" width="5.33203125" style="419" customWidth="1" outlineLevel="2"/>
    <col min="13" max="14" width="7.6640625" style="419" customWidth="1" outlineLevel="2"/>
    <col min="15" max="15" width="7.5546875" style="419" customWidth="1" outlineLevel="2"/>
    <col min="16" max="16" width="11" style="1" customWidth="1" outlineLevel="2"/>
    <col min="17" max="17" width="11.44140625" style="1" customWidth="1" outlineLevel="2"/>
    <col min="18" max="18" width="9.33203125" style="419" customWidth="1" outlineLevel="2"/>
    <col min="19" max="19" width="13" style="1" customWidth="1" outlineLevel="1"/>
    <col min="20" max="20" width="8.5546875" style="419" customWidth="1" outlineLevel="2"/>
    <col min="21" max="21" width="14.5546875" style="419" customWidth="1" outlineLevel="2"/>
    <col min="22" max="22" width="9.33203125" style="1" customWidth="1" outlineLevel="1"/>
    <col min="23" max="24" width="12" style="1" customWidth="1" outlineLevel="1"/>
    <col min="25" max="25" width="9.6640625" style="419" customWidth="1" outlineLevel="2"/>
    <col min="26" max="26" width="12.5546875" style="419" customWidth="1" outlineLevel="2"/>
    <col min="27" max="27" width="10.6640625" style="419" customWidth="1" outlineLevel="2"/>
    <col min="28" max="28" width="9.33203125" style="1" customWidth="1" outlineLevel="1"/>
    <col min="29" max="29" width="10.6640625" style="1" customWidth="1" outlineLevel="1"/>
    <col min="30" max="30" width="8.6640625" style="1" customWidth="1" outlineLevel="1"/>
    <col min="31" max="31" width="9.33203125" style="1" customWidth="1" outlineLevel="1"/>
    <col min="32" max="32" width="14.33203125" style="1" customWidth="1" outlineLevel="1"/>
    <col min="33" max="33" width="16.6640625" style="1" customWidth="1" outlineLevel="1"/>
    <col min="34" max="34" width="9.33203125" style="419"/>
    <col min="35" max="35" width="11" style="115" bestFit="1" customWidth="1"/>
    <col min="36" max="36" width="11.6640625" style="115" customWidth="1"/>
    <col min="37" max="37" width="13" style="115" customWidth="1"/>
    <col min="38" max="38" width="9.33203125" style="419"/>
    <col min="39" max="39" width="10.6640625" style="574" bestFit="1" customWidth="1"/>
    <col min="40" max="40" width="13.33203125" style="574" bestFit="1" customWidth="1"/>
    <col min="41" max="41" width="10.5546875" style="419" bestFit="1" customWidth="1"/>
    <col min="42" max="42" width="11.88671875" style="574" bestFit="1" customWidth="1"/>
    <col min="43" max="43" width="11.6640625" style="419" bestFit="1" customWidth="1"/>
    <col min="44" max="16384" width="9.33203125" style="419"/>
  </cols>
  <sheetData>
    <row r="1" spans="1:230" s="45" customFormat="1" ht="31.5" customHeight="1" thickBot="1">
      <c r="A1" s="378" t="s">
        <v>407</v>
      </c>
      <c r="B1" s="378"/>
      <c r="C1" s="378"/>
      <c r="D1" s="378"/>
      <c r="E1" s="378"/>
      <c r="F1" s="378"/>
      <c r="G1" s="378"/>
      <c r="H1" s="378"/>
      <c r="I1" s="378"/>
      <c r="J1" s="378"/>
      <c r="K1" s="378"/>
      <c r="L1" s="378"/>
      <c r="M1" s="379"/>
      <c r="N1" s="379"/>
      <c r="X1" s="392"/>
      <c r="AL1" s="51"/>
      <c r="AM1" s="569"/>
      <c r="AN1" s="569"/>
      <c r="AO1" s="47"/>
      <c r="AP1" s="575"/>
      <c r="AQ1" s="47"/>
      <c r="GE1" s="64"/>
      <c r="HV1" s="51"/>
    </row>
    <row r="2" spans="1:230" s="45" customFormat="1" ht="22.5" customHeight="1">
      <c r="A2" s="37" t="s">
        <v>266</v>
      </c>
      <c r="B2" s="40" t="s">
        <v>599</v>
      </c>
      <c r="C2" s="38" t="s">
        <v>408</v>
      </c>
      <c r="D2" s="40" t="s">
        <v>409</v>
      </c>
      <c r="E2" s="40"/>
      <c r="F2" s="40"/>
      <c r="G2" s="688" t="s">
        <v>121</v>
      </c>
      <c r="H2" s="688"/>
      <c r="I2" s="689" t="s">
        <v>112</v>
      </c>
      <c r="J2" s="689"/>
      <c r="K2" s="688" t="s">
        <v>410</v>
      </c>
      <c r="L2" s="688"/>
      <c r="M2" s="690" t="s">
        <v>348</v>
      </c>
      <c r="N2" s="691"/>
      <c r="O2" s="692"/>
      <c r="Q2" s="380" t="s">
        <v>411</v>
      </c>
      <c r="R2" s="381"/>
      <c r="X2" s="392"/>
      <c r="AB2" s="47"/>
      <c r="AC2" s="47"/>
      <c r="AD2" s="48"/>
      <c r="AG2" s="63"/>
      <c r="AL2" s="51"/>
      <c r="AM2" s="569"/>
      <c r="AN2" s="569"/>
      <c r="AO2" s="47"/>
      <c r="AP2" s="575"/>
      <c r="AQ2" s="47"/>
      <c r="DO2" s="327" t="s">
        <v>412</v>
      </c>
      <c r="DP2" s="327" t="s">
        <v>413</v>
      </c>
      <c r="DQ2" s="327" t="s">
        <v>414</v>
      </c>
      <c r="DR2" s="327" t="s">
        <v>415</v>
      </c>
      <c r="DS2" s="327" t="s">
        <v>416</v>
      </c>
      <c r="DT2" s="327" t="s">
        <v>417</v>
      </c>
      <c r="DU2" s="327" t="s">
        <v>418</v>
      </c>
      <c r="DV2" s="327" t="s">
        <v>419</v>
      </c>
      <c r="DW2" s="327" t="s">
        <v>420</v>
      </c>
      <c r="DX2" s="327" t="s">
        <v>421</v>
      </c>
      <c r="DY2" s="327" t="s">
        <v>422</v>
      </c>
      <c r="DZ2" s="327" t="s">
        <v>409</v>
      </c>
      <c r="EA2" s="327" t="s">
        <v>423</v>
      </c>
      <c r="EB2" s="327" t="s">
        <v>424</v>
      </c>
      <c r="EC2" s="327" t="s">
        <v>425</v>
      </c>
      <c r="ED2" s="64" t="s">
        <v>426</v>
      </c>
      <c r="EE2" s="64" t="s">
        <v>427</v>
      </c>
      <c r="EF2" s="64" t="s">
        <v>428</v>
      </c>
      <c r="EG2" s="64" t="s">
        <v>429</v>
      </c>
      <c r="EH2" s="64" t="s">
        <v>430</v>
      </c>
      <c r="EI2" s="64" t="s">
        <v>431</v>
      </c>
      <c r="EJ2" s="64" t="s">
        <v>432</v>
      </c>
      <c r="EK2" s="64" t="s">
        <v>433</v>
      </c>
      <c r="EL2" s="64" t="s">
        <v>434</v>
      </c>
      <c r="EM2" s="64" t="s">
        <v>435</v>
      </c>
      <c r="EN2" s="64" t="s">
        <v>436</v>
      </c>
      <c r="EO2" s="64" t="s">
        <v>437</v>
      </c>
      <c r="EP2" s="64" t="s">
        <v>438</v>
      </c>
      <c r="EQ2" s="64" t="s">
        <v>439</v>
      </c>
      <c r="ER2" s="64" t="s">
        <v>440</v>
      </c>
      <c r="ES2" s="64" t="s">
        <v>441</v>
      </c>
      <c r="ET2" s="64" t="s">
        <v>442</v>
      </c>
      <c r="EU2" s="64" t="s">
        <v>443</v>
      </c>
      <c r="EV2" s="64" t="s">
        <v>444</v>
      </c>
      <c r="EW2" s="64" t="s">
        <v>445</v>
      </c>
      <c r="EX2" s="64" t="s">
        <v>446</v>
      </c>
      <c r="EY2" s="64" t="s">
        <v>447</v>
      </c>
      <c r="EZ2" s="64" t="s">
        <v>448</v>
      </c>
      <c r="FA2" s="64" t="s">
        <v>449</v>
      </c>
      <c r="FB2" s="64" t="s">
        <v>450</v>
      </c>
      <c r="FC2" s="64" t="s">
        <v>451</v>
      </c>
      <c r="FD2" s="64" t="s">
        <v>452</v>
      </c>
      <c r="FE2" s="64" t="s">
        <v>453</v>
      </c>
      <c r="FF2" s="64" t="s">
        <v>454</v>
      </c>
      <c r="FG2" s="64" t="s">
        <v>455</v>
      </c>
      <c r="FH2" s="64" t="s">
        <v>456</v>
      </c>
      <c r="FI2" s="64" t="s">
        <v>457</v>
      </c>
      <c r="FJ2" s="64" t="s">
        <v>458</v>
      </c>
      <c r="FK2" s="64" t="s">
        <v>459</v>
      </c>
      <c r="FL2" s="64" t="s">
        <v>460</v>
      </c>
      <c r="FM2" s="64" t="s">
        <v>461</v>
      </c>
      <c r="FN2" s="64" t="s">
        <v>462</v>
      </c>
      <c r="FO2" s="64" t="s">
        <v>463</v>
      </c>
      <c r="FP2" s="64" t="s">
        <v>464</v>
      </c>
      <c r="FQ2" s="64" t="s">
        <v>465</v>
      </c>
      <c r="FR2" s="64" t="s">
        <v>466</v>
      </c>
      <c r="FS2" s="64" t="s">
        <v>467</v>
      </c>
      <c r="FT2" s="64" t="s">
        <v>468</v>
      </c>
      <c r="FU2" s="64" t="s">
        <v>469</v>
      </c>
      <c r="FV2" s="64" t="s">
        <v>470</v>
      </c>
      <c r="FW2" s="64" t="s">
        <v>471</v>
      </c>
      <c r="FX2" s="64" t="s">
        <v>472</v>
      </c>
      <c r="FY2" s="64" t="s">
        <v>473</v>
      </c>
      <c r="FZ2" s="64" t="s">
        <v>474</v>
      </c>
      <c r="GA2" s="64" t="s">
        <v>475</v>
      </c>
      <c r="GB2" s="64" t="s">
        <v>476</v>
      </c>
      <c r="GC2" s="64" t="s">
        <v>477</v>
      </c>
      <c r="GD2" s="64" t="s">
        <v>478</v>
      </c>
    </row>
    <row r="3" spans="1:230" s="45" customFormat="1" ht="22.5" customHeight="1">
      <c r="A3" s="55" t="s">
        <v>479</v>
      </c>
      <c r="B3" s="56" t="s">
        <v>677</v>
      </c>
      <c r="C3" s="382" t="s">
        <v>480</v>
      </c>
      <c r="D3" s="383" t="str">
        <f>B2&amp;" "&amp;B3&amp;" 90gsm Satin 85gsm Microfiber Cooling"&amp;"Sheet Set"</f>
        <v>DD's BeautySleep 90gsm Satin 85gsm Microfiber CoolingSheet Set</v>
      </c>
      <c r="E3" s="383"/>
      <c r="F3" s="383"/>
      <c r="G3" s="681" t="s">
        <v>130</v>
      </c>
      <c r="H3" s="681"/>
      <c r="I3" s="682" t="s">
        <v>123</v>
      </c>
      <c r="J3" s="682"/>
      <c r="K3" s="681" t="s">
        <v>172</v>
      </c>
      <c r="L3" s="681"/>
      <c r="M3" s="685" t="s">
        <v>481</v>
      </c>
      <c r="N3" s="686"/>
      <c r="O3" s="687"/>
      <c r="Q3" s="380" t="s">
        <v>482</v>
      </c>
      <c r="X3" s="392"/>
      <c r="AB3" s="47"/>
      <c r="AC3" s="47"/>
      <c r="AD3" s="48"/>
      <c r="AG3" s="63"/>
      <c r="AL3" s="51"/>
      <c r="AM3" s="569"/>
      <c r="AN3" s="569"/>
      <c r="AO3" s="47"/>
      <c r="AP3" s="575"/>
      <c r="AQ3" s="47"/>
      <c r="DO3" s="45" t="s">
        <v>483</v>
      </c>
      <c r="DP3" s="45" t="s">
        <v>484</v>
      </c>
      <c r="DQ3" s="45" t="s">
        <v>411</v>
      </c>
      <c r="DR3" s="45" t="s">
        <v>411</v>
      </c>
      <c r="DS3" s="45" t="s">
        <v>484</v>
      </c>
      <c r="DT3" s="45" t="s">
        <v>411</v>
      </c>
      <c r="DU3" s="45" t="s">
        <v>483</v>
      </c>
      <c r="DV3" s="45" t="s">
        <v>484</v>
      </c>
      <c r="DW3" s="45" t="s">
        <v>484</v>
      </c>
      <c r="DX3" s="45" t="s">
        <v>411</v>
      </c>
      <c r="DY3" s="45" t="s">
        <v>484</v>
      </c>
      <c r="DZ3" s="45" t="s">
        <v>411</v>
      </c>
      <c r="EA3" s="45" t="s">
        <v>484</v>
      </c>
      <c r="EB3" s="45" t="s">
        <v>484</v>
      </c>
      <c r="EC3" s="45" t="s">
        <v>411</v>
      </c>
      <c r="ED3" s="64" t="s">
        <v>485</v>
      </c>
      <c r="EE3" s="64" t="s">
        <v>486</v>
      </c>
      <c r="EF3" s="64" t="s">
        <v>487</v>
      </c>
      <c r="EG3" s="64" t="s">
        <v>488</v>
      </c>
      <c r="EH3" s="64" t="s">
        <v>489</v>
      </c>
      <c r="EI3" s="64" t="s">
        <v>490</v>
      </c>
      <c r="EJ3" s="64" t="s">
        <v>491</v>
      </c>
      <c r="EK3" s="64" t="s">
        <v>492</v>
      </c>
      <c r="EL3" s="64" t="s">
        <v>157</v>
      </c>
      <c r="EM3" s="64" t="s">
        <v>158</v>
      </c>
      <c r="EN3" s="64" t="s">
        <v>493</v>
      </c>
      <c r="EO3" s="64" t="s">
        <v>494</v>
      </c>
      <c r="EP3" s="64" t="s">
        <v>495</v>
      </c>
      <c r="EQ3" s="64" t="s">
        <v>496</v>
      </c>
      <c r="ER3" s="64" t="s">
        <v>497</v>
      </c>
      <c r="ES3" s="64" t="s">
        <v>498</v>
      </c>
      <c r="ET3" s="64" t="s">
        <v>499</v>
      </c>
      <c r="EU3" s="64" t="s">
        <v>500</v>
      </c>
      <c r="EV3" s="64" t="s">
        <v>501</v>
      </c>
      <c r="EW3" s="64" t="s">
        <v>502</v>
      </c>
      <c r="EX3" s="64" t="s">
        <v>503</v>
      </c>
      <c r="EY3" s="64" t="s">
        <v>504</v>
      </c>
      <c r="EZ3" s="64" t="s">
        <v>505</v>
      </c>
      <c r="FA3" s="64" t="s">
        <v>506</v>
      </c>
      <c r="FB3" s="64" t="s">
        <v>461</v>
      </c>
      <c r="FC3" s="64" t="s">
        <v>507</v>
      </c>
      <c r="FD3" s="64" t="s">
        <v>508</v>
      </c>
      <c r="FE3" s="64" t="s">
        <v>509</v>
      </c>
      <c r="FF3" s="64" t="s">
        <v>510</v>
      </c>
      <c r="FG3" s="64" t="s">
        <v>511</v>
      </c>
      <c r="FH3" s="64" t="s">
        <v>512</v>
      </c>
      <c r="FI3" s="64" t="s">
        <v>513</v>
      </c>
      <c r="FJ3" s="64" t="s">
        <v>514</v>
      </c>
      <c r="FK3" s="64" t="s">
        <v>515</v>
      </c>
      <c r="FL3" s="64" t="s">
        <v>516</v>
      </c>
      <c r="FM3" s="64" t="s">
        <v>517</v>
      </c>
      <c r="FN3" s="45" t="s">
        <v>518</v>
      </c>
      <c r="FO3" s="64" t="s">
        <v>468</v>
      </c>
      <c r="FP3" s="64" t="s">
        <v>519</v>
      </c>
      <c r="FQ3" s="64" t="s">
        <v>520</v>
      </c>
      <c r="FR3" s="64" t="s">
        <v>521</v>
      </c>
      <c r="FS3" s="64" t="s">
        <v>522</v>
      </c>
      <c r="FT3" s="64" t="s">
        <v>523</v>
      </c>
      <c r="FU3" s="64" t="s">
        <v>524</v>
      </c>
      <c r="FV3" s="64" t="s">
        <v>525</v>
      </c>
      <c r="FW3" s="64" t="s">
        <v>526</v>
      </c>
      <c r="FX3" s="64" t="s">
        <v>527</v>
      </c>
      <c r="FY3" s="64" t="s">
        <v>528</v>
      </c>
      <c r="FZ3" s="64" t="s">
        <v>529</v>
      </c>
      <c r="GA3" s="64" t="s">
        <v>530</v>
      </c>
      <c r="GB3" s="64" t="s">
        <v>531</v>
      </c>
    </row>
    <row r="4" spans="1:230" s="45" customFormat="1" ht="22.5" customHeight="1">
      <c r="A4" s="55" t="s">
        <v>676</v>
      </c>
      <c r="B4" s="56" t="s">
        <v>544</v>
      </c>
      <c r="C4" s="382" t="s">
        <v>532</v>
      </c>
      <c r="D4" s="56" t="s">
        <v>584</v>
      </c>
      <c r="E4" s="56"/>
      <c r="F4" s="56"/>
      <c r="G4" s="681" t="s">
        <v>141</v>
      </c>
      <c r="H4" s="681"/>
      <c r="I4" s="682" t="s">
        <v>133</v>
      </c>
      <c r="J4" s="682"/>
      <c r="K4" s="681" t="s">
        <v>534</v>
      </c>
      <c r="L4" s="681"/>
      <c r="M4" s="682" t="s">
        <v>535</v>
      </c>
      <c r="N4" s="683"/>
      <c r="O4" s="684"/>
      <c r="Q4" s="380" t="s">
        <v>536</v>
      </c>
      <c r="R4" s="384"/>
      <c r="X4" s="392"/>
      <c r="AB4" s="62"/>
      <c r="AC4" s="62"/>
      <c r="AD4" s="63"/>
      <c r="AE4" s="63"/>
      <c r="AF4" s="63"/>
      <c r="AG4" s="393"/>
      <c r="AL4" s="51"/>
      <c r="AM4" s="569"/>
      <c r="AN4" s="569"/>
      <c r="AO4" s="47"/>
      <c r="AP4" s="575"/>
      <c r="AQ4" s="47"/>
      <c r="DO4" s="45" t="s">
        <v>533</v>
      </c>
      <c r="DP4" s="45" t="s">
        <v>537</v>
      </c>
      <c r="DQ4" s="45" t="s">
        <v>482</v>
      </c>
      <c r="DR4" s="45" t="s">
        <v>482</v>
      </c>
      <c r="DS4" s="45" t="s">
        <v>537</v>
      </c>
      <c r="DT4" s="45" t="s">
        <v>482</v>
      </c>
      <c r="DU4" s="45" t="s">
        <v>533</v>
      </c>
      <c r="DV4" s="45" t="s">
        <v>537</v>
      </c>
      <c r="DW4" s="45" t="s">
        <v>537</v>
      </c>
      <c r="DX4" s="45" t="s">
        <v>482</v>
      </c>
      <c r="DY4" s="45" t="s">
        <v>537</v>
      </c>
      <c r="DZ4" s="45" t="s">
        <v>482</v>
      </c>
      <c r="EA4" s="45" t="s">
        <v>537</v>
      </c>
      <c r="EB4" s="45" t="s">
        <v>537</v>
      </c>
      <c r="EC4" s="45" t="s">
        <v>482</v>
      </c>
      <c r="ED4" s="64" t="s">
        <v>112</v>
      </c>
      <c r="EE4" s="64" t="s">
        <v>113</v>
      </c>
      <c r="EG4" s="45" t="s">
        <v>538</v>
      </c>
      <c r="EH4" s="45" t="s">
        <v>539</v>
      </c>
      <c r="EI4" s="45" t="s">
        <v>540</v>
      </c>
      <c r="EJ4" s="45" t="s">
        <v>541</v>
      </c>
      <c r="EK4" s="64" t="s">
        <v>542</v>
      </c>
      <c r="EL4" s="45" t="s">
        <v>543</v>
      </c>
      <c r="EM4" s="45" t="s">
        <v>544</v>
      </c>
      <c r="EN4" s="45" t="s">
        <v>545</v>
      </c>
      <c r="EO4" s="45" t="s">
        <v>546</v>
      </c>
      <c r="EP4" s="45" t="s">
        <v>547</v>
      </c>
      <c r="EQ4" s="45" t="s">
        <v>548</v>
      </c>
      <c r="ER4" s="45" t="s">
        <v>549</v>
      </c>
      <c r="ES4" s="45" t="s">
        <v>550</v>
      </c>
      <c r="ET4" s="45" t="s">
        <v>551</v>
      </c>
      <c r="EU4" s="45" t="s">
        <v>552</v>
      </c>
      <c r="EV4" s="45" t="s">
        <v>553</v>
      </c>
      <c r="EW4" s="45" t="s">
        <v>554</v>
      </c>
      <c r="EX4" s="45" t="s">
        <v>555</v>
      </c>
      <c r="EY4" s="45" t="s">
        <v>556</v>
      </c>
      <c r="EZ4" s="45" t="s">
        <v>557</v>
      </c>
      <c r="FA4" s="45" t="s">
        <v>558</v>
      </c>
      <c r="FB4" s="45" t="s">
        <v>559</v>
      </c>
      <c r="FC4" s="45" t="s">
        <v>560</v>
      </c>
      <c r="FD4" s="45" t="s">
        <v>561</v>
      </c>
      <c r="FE4" s="45" t="s">
        <v>562</v>
      </c>
      <c r="FF4" s="45" t="s">
        <v>563</v>
      </c>
      <c r="FG4" s="45" t="s">
        <v>564</v>
      </c>
      <c r="FH4" s="45" t="s">
        <v>565</v>
      </c>
      <c r="FI4" s="45" t="s">
        <v>566</v>
      </c>
      <c r="FJ4" s="45" t="s">
        <v>567</v>
      </c>
      <c r="FK4" s="45" t="s">
        <v>568</v>
      </c>
      <c r="FL4" s="45" t="s">
        <v>569</v>
      </c>
      <c r="FM4" s="45" t="s">
        <v>570</v>
      </c>
      <c r="FN4" s="45" t="s">
        <v>571</v>
      </c>
      <c r="FO4" s="45" t="s">
        <v>572</v>
      </c>
      <c r="FP4" s="45" t="s">
        <v>573</v>
      </c>
      <c r="FQ4" s="45" t="s">
        <v>574</v>
      </c>
      <c r="FR4" s="45" t="s">
        <v>575</v>
      </c>
      <c r="FS4" s="45" t="s">
        <v>576</v>
      </c>
      <c r="FT4" s="45" t="s">
        <v>577</v>
      </c>
      <c r="FU4" s="45" t="s">
        <v>578</v>
      </c>
    </row>
    <row r="5" spans="1:230" s="45" customFormat="1" ht="22.5" customHeight="1">
      <c r="A5" s="55" t="s">
        <v>579</v>
      </c>
      <c r="B5" s="56"/>
      <c r="C5" s="382" t="s">
        <v>581</v>
      </c>
      <c r="D5" s="385">
        <f>AF76</f>
        <v>82131.600000000006</v>
      </c>
      <c r="E5" s="385"/>
      <c r="F5" s="385"/>
      <c r="G5" s="681" t="s">
        <v>582</v>
      </c>
      <c r="H5" s="681"/>
      <c r="I5" s="682" t="s">
        <v>437</v>
      </c>
      <c r="J5" s="682"/>
      <c r="K5" s="681" t="s">
        <v>583</v>
      </c>
      <c r="L5" s="681"/>
      <c r="M5" s="685" t="s">
        <v>111</v>
      </c>
      <c r="N5" s="686"/>
      <c r="O5" s="687"/>
      <c r="Q5" s="380" t="s">
        <v>584</v>
      </c>
      <c r="R5" s="43"/>
      <c r="X5" s="392"/>
      <c r="AB5" s="47"/>
      <c r="AC5" s="47"/>
      <c r="AD5" s="48"/>
      <c r="AG5" s="394"/>
      <c r="AL5" s="51"/>
      <c r="AM5" s="569"/>
      <c r="AN5" s="569"/>
      <c r="AO5" s="47"/>
      <c r="AP5" s="575"/>
      <c r="AQ5" s="47"/>
      <c r="DO5" s="45" t="s">
        <v>585</v>
      </c>
      <c r="DP5" s="45" t="s">
        <v>586</v>
      </c>
      <c r="DQ5" s="45" t="s">
        <v>536</v>
      </c>
      <c r="DR5" s="45" t="s">
        <v>536</v>
      </c>
      <c r="DS5" s="45" t="s">
        <v>586</v>
      </c>
      <c r="DT5" s="45" t="s">
        <v>536</v>
      </c>
      <c r="DU5" s="45" t="s">
        <v>585</v>
      </c>
      <c r="DV5" s="45" t="s">
        <v>586</v>
      </c>
      <c r="DW5" s="45" t="s">
        <v>586</v>
      </c>
      <c r="DX5" s="45" t="s">
        <v>536</v>
      </c>
      <c r="DY5" s="45" t="s">
        <v>586</v>
      </c>
      <c r="DZ5" s="45" t="s">
        <v>536</v>
      </c>
      <c r="EA5" s="45" t="s">
        <v>586</v>
      </c>
      <c r="EB5" s="45" t="s">
        <v>586</v>
      </c>
      <c r="EC5" s="45" t="s">
        <v>536</v>
      </c>
      <c r="ED5" s="73" t="s">
        <v>123</v>
      </c>
      <c r="EE5" s="73" t="s">
        <v>124</v>
      </c>
      <c r="EF5" s="74" t="s">
        <v>125</v>
      </c>
      <c r="EG5" s="73" t="s">
        <v>587</v>
      </c>
      <c r="EH5" s="66"/>
      <c r="EI5" s="64" t="s">
        <v>127</v>
      </c>
      <c r="EJ5" s="64" t="s">
        <v>111</v>
      </c>
      <c r="EK5" s="45" t="s">
        <v>535</v>
      </c>
      <c r="EL5" s="45" t="s">
        <v>588</v>
      </c>
      <c r="EM5" s="45" t="s">
        <v>580</v>
      </c>
      <c r="EN5" s="45" t="s">
        <v>589</v>
      </c>
    </row>
    <row r="6" spans="1:230" s="45" customFormat="1" ht="22.5" customHeight="1" thickBot="1">
      <c r="A6" s="83" t="s">
        <v>678</v>
      </c>
      <c r="B6" s="386" t="s">
        <v>111</v>
      </c>
      <c r="C6" s="85" t="s">
        <v>590</v>
      </c>
      <c r="D6" s="387">
        <v>45674</v>
      </c>
      <c r="E6" s="387"/>
      <c r="F6" s="387"/>
      <c r="G6" s="671" t="s">
        <v>591</v>
      </c>
      <c r="H6" s="671"/>
      <c r="I6" s="672" t="s">
        <v>521</v>
      </c>
      <c r="J6" s="672"/>
      <c r="K6" s="673" t="s">
        <v>592</v>
      </c>
      <c r="L6" s="673"/>
      <c r="M6" s="674"/>
      <c r="N6" s="675"/>
      <c r="O6" s="676"/>
      <c r="Q6" s="80"/>
      <c r="R6" s="381"/>
      <c r="X6" s="392"/>
      <c r="AB6" s="62"/>
      <c r="AC6" s="62"/>
      <c r="AD6" s="63"/>
      <c r="AE6" s="63"/>
      <c r="AF6" s="63"/>
      <c r="AG6" s="393"/>
      <c r="AJ6" s="561" t="s">
        <v>715</v>
      </c>
      <c r="AK6" s="561" t="s">
        <v>716</v>
      </c>
      <c r="AL6" s="51"/>
      <c r="AM6" s="569"/>
      <c r="AN6" s="569"/>
      <c r="AO6" s="47"/>
      <c r="AP6" s="575"/>
      <c r="AQ6" s="47"/>
      <c r="DO6" s="45" t="s">
        <v>593</v>
      </c>
      <c r="DP6" s="45" t="s">
        <v>594</v>
      </c>
      <c r="DQ6" s="45" t="s">
        <v>584</v>
      </c>
      <c r="DR6" s="45" t="s">
        <v>584</v>
      </c>
      <c r="DS6" s="45" t="s">
        <v>594</v>
      </c>
      <c r="DT6" s="45" t="s">
        <v>584</v>
      </c>
      <c r="DU6" s="45" t="s">
        <v>593</v>
      </c>
      <c r="DV6" s="45" t="s">
        <v>594</v>
      </c>
      <c r="DW6" s="45" t="s">
        <v>594</v>
      </c>
      <c r="DX6" s="45" t="s">
        <v>584</v>
      </c>
      <c r="DY6" s="45" t="s">
        <v>594</v>
      </c>
      <c r="DZ6" s="45" t="s">
        <v>584</v>
      </c>
      <c r="EA6" s="45" t="s">
        <v>594</v>
      </c>
      <c r="EB6" s="45" t="s">
        <v>594</v>
      </c>
      <c r="EC6" s="45" t="s">
        <v>584</v>
      </c>
      <c r="ED6" s="64" t="s">
        <v>133</v>
      </c>
      <c r="EE6" s="64" t="s">
        <v>134</v>
      </c>
      <c r="EF6" s="64" t="s">
        <v>135</v>
      </c>
      <c r="EG6" s="64" t="s">
        <v>595</v>
      </c>
      <c r="EH6" s="64" t="s">
        <v>596</v>
      </c>
      <c r="EI6" s="45" t="s">
        <v>137</v>
      </c>
      <c r="EJ6" s="64" t="s">
        <v>597</v>
      </c>
      <c r="EK6" s="64" t="s">
        <v>598</v>
      </c>
    </row>
    <row r="7" spans="1:230" s="395" customFormat="1" ht="18.45" customHeight="1">
      <c r="A7" s="677" t="s">
        <v>24</v>
      </c>
      <c r="B7" s="666" t="s">
        <v>0</v>
      </c>
      <c r="C7" s="666" t="s">
        <v>1</v>
      </c>
      <c r="D7" s="666" t="s">
        <v>2</v>
      </c>
      <c r="E7" s="679" t="s">
        <v>620</v>
      </c>
      <c r="F7" s="679" t="s">
        <v>621</v>
      </c>
      <c r="G7" s="666" t="s">
        <v>171</v>
      </c>
      <c r="H7" s="666" t="s">
        <v>172</v>
      </c>
      <c r="I7" s="661" t="s">
        <v>3</v>
      </c>
      <c r="J7" s="668" t="s">
        <v>23</v>
      </c>
      <c r="K7" s="668"/>
      <c r="L7" s="668"/>
      <c r="M7" s="668"/>
      <c r="N7" s="668"/>
      <c r="O7" s="668"/>
      <c r="P7" s="668"/>
      <c r="Q7" s="668"/>
      <c r="R7" s="668"/>
      <c r="S7" s="668" t="s">
        <v>22</v>
      </c>
      <c r="T7" s="668"/>
      <c r="U7" s="668"/>
      <c r="V7" s="661" t="s">
        <v>21</v>
      </c>
      <c r="W7" s="267" t="s">
        <v>20</v>
      </c>
      <c r="X7" s="267" t="s">
        <v>20</v>
      </c>
      <c r="Y7" s="267"/>
      <c r="Z7" s="267"/>
      <c r="AA7" s="661" t="s">
        <v>19</v>
      </c>
      <c r="AB7" s="661" t="s">
        <v>18</v>
      </c>
      <c r="AC7" s="657" t="s">
        <v>298</v>
      </c>
      <c r="AD7" s="711" t="s">
        <v>34</v>
      </c>
      <c r="AE7" s="661" t="s">
        <v>403</v>
      </c>
      <c r="AF7" s="661" t="s">
        <v>404</v>
      </c>
      <c r="AG7" s="661" t="s">
        <v>405</v>
      </c>
      <c r="AI7" s="665"/>
      <c r="AJ7" s="710">
        <v>70062151</v>
      </c>
      <c r="AK7" s="710">
        <v>70062153</v>
      </c>
      <c r="AM7" s="570"/>
      <c r="AN7" s="570"/>
      <c r="AP7" s="570"/>
    </row>
    <row r="8" spans="1:230" s="395" customFormat="1" ht="22.5" customHeight="1">
      <c r="A8" s="677"/>
      <c r="B8" s="666"/>
      <c r="C8" s="666"/>
      <c r="D8" s="666"/>
      <c r="E8" s="680"/>
      <c r="F8" s="680"/>
      <c r="G8" s="666"/>
      <c r="H8" s="666"/>
      <c r="I8" s="661"/>
      <c r="J8" s="668" t="s">
        <v>4</v>
      </c>
      <c r="K8" s="668"/>
      <c r="L8" s="668"/>
      <c r="M8" s="666" t="s">
        <v>17</v>
      </c>
      <c r="N8" s="667" t="s">
        <v>600</v>
      </c>
      <c r="O8" s="661" t="s">
        <v>5</v>
      </c>
      <c r="P8" s="661" t="s">
        <v>6</v>
      </c>
      <c r="Q8" s="266" t="s">
        <v>16</v>
      </c>
      <c r="R8" s="661" t="s">
        <v>7</v>
      </c>
      <c r="S8" s="666" t="s">
        <v>15</v>
      </c>
      <c r="T8" s="666" t="s">
        <v>14</v>
      </c>
      <c r="U8" s="661" t="s">
        <v>13</v>
      </c>
      <c r="V8" s="661"/>
      <c r="W8" s="268" t="s">
        <v>12</v>
      </c>
      <c r="X8" s="268" t="s">
        <v>37</v>
      </c>
      <c r="Y8" s="269" t="s">
        <v>51</v>
      </c>
      <c r="Z8" s="268" t="s">
        <v>11</v>
      </c>
      <c r="AA8" s="661"/>
      <c r="AB8" s="661"/>
      <c r="AC8" s="657"/>
      <c r="AD8" s="711"/>
      <c r="AE8" s="661"/>
      <c r="AF8" s="661"/>
      <c r="AG8" s="661"/>
      <c r="AI8" s="665"/>
      <c r="AJ8" s="710"/>
      <c r="AK8" s="710"/>
      <c r="AM8" s="570"/>
      <c r="AN8" s="570"/>
      <c r="AP8" s="570"/>
    </row>
    <row r="9" spans="1:230" s="396" customFormat="1" ht="27.45" customHeight="1">
      <c r="A9" s="678"/>
      <c r="B9" s="667"/>
      <c r="C9" s="667"/>
      <c r="D9" s="667"/>
      <c r="E9" s="670"/>
      <c r="F9" s="670"/>
      <c r="G9" s="667"/>
      <c r="H9" s="667"/>
      <c r="I9" s="662"/>
      <c r="J9" s="270" t="s">
        <v>8</v>
      </c>
      <c r="K9" s="270" t="s">
        <v>9</v>
      </c>
      <c r="L9" s="270" t="s">
        <v>10</v>
      </c>
      <c r="M9" s="667"/>
      <c r="N9" s="670"/>
      <c r="O9" s="662"/>
      <c r="P9" s="662"/>
      <c r="Q9" s="271">
        <v>3500</v>
      </c>
      <c r="R9" s="662"/>
      <c r="S9" s="667"/>
      <c r="T9" s="667"/>
      <c r="U9" s="662"/>
      <c r="V9" s="662"/>
      <c r="W9" s="272">
        <v>0.02</v>
      </c>
      <c r="X9" s="273">
        <v>0.05</v>
      </c>
      <c r="Y9" s="274">
        <v>0.03</v>
      </c>
      <c r="Z9" s="272">
        <v>0.06</v>
      </c>
      <c r="AA9" s="662"/>
      <c r="AB9" s="662"/>
      <c r="AC9" s="658"/>
      <c r="AD9" s="712"/>
      <c r="AE9" s="662"/>
      <c r="AF9" s="662"/>
      <c r="AG9" s="662"/>
      <c r="AI9" s="665"/>
      <c r="AJ9" s="710"/>
      <c r="AK9" s="710"/>
      <c r="AM9" s="571"/>
      <c r="AN9" s="571"/>
      <c r="AP9" s="571"/>
    </row>
    <row r="10" spans="1:230" s="402" customFormat="1" ht="23.7" customHeight="1">
      <c r="A10" s="664" t="s">
        <v>633</v>
      </c>
      <c r="B10" s="664"/>
      <c r="C10" s="664"/>
      <c r="D10" s="397"/>
      <c r="E10" s="397"/>
      <c r="F10" s="397"/>
      <c r="G10" s="397"/>
      <c r="H10" s="397"/>
      <c r="I10" s="204"/>
      <c r="J10" s="397"/>
      <c r="K10" s="397"/>
      <c r="L10" s="397"/>
      <c r="M10" s="397"/>
      <c r="N10" s="397"/>
      <c r="O10" s="205"/>
      <c r="P10" s="206"/>
      <c r="Q10" s="398"/>
      <c r="R10" s="207"/>
      <c r="S10" s="399"/>
      <c r="T10" s="400"/>
      <c r="U10" s="208"/>
      <c r="V10" s="208"/>
      <c r="W10" s="401"/>
      <c r="X10" s="401"/>
      <c r="Y10" s="208"/>
      <c r="Z10" s="401"/>
      <c r="AA10" s="209"/>
      <c r="AB10" s="208"/>
      <c r="AC10" s="210"/>
      <c r="AD10" s="211"/>
      <c r="AE10" s="208"/>
      <c r="AF10" s="208"/>
      <c r="AG10" s="208"/>
      <c r="AI10" s="121"/>
      <c r="AJ10" s="568"/>
      <c r="AK10" s="568"/>
      <c r="AM10" s="572" t="s">
        <v>717</v>
      </c>
      <c r="AN10" s="572"/>
      <c r="AP10" s="572" t="s">
        <v>718</v>
      </c>
    </row>
    <row r="11" spans="1:230" s="555" customFormat="1" ht="25.2" customHeight="1">
      <c r="A11" s="654" t="str">
        <f>A10</f>
        <v xml:space="preserve">4pc set - BeautySleep Brand 90gsm Solid Polyester Satin Sheet Set </v>
      </c>
      <c r="B11" s="654" t="s">
        <v>673</v>
      </c>
      <c r="C11" s="654" t="s">
        <v>38</v>
      </c>
      <c r="D11" s="535" t="s">
        <v>379</v>
      </c>
      <c r="E11" s="536"/>
      <c r="F11" s="536"/>
      <c r="G11" s="651" t="s">
        <v>628</v>
      </c>
      <c r="H11" s="537">
        <v>3.9197999999999995</v>
      </c>
      <c r="I11" s="538">
        <f>'DD Tag On Costs 4-18-2024'!F13</f>
        <v>4.17</v>
      </c>
      <c r="J11" s="539">
        <v>48</v>
      </c>
      <c r="K11" s="539">
        <v>30</v>
      </c>
      <c r="L11" s="540">
        <v>41</v>
      </c>
      <c r="M11" s="539">
        <v>12</v>
      </c>
      <c r="N11" s="539">
        <v>12.5</v>
      </c>
      <c r="O11" s="541">
        <f t="shared" ref="O11:O14" si="0">J11*K11*L11/1000000/M11</f>
        <v>4.9199999999999999E-3</v>
      </c>
      <c r="P11" s="542">
        <f t="shared" ref="P11:P14" si="1">56/O11</f>
        <v>11382.113821138211</v>
      </c>
      <c r="Q11" s="543">
        <f>$Q$9</f>
        <v>3500</v>
      </c>
      <c r="R11" s="544">
        <f t="shared" ref="R11:R14" si="2">Q11/P11</f>
        <v>0.3075</v>
      </c>
      <c r="S11" s="545" t="s">
        <v>39</v>
      </c>
      <c r="T11" s="546">
        <v>0.114</v>
      </c>
      <c r="U11" s="547">
        <f t="shared" ref="U11:U14" si="3">I11*T11</f>
        <v>0.47538000000000002</v>
      </c>
      <c r="V11" s="547">
        <f t="shared" ref="V11:V14" si="4">U11+R11+I11</f>
        <v>4.9528800000000004</v>
      </c>
      <c r="W11" s="548"/>
      <c r="X11" s="548">
        <f>AD11*$X$9</f>
        <v>0.26250000000000001</v>
      </c>
      <c r="Y11" s="549"/>
      <c r="Z11" s="548"/>
      <c r="AA11" s="550">
        <f t="shared" ref="AA11:AA14" si="5">SUM(W11:Z11)</f>
        <v>0.26250000000000001</v>
      </c>
      <c r="AB11" s="551">
        <f>AA11+I11</f>
        <v>4.4325000000000001</v>
      </c>
      <c r="AC11" s="552">
        <f t="shared" ref="AC11:AC14" si="6">(AD11-AB11)/AD11</f>
        <v>0.15571428571428569</v>
      </c>
      <c r="AD11" s="553">
        <v>5.25</v>
      </c>
      <c r="AE11" s="554">
        <f>AJ11+AK11</f>
        <v>0</v>
      </c>
      <c r="AF11" s="551">
        <f>AE11*AD11</f>
        <v>0</v>
      </c>
      <c r="AG11" s="551">
        <f>AE11*AB11</f>
        <v>0</v>
      </c>
      <c r="AI11" s="556"/>
      <c r="AJ11" s="567"/>
      <c r="AK11" s="567"/>
      <c r="AM11" s="572">
        <v>4.82</v>
      </c>
      <c r="AN11" s="573">
        <f>AM11/AD11-1</f>
        <v>-8.1904761904761814E-2</v>
      </c>
      <c r="AO11" s="573"/>
      <c r="AP11" s="572">
        <v>4.97</v>
      </c>
      <c r="AQ11" s="573">
        <f>AP11/AM11-1</f>
        <v>3.1120331950207358E-2</v>
      </c>
      <c r="AR11" s="416"/>
      <c r="AS11" s="573">
        <f>AP11/AD11-1</f>
        <v>-5.3333333333333344E-2</v>
      </c>
      <c r="AT11" s="416"/>
      <c r="AU11" s="416"/>
      <c r="AV11" s="416"/>
      <c r="AW11" s="416"/>
      <c r="AX11" s="416"/>
      <c r="AY11" s="416"/>
      <c r="AZ11" s="416"/>
      <c r="BA11" s="416"/>
      <c r="BB11" s="416"/>
    </row>
    <row r="12" spans="1:230" s="555" customFormat="1" ht="25.2" customHeight="1">
      <c r="A12" s="655"/>
      <c r="B12" s="655"/>
      <c r="C12" s="655"/>
      <c r="D12" s="535" t="s">
        <v>380</v>
      </c>
      <c r="E12" s="536"/>
      <c r="F12" s="536"/>
      <c r="G12" s="652"/>
      <c r="H12" s="537">
        <v>4.7375999999999996</v>
      </c>
      <c r="I12" s="538">
        <f>'DD Tag On Costs 4-18-2024'!F14</f>
        <v>5.04</v>
      </c>
      <c r="J12" s="539">
        <v>48</v>
      </c>
      <c r="K12" s="539">
        <v>30</v>
      </c>
      <c r="L12" s="540">
        <v>47</v>
      </c>
      <c r="M12" s="539">
        <v>12</v>
      </c>
      <c r="N12" s="539">
        <v>15.5</v>
      </c>
      <c r="O12" s="541">
        <f t="shared" ref="O12" si="7">J12*K12*L12/1000000/M12</f>
        <v>5.64E-3</v>
      </c>
      <c r="P12" s="542">
        <f t="shared" ref="P12" si="8">56/O12</f>
        <v>9929.078014184397</v>
      </c>
      <c r="Q12" s="543">
        <f>$Q$9</f>
        <v>3500</v>
      </c>
      <c r="R12" s="544">
        <f t="shared" ref="R12" si="9">Q12/P12</f>
        <v>0.35249999999999998</v>
      </c>
      <c r="S12" s="545" t="s">
        <v>39</v>
      </c>
      <c r="T12" s="546">
        <v>0.114</v>
      </c>
      <c r="U12" s="547">
        <f t="shared" ref="U12" si="10">I12*T12</f>
        <v>0.57456000000000007</v>
      </c>
      <c r="V12" s="547">
        <f t="shared" ref="V12" si="11">U12+R12+I12</f>
        <v>5.96706</v>
      </c>
      <c r="W12" s="548"/>
      <c r="X12" s="548">
        <f t="shared" ref="X12:X15" si="12">AD12*$X$9</f>
        <v>0.32500000000000001</v>
      </c>
      <c r="Y12" s="549"/>
      <c r="Z12" s="548"/>
      <c r="AA12" s="550">
        <f t="shared" ref="AA12" si="13">SUM(W12:Z12)</f>
        <v>0.32500000000000001</v>
      </c>
      <c r="AB12" s="551">
        <f>AA12+I12</f>
        <v>5.3650000000000002</v>
      </c>
      <c r="AC12" s="552">
        <f t="shared" ref="AC12" si="14">(AD12-AB12)/AD12</f>
        <v>0.17461538461538459</v>
      </c>
      <c r="AD12" s="553">
        <v>6.5</v>
      </c>
      <c r="AE12" s="554">
        <f t="shared" ref="AE12:AE39" si="15">AJ12+AK12</f>
        <v>0</v>
      </c>
      <c r="AF12" s="551">
        <f t="shared" ref="AF12:AF15" si="16">AE12*AD12</f>
        <v>0</v>
      </c>
      <c r="AG12" s="551">
        <f t="shared" ref="AG12:AG15" si="17">AE12*AB12</f>
        <v>0</v>
      </c>
      <c r="AI12" s="557"/>
      <c r="AJ12" s="567"/>
      <c r="AK12" s="567"/>
      <c r="AM12" s="572">
        <v>5.97</v>
      </c>
      <c r="AN12" s="573">
        <f>AM12/AD12-1</f>
        <v>-8.153846153846156E-2</v>
      </c>
      <c r="AO12" s="573"/>
      <c r="AP12" s="572">
        <f>AM12*1.03</f>
        <v>6.1490999999999998</v>
      </c>
      <c r="AQ12" s="573">
        <f>AP12/AM12-1</f>
        <v>3.0000000000000027E-2</v>
      </c>
      <c r="AR12" s="416"/>
      <c r="AS12" s="573">
        <f>AP12/AD12-1</f>
        <v>-5.3984615384615409E-2</v>
      </c>
      <c r="AT12" s="416"/>
      <c r="AU12" s="416"/>
      <c r="AV12" s="416"/>
      <c r="AW12" s="416"/>
      <c r="AX12" s="416"/>
      <c r="AY12" s="416"/>
      <c r="AZ12" s="416"/>
      <c r="BA12" s="416"/>
      <c r="BB12" s="416"/>
    </row>
    <row r="13" spans="1:230" s="416" customFormat="1" ht="25.2" customHeight="1">
      <c r="A13" s="655"/>
      <c r="B13" s="655"/>
      <c r="C13" s="655"/>
      <c r="D13" s="403" t="s">
        <v>381</v>
      </c>
      <c r="E13" s="389" t="s">
        <v>679</v>
      </c>
      <c r="F13" s="389" t="s">
        <v>636</v>
      </c>
      <c r="G13" s="652"/>
      <c r="H13" s="404">
        <v>5.198199999999999</v>
      </c>
      <c r="I13" s="405">
        <f>'DD Tag On Costs 4-18-2024'!F15</f>
        <v>5.5299999999999994</v>
      </c>
      <c r="J13" s="406">
        <v>48</v>
      </c>
      <c r="K13" s="406">
        <v>30</v>
      </c>
      <c r="L13" s="407">
        <v>53</v>
      </c>
      <c r="M13" s="406">
        <v>12</v>
      </c>
      <c r="N13" s="406">
        <v>18</v>
      </c>
      <c r="O13" s="408">
        <f t="shared" si="0"/>
        <v>6.3600000000000002E-3</v>
      </c>
      <c r="P13" s="409">
        <f t="shared" si="1"/>
        <v>8805.031446540881</v>
      </c>
      <c r="Q13" s="410">
        <f t="shared" ref="Q13:Q14" si="18">$Q$9</f>
        <v>3500</v>
      </c>
      <c r="R13" s="411">
        <f t="shared" si="2"/>
        <v>0.39749999999999996</v>
      </c>
      <c r="S13" s="6" t="s">
        <v>39</v>
      </c>
      <c r="T13" s="5">
        <v>0.114</v>
      </c>
      <c r="U13" s="7">
        <f t="shared" si="3"/>
        <v>0.63041999999999998</v>
      </c>
      <c r="V13" s="7">
        <f t="shared" si="4"/>
        <v>6.5579199999999993</v>
      </c>
      <c r="W13" s="412"/>
      <c r="X13" s="412">
        <f t="shared" si="12"/>
        <v>0.36749999999999999</v>
      </c>
      <c r="Y13" s="413"/>
      <c r="Z13" s="412"/>
      <c r="AA13" s="3">
        <f t="shared" si="5"/>
        <v>0.36749999999999999</v>
      </c>
      <c r="AB13" s="8">
        <f t="shared" ref="AB13:AB14" si="19">AA13+I13</f>
        <v>5.8974999999999991</v>
      </c>
      <c r="AC13" s="2">
        <f t="shared" si="6"/>
        <v>0.19761904761904769</v>
      </c>
      <c r="AD13" s="414">
        <v>7.35</v>
      </c>
      <c r="AE13" s="374">
        <f t="shared" si="15"/>
        <v>492</v>
      </c>
      <c r="AF13" s="8">
        <f t="shared" si="16"/>
        <v>3616.2</v>
      </c>
      <c r="AG13" s="8">
        <f t="shared" si="17"/>
        <v>2901.5699999999997</v>
      </c>
      <c r="AI13" s="415"/>
      <c r="AJ13" s="566">
        <v>300</v>
      </c>
      <c r="AK13" s="565">
        <v>192</v>
      </c>
      <c r="AM13" s="572">
        <v>6.75</v>
      </c>
      <c r="AN13" s="573">
        <v>-8.153846153846156E-2</v>
      </c>
      <c r="AP13" s="572">
        <f>AM13*1.03</f>
        <v>6.9525000000000006</v>
      </c>
      <c r="AQ13" s="573">
        <f>AP13/AM13-1</f>
        <v>3.0000000000000027E-2</v>
      </c>
      <c r="AS13" s="573">
        <f>AP13/AD13-1</f>
        <v>-5.4081632653061096E-2</v>
      </c>
    </row>
    <row r="14" spans="1:230" s="416" customFormat="1" ht="25.2" customHeight="1">
      <c r="A14" s="655"/>
      <c r="B14" s="655"/>
      <c r="C14" s="655"/>
      <c r="D14" s="403" t="s">
        <v>382</v>
      </c>
      <c r="E14" s="389" t="s">
        <v>685</v>
      </c>
      <c r="F14" s="389" t="s">
        <v>637</v>
      </c>
      <c r="G14" s="652"/>
      <c r="H14" s="404">
        <v>6.0817999999999994</v>
      </c>
      <c r="I14" s="405">
        <f>'DD Tag On Costs 4-18-2024'!F16</f>
        <v>6.47</v>
      </c>
      <c r="J14" s="406">
        <v>48</v>
      </c>
      <c r="K14" s="406">
        <v>30</v>
      </c>
      <c r="L14" s="407">
        <v>62</v>
      </c>
      <c r="M14" s="406">
        <v>12</v>
      </c>
      <c r="N14" s="406">
        <v>21.6</v>
      </c>
      <c r="O14" s="408">
        <f t="shared" si="0"/>
        <v>7.4399999999999996E-3</v>
      </c>
      <c r="P14" s="409">
        <f t="shared" si="1"/>
        <v>7526.8817204301076</v>
      </c>
      <c r="Q14" s="410">
        <f t="shared" si="18"/>
        <v>3500</v>
      </c>
      <c r="R14" s="411">
        <f t="shared" si="2"/>
        <v>0.46499999999999997</v>
      </c>
      <c r="S14" s="6" t="s">
        <v>39</v>
      </c>
      <c r="T14" s="5">
        <v>0.114</v>
      </c>
      <c r="U14" s="4">
        <f t="shared" si="3"/>
        <v>0.73758000000000001</v>
      </c>
      <c r="V14" s="7">
        <f t="shared" si="4"/>
        <v>7.67258</v>
      </c>
      <c r="W14" s="412"/>
      <c r="X14" s="412">
        <f t="shared" si="12"/>
        <v>0.42000000000000004</v>
      </c>
      <c r="Y14" s="413"/>
      <c r="Z14" s="412"/>
      <c r="AA14" s="3">
        <f t="shared" si="5"/>
        <v>0.42000000000000004</v>
      </c>
      <c r="AB14" s="8">
        <f t="shared" si="19"/>
        <v>6.89</v>
      </c>
      <c r="AC14" s="2">
        <f t="shared" si="6"/>
        <v>0.17976190476190484</v>
      </c>
      <c r="AD14" s="414">
        <v>8.4</v>
      </c>
      <c r="AE14" s="374">
        <f t="shared" si="15"/>
        <v>492</v>
      </c>
      <c r="AF14" s="8">
        <f t="shared" si="16"/>
        <v>4132.8</v>
      </c>
      <c r="AG14" s="8">
        <f t="shared" si="17"/>
        <v>3389.8799999999997</v>
      </c>
      <c r="AI14" s="417"/>
      <c r="AJ14" s="566">
        <v>300</v>
      </c>
      <c r="AK14" s="565">
        <v>192</v>
      </c>
      <c r="AM14" s="572">
        <v>7.7</v>
      </c>
      <c r="AN14" s="573">
        <v>-8.153846153846156E-2</v>
      </c>
      <c r="AP14" s="572">
        <f>AM14*1.04</f>
        <v>8.0080000000000009</v>
      </c>
      <c r="AQ14" s="573">
        <f>AP14/AM14-1</f>
        <v>4.0000000000000036E-2</v>
      </c>
      <c r="AS14" s="573">
        <f>AP14/AD14-1</f>
        <v>-4.6666666666666634E-2</v>
      </c>
    </row>
    <row r="15" spans="1:230" s="416" customFormat="1" ht="25.2" customHeight="1">
      <c r="A15" s="656"/>
      <c r="B15" s="656"/>
      <c r="C15" s="656"/>
      <c r="D15" s="117" t="s">
        <v>44</v>
      </c>
      <c r="E15" s="390" t="s">
        <v>680</v>
      </c>
      <c r="F15" s="390" t="s">
        <v>638</v>
      </c>
      <c r="G15" s="653"/>
      <c r="H15" s="404">
        <v>1.1186</v>
      </c>
      <c r="I15" s="405">
        <f>'DD Tag On Costs 4-18-2024'!F17</f>
        <v>1.1900000000000002</v>
      </c>
      <c r="J15" s="406">
        <v>30</v>
      </c>
      <c r="K15" s="406">
        <v>25</v>
      </c>
      <c r="L15" s="407">
        <v>23</v>
      </c>
      <c r="M15" s="406">
        <v>16</v>
      </c>
      <c r="N15" s="406">
        <v>4.8</v>
      </c>
      <c r="O15" s="408">
        <f t="shared" ref="O15" si="20">J15*K15*L15/1000000/M15</f>
        <v>1.0781250000000001E-3</v>
      </c>
      <c r="P15" s="409">
        <f t="shared" ref="P15" si="21">56/O15</f>
        <v>51942.028985507241</v>
      </c>
      <c r="Q15" s="410">
        <f>$Q$9</f>
        <v>3500</v>
      </c>
      <c r="R15" s="411">
        <f t="shared" ref="R15" si="22">Q15/P15</f>
        <v>6.7382812500000014E-2</v>
      </c>
      <c r="S15" s="6" t="s">
        <v>45</v>
      </c>
      <c r="T15" s="5">
        <v>0.114</v>
      </c>
      <c r="U15" s="7">
        <f t="shared" ref="U15" si="23">I15*T15</f>
        <v>0.13566000000000003</v>
      </c>
      <c r="V15" s="7">
        <f t="shared" ref="V15" si="24">U15+R15+I15</f>
        <v>1.3930428125000003</v>
      </c>
      <c r="W15" s="412"/>
      <c r="X15" s="412">
        <f t="shared" si="12"/>
        <v>0.10500000000000001</v>
      </c>
      <c r="Y15" s="413"/>
      <c r="Z15" s="412"/>
      <c r="AA15" s="3">
        <f t="shared" ref="AA15" si="25">SUM(W15:Z15)</f>
        <v>0.10500000000000001</v>
      </c>
      <c r="AB15" s="8">
        <f>AA15+I15</f>
        <v>1.2950000000000002</v>
      </c>
      <c r="AC15" s="2">
        <f t="shared" ref="AC15" si="26">(AD15-AB15)/AD15</f>
        <v>0.3833333333333333</v>
      </c>
      <c r="AD15" s="414">
        <v>2.1</v>
      </c>
      <c r="AE15" s="374">
        <f t="shared" si="15"/>
        <v>592</v>
      </c>
      <c r="AF15" s="8">
        <f t="shared" si="16"/>
        <v>1243.2</v>
      </c>
      <c r="AG15" s="8">
        <f t="shared" si="17"/>
        <v>766.6400000000001</v>
      </c>
      <c r="AI15" s="417"/>
      <c r="AJ15" s="565">
        <v>592</v>
      </c>
      <c r="AK15" s="566"/>
      <c r="AM15" s="572">
        <v>1.92</v>
      </c>
      <c r="AN15" s="573">
        <v>-8.153846153846156E-2</v>
      </c>
      <c r="AP15" s="572">
        <f>AM15*1.04</f>
        <v>1.9967999999999999</v>
      </c>
      <c r="AQ15" s="573">
        <f>AP15/AM15-1</f>
        <v>4.0000000000000036E-2</v>
      </c>
      <c r="AS15" s="573">
        <f>AP15/AD15-1</f>
        <v>-4.9142857142857266E-2</v>
      </c>
    </row>
    <row r="16" spans="1:230" s="402" customFormat="1" ht="23.7" customHeight="1">
      <c r="A16" s="534" t="s">
        <v>633</v>
      </c>
      <c r="B16" s="534"/>
      <c r="C16" s="534"/>
      <c r="D16" s="397"/>
      <c r="E16" s="397"/>
      <c r="F16" s="397"/>
      <c r="G16" s="397"/>
      <c r="H16" s="397"/>
      <c r="I16" s="204"/>
      <c r="J16" s="397"/>
      <c r="K16" s="397"/>
      <c r="L16" s="397"/>
      <c r="M16" s="397"/>
      <c r="N16" s="397"/>
      <c r="O16" s="205"/>
      <c r="P16" s="206"/>
      <c r="Q16" s="398"/>
      <c r="R16" s="207"/>
      <c r="S16" s="399"/>
      <c r="T16" s="400"/>
      <c r="U16" s="208"/>
      <c r="V16" s="208"/>
      <c r="W16" s="401"/>
      <c r="X16" s="401"/>
      <c r="Y16" s="208"/>
      <c r="Z16" s="401"/>
      <c r="AA16" s="209"/>
      <c r="AB16" s="208"/>
      <c r="AC16" s="210"/>
      <c r="AD16" s="211"/>
      <c r="AE16" s="208"/>
      <c r="AF16" s="208"/>
      <c r="AG16" s="208"/>
      <c r="AI16" s="418"/>
      <c r="AJ16" s="568"/>
      <c r="AK16" s="568"/>
      <c r="AM16" s="572"/>
      <c r="AN16" s="572"/>
      <c r="AP16" s="572"/>
    </row>
    <row r="17" spans="1:54" s="416" customFormat="1" ht="25.2" customHeight="1">
      <c r="A17" s="654" t="str">
        <f>A16</f>
        <v xml:space="preserve">4pc set - BeautySleep Brand 90gsm Solid Polyester Satin Sheet Set </v>
      </c>
      <c r="B17" s="654" t="s">
        <v>673</v>
      </c>
      <c r="C17" s="654" t="s">
        <v>38</v>
      </c>
      <c r="D17" s="403" t="s">
        <v>379</v>
      </c>
      <c r="E17" s="389" t="s">
        <v>686</v>
      </c>
      <c r="F17" s="389" t="s">
        <v>639</v>
      </c>
      <c r="G17" s="651" t="s">
        <v>625</v>
      </c>
      <c r="H17" s="404">
        <v>3.9197999999999995</v>
      </c>
      <c r="I17" s="405">
        <f>I11</f>
        <v>4.17</v>
      </c>
      <c r="J17" s="406">
        <v>48</v>
      </c>
      <c r="K17" s="406">
        <v>30</v>
      </c>
      <c r="L17" s="407">
        <v>41</v>
      </c>
      <c r="M17" s="406">
        <v>12</v>
      </c>
      <c r="N17" s="406">
        <v>12.5</v>
      </c>
      <c r="O17" s="408">
        <f t="shared" ref="O17:O21" si="27">J17*K17*L17/1000000/M17</f>
        <v>4.9199999999999999E-3</v>
      </c>
      <c r="P17" s="409">
        <f t="shared" ref="P17:P21" si="28">56/O17</f>
        <v>11382.113821138211</v>
      </c>
      <c r="Q17" s="410">
        <f>$Q$9</f>
        <v>3500</v>
      </c>
      <c r="R17" s="411">
        <f t="shared" ref="R17:R21" si="29">Q17/P17</f>
        <v>0.3075</v>
      </c>
      <c r="S17" s="6" t="s">
        <v>39</v>
      </c>
      <c r="T17" s="5">
        <v>0.114</v>
      </c>
      <c r="U17" s="7">
        <f t="shared" ref="U17:U21" si="30">I17*T17</f>
        <v>0.47538000000000002</v>
      </c>
      <c r="V17" s="7">
        <f t="shared" ref="V17:V21" si="31">U17+R17+I17</f>
        <v>4.9528800000000004</v>
      </c>
      <c r="W17" s="412"/>
      <c r="X17" s="412">
        <f>AD17*$X$9</f>
        <v>0.26250000000000001</v>
      </c>
      <c r="Y17" s="413"/>
      <c r="Z17" s="412"/>
      <c r="AA17" s="3">
        <f t="shared" ref="AA17:AA21" si="32">SUM(W17:Z17)</f>
        <v>0.26250000000000001</v>
      </c>
      <c r="AB17" s="8">
        <f>AA17+I17</f>
        <v>4.4325000000000001</v>
      </c>
      <c r="AC17" s="2">
        <f t="shared" ref="AC17:AC21" si="33">(AD17-AB17)/AD17</f>
        <v>0.15571428571428569</v>
      </c>
      <c r="AD17" s="414">
        <f>AD11</f>
        <v>5.25</v>
      </c>
      <c r="AE17" s="374">
        <f t="shared" si="15"/>
        <v>192</v>
      </c>
      <c r="AF17" s="8">
        <f>AE17*AD17</f>
        <v>1008</v>
      </c>
      <c r="AG17" s="8">
        <f>AE17*AB17</f>
        <v>851.04</v>
      </c>
      <c r="AI17" s="417"/>
      <c r="AJ17" s="565">
        <v>192</v>
      </c>
      <c r="AK17" s="566"/>
      <c r="AM17" s="572"/>
      <c r="AN17" s="572"/>
      <c r="AP17" s="572"/>
    </row>
    <row r="18" spans="1:54" s="416" customFormat="1" ht="25.2" customHeight="1">
      <c r="A18" s="655"/>
      <c r="B18" s="655"/>
      <c r="C18" s="655"/>
      <c r="D18" s="403" t="s">
        <v>380</v>
      </c>
      <c r="E18" s="389" t="s">
        <v>687</v>
      </c>
      <c r="F18" s="389" t="s">
        <v>640</v>
      </c>
      <c r="G18" s="652"/>
      <c r="H18" s="404">
        <v>4.7375999999999996</v>
      </c>
      <c r="I18" s="405">
        <f t="shared" ref="I18:I21" si="34">I12</f>
        <v>5.04</v>
      </c>
      <c r="J18" s="406">
        <v>48</v>
      </c>
      <c r="K18" s="406">
        <v>30</v>
      </c>
      <c r="L18" s="407">
        <v>47</v>
      </c>
      <c r="M18" s="406">
        <v>12</v>
      </c>
      <c r="N18" s="406">
        <v>15.5</v>
      </c>
      <c r="O18" s="408">
        <f t="shared" si="27"/>
        <v>5.64E-3</v>
      </c>
      <c r="P18" s="409">
        <f t="shared" si="28"/>
        <v>9929.078014184397</v>
      </c>
      <c r="Q18" s="410">
        <f>$Q$9</f>
        <v>3500</v>
      </c>
      <c r="R18" s="411">
        <f t="shared" si="29"/>
        <v>0.35249999999999998</v>
      </c>
      <c r="S18" s="6" t="s">
        <v>39</v>
      </c>
      <c r="T18" s="5">
        <v>0.114</v>
      </c>
      <c r="U18" s="7">
        <f t="shared" si="30"/>
        <v>0.57456000000000007</v>
      </c>
      <c r="V18" s="7">
        <f t="shared" si="31"/>
        <v>5.96706</v>
      </c>
      <c r="W18" s="412"/>
      <c r="X18" s="412">
        <f t="shared" ref="X18:X21" si="35">AD18*$X$9</f>
        <v>0.32500000000000001</v>
      </c>
      <c r="Y18" s="413"/>
      <c r="Z18" s="412"/>
      <c r="AA18" s="3">
        <f t="shared" si="32"/>
        <v>0.32500000000000001</v>
      </c>
      <c r="AB18" s="8">
        <f>AA18+I18</f>
        <v>5.3650000000000002</v>
      </c>
      <c r="AC18" s="2">
        <f t="shared" si="33"/>
        <v>0.17461538461538459</v>
      </c>
      <c r="AD18" s="414">
        <f t="shared" ref="AD18:AD21" si="36">AD12</f>
        <v>6.5</v>
      </c>
      <c r="AE18" s="374">
        <f t="shared" si="15"/>
        <v>192</v>
      </c>
      <c r="AF18" s="8">
        <f t="shared" ref="AF18:AF21" si="37">AE18*AD18</f>
        <v>1248</v>
      </c>
      <c r="AG18" s="8">
        <f t="shared" ref="AG18:AG21" si="38">AE18*AB18</f>
        <v>1030.08</v>
      </c>
      <c r="AI18" s="417"/>
      <c r="AJ18" s="565">
        <v>192</v>
      </c>
      <c r="AK18" s="566"/>
      <c r="AM18" s="572"/>
      <c r="AN18" s="572"/>
      <c r="AP18" s="572"/>
    </row>
    <row r="19" spans="1:54" s="416" customFormat="1" ht="25.2" customHeight="1">
      <c r="A19" s="655"/>
      <c r="B19" s="655"/>
      <c r="C19" s="655"/>
      <c r="D19" s="403" t="s">
        <v>381</v>
      </c>
      <c r="E19" s="389" t="s">
        <v>688</v>
      </c>
      <c r="F19" s="389" t="s">
        <v>641</v>
      </c>
      <c r="G19" s="652"/>
      <c r="H19" s="404">
        <v>5.198199999999999</v>
      </c>
      <c r="I19" s="405">
        <f t="shared" si="34"/>
        <v>5.5299999999999994</v>
      </c>
      <c r="J19" s="406">
        <v>48</v>
      </c>
      <c r="K19" s="406">
        <v>30</v>
      </c>
      <c r="L19" s="407">
        <v>53</v>
      </c>
      <c r="M19" s="406">
        <v>12</v>
      </c>
      <c r="N19" s="406">
        <v>18</v>
      </c>
      <c r="O19" s="408">
        <f t="shared" si="27"/>
        <v>6.3600000000000002E-3</v>
      </c>
      <c r="P19" s="409">
        <f t="shared" si="28"/>
        <v>8805.031446540881</v>
      </c>
      <c r="Q19" s="410">
        <f t="shared" ref="Q19:Q20" si="39">$Q$9</f>
        <v>3500</v>
      </c>
      <c r="R19" s="411">
        <f t="shared" si="29"/>
        <v>0.39749999999999996</v>
      </c>
      <c r="S19" s="6" t="s">
        <v>39</v>
      </c>
      <c r="T19" s="5">
        <v>0.114</v>
      </c>
      <c r="U19" s="7">
        <f t="shared" si="30"/>
        <v>0.63041999999999998</v>
      </c>
      <c r="V19" s="7">
        <f t="shared" si="31"/>
        <v>6.5579199999999993</v>
      </c>
      <c r="W19" s="412"/>
      <c r="X19" s="412">
        <f t="shared" si="35"/>
        <v>0.36749999999999999</v>
      </c>
      <c r="Y19" s="413"/>
      <c r="Z19" s="412"/>
      <c r="AA19" s="3">
        <f t="shared" si="32"/>
        <v>0.36749999999999999</v>
      </c>
      <c r="AB19" s="8">
        <f t="shared" ref="AB19:AB20" si="40">AA19+I19</f>
        <v>5.8974999999999991</v>
      </c>
      <c r="AC19" s="2">
        <f t="shared" si="33"/>
        <v>0.19761904761904769</v>
      </c>
      <c r="AD19" s="414">
        <f t="shared" si="36"/>
        <v>7.35</v>
      </c>
      <c r="AE19" s="374">
        <f t="shared" si="15"/>
        <v>300</v>
      </c>
      <c r="AF19" s="8">
        <f t="shared" si="37"/>
        <v>2205</v>
      </c>
      <c r="AG19" s="8">
        <f t="shared" si="38"/>
        <v>1769.2499999999998</v>
      </c>
      <c r="AI19" s="417"/>
      <c r="AJ19" s="566">
        <v>300</v>
      </c>
      <c r="AK19" s="566"/>
      <c r="AM19" s="572"/>
      <c r="AN19" s="572"/>
      <c r="AP19" s="572"/>
    </row>
    <row r="20" spans="1:54" s="416" customFormat="1" ht="25.2" customHeight="1">
      <c r="A20" s="655"/>
      <c r="B20" s="655"/>
      <c r="C20" s="655"/>
      <c r="D20" s="403" t="s">
        <v>382</v>
      </c>
      <c r="E20" s="389" t="s">
        <v>689</v>
      </c>
      <c r="F20" s="389" t="s">
        <v>642</v>
      </c>
      <c r="G20" s="652"/>
      <c r="H20" s="404">
        <v>6.0817999999999994</v>
      </c>
      <c r="I20" s="405">
        <f t="shared" si="34"/>
        <v>6.47</v>
      </c>
      <c r="J20" s="406">
        <v>48</v>
      </c>
      <c r="K20" s="406">
        <v>30</v>
      </c>
      <c r="L20" s="407">
        <v>62</v>
      </c>
      <c r="M20" s="406">
        <v>12</v>
      </c>
      <c r="N20" s="406">
        <v>21.6</v>
      </c>
      <c r="O20" s="408">
        <f t="shared" si="27"/>
        <v>7.4399999999999996E-3</v>
      </c>
      <c r="P20" s="409">
        <f t="shared" si="28"/>
        <v>7526.8817204301076</v>
      </c>
      <c r="Q20" s="410">
        <f t="shared" si="39"/>
        <v>3500</v>
      </c>
      <c r="R20" s="411">
        <f t="shared" si="29"/>
        <v>0.46499999999999997</v>
      </c>
      <c r="S20" s="6" t="s">
        <v>39</v>
      </c>
      <c r="T20" s="5">
        <v>0.114</v>
      </c>
      <c r="U20" s="4">
        <f t="shared" si="30"/>
        <v>0.73758000000000001</v>
      </c>
      <c r="V20" s="7">
        <f t="shared" si="31"/>
        <v>7.67258</v>
      </c>
      <c r="W20" s="412"/>
      <c r="X20" s="412">
        <f t="shared" si="35"/>
        <v>0.42000000000000004</v>
      </c>
      <c r="Y20" s="413"/>
      <c r="Z20" s="412"/>
      <c r="AA20" s="3">
        <f t="shared" si="32"/>
        <v>0.42000000000000004</v>
      </c>
      <c r="AB20" s="8">
        <f t="shared" si="40"/>
        <v>6.89</v>
      </c>
      <c r="AC20" s="2">
        <f t="shared" si="33"/>
        <v>0.17976190476190484</v>
      </c>
      <c r="AD20" s="414">
        <f t="shared" si="36"/>
        <v>8.4</v>
      </c>
      <c r="AE20" s="374">
        <f t="shared" si="15"/>
        <v>300</v>
      </c>
      <c r="AF20" s="8">
        <f t="shared" si="37"/>
        <v>2520</v>
      </c>
      <c r="AG20" s="8">
        <f t="shared" si="38"/>
        <v>2067</v>
      </c>
      <c r="AI20" s="415"/>
      <c r="AJ20" s="566">
        <v>300</v>
      </c>
      <c r="AK20" s="566"/>
      <c r="AM20" s="572"/>
      <c r="AN20" s="572"/>
      <c r="AP20" s="572"/>
    </row>
    <row r="21" spans="1:54" s="416" customFormat="1" ht="25.2" customHeight="1">
      <c r="A21" s="656"/>
      <c r="B21" s="656"/>
      <c r="C21" s="656"/>
      <c r="D21" s="117" t="s">
        <v>44</v>
      </c>
      <c r="E21" s="390" t="s">
        <v>690</v>
      </c>
      <c r="F21" s="390" t="s">
        <v>643</v>
      </c>
      <c r="G21" s="653"/>
      <c r="H21" s="404">
        <v>1.1186</v>
      </c>
      <c r="I21" s="405">
        <f t="shared" si="34"/>
        <v>1.1900000000000002</v>
      </c>
      <c r="J21" s="406">
        <v>30</v>
      </c>
      <c r="K21" s="406">
        <v>25</v>
      </c>
      <c r="L21" s="407">
        <v>23</v>
      </c>
      <c r="M21" s="406">
        <v>16</v>
      </c>
      <c r="N21" s="406">
        <v>4.8</v>
      </c>
      <c r="O21" s="408">
        <f t="shared" si="27"/>
        <v>1.0781250000000001E-3</v>
      </c>
      <c r="P21" s="409">
        <f t="shared" si="28"/>
        <v>51942.028985507241</v>
      </c>
      <c r="Q21" s="410">
        <f>$Q$9</f>
        <v>3500</v>
      </c>
      <c r="R21" s="411">
        <f t="shared" si="29"/>
        <v>6.7382812500000014E-2</v>
      </c>
      <c r="S21" s="6" t="s">
        <v>45</v>
      </c>
      <c r="T21" s="5">
        <v>0.114</v>
      </c>
      <c r="U21" s="7">
        <f t="shared" si="30"/>
        <v>0.13566000000000003</v>
      </c>
      <c r="V21" s="7">
        <f t="shared" si="31"/>
        <v>1.3930428125000003</v>
      </c>
      <c r="W21" s="412"/>
      <c r="X21" s="412">
        <f t="shared" si="35"/>
        <v>0.10500000000000001</v>
      </c>
      <c r="Y21" s="413"/>
      <c r="Z21" s="412"/>
      <c r="AA21" s="3">
        <f t="shared" si="32"/>
        <v>0.10500000000000001</v>
      </c>
      <c r="AB21" s="8">
        <f>AA21+I21</f>
        <v>1.2950000000000002</v>
      </c>
      <c r="AC21" s="2">
        <f t="shared" si="33"/>
        <v>0.3833333333333333</v>
      </c>
      <c r="AD21" s="414">
        <f t="shared" si="36"/>
        <v>2.1</v>
      </c>
      <c r="AE21" s="374">
        <f t="shared" si="15"/>
        <v>1200</v>
      </c>
      <c r="AF21" s="8">
        <f t="shared" si="37"/>
        <v>2520</v>
      </c>
      <c r="AG21" s="8">
        <f t="shared" si="38"/>
        <v>1554.0000000000002</v>
      </c>
      <c r="AI21" s="417"/>
      <c r="AJ21" s="565">
        <v>608</v>
      </c>
      <c r="AK21" s="565">
        <v>592</v>
      </c>
      <c r="AM21" s="572"/>
      <c r="AN21" s="572"/>
      <c r="AP21" s="572"/>
    </row>
    <row r="22" spans="1:54" s="402" customFormat="1" ht="23.7" customHeight="1">
      <c r="A22" s="534" t="s">
        <v>633</v>
      </c>
      <c r="B22" s="534"/>
      <c r="C22" s="534"/>
      <c r="D22" s="397"/>
      <c r="E22" s="397"/>
      <c r="F22" s="397"/>
      <c r="G22" s="397"/>
      <c r="H22" s="204"/>
      <c r="I22" s="204"/>
      <c r="J22" s="397"/>
      <c r="K22" s="397"/>
      <c r="L22" s="397"/>
      <c r="M22" s="397"/>
      <c r="N22" s="397"/>
      <c r="O22" s="205"/>
      <c r="P22" s="206"/>
      <c r="Q22" s="398"/>
      <c r="R22" s="207"/>
      <c r="S22" s="399"/>
      <c r="T22" s="400"/>
      <c r="U22" s="208"/>
      <c r="V22" s="208"/>
      <c r="W22" s="401"/>
      <c r="X22" s="401"/>
      <c r="Y22" s="208"/>
      <c r="Z22" s="401"/>
      <c r="AA22" s="209"/>
      <c r="AB22" s="208"/>
      <c r="AC22" s="210"/>
      <c r="AD22" s="211"/>
      <c r="AE22" s="208"/>
      <c r="AF22" s="208"/>
      <c r="AG22" s="208"/>
      <c r="AI22" s="418"/>
      <c r="AJ22" s="568"/>
      <c r="AK22" s="568"/>
      <c r="AM22" s="572"/>
      <c r="AN22" s="572"/>
      <c r="AP22" s="572"/>
    </row>
    <row r="23" spans="1:54" s="555" customFormat="1" ht="25.2" customHeight="1">
      <c r="A23" s="654" t="str">
        <f>A22</f>
        <v xml:space="preserve">4pc set - BeautySleep Brand 90gsm Solid Polyester Satin Sheet Set </v>
      </c>
      <c r="B23" s="654" t="s">
        <v>673</v>
      </c>
      <c r="C23" s="654" t="s">
        <v>38</v>
      </c>
      <c r="D23" s="535" t="s">
        <v>379</v>
      </c>
      <c r="E23" s="536"/>
      <c r="F23" s="536"/>
      <c r="G23" s="651" t="s">
        <v>622</v>
      </c>
      <c r="H23" s="537">
        <v>3.9197999999999995</v>
      </c>
      <c r="I23" s="538">
        <f>I17</f>
        <v>4.17</v>
      </c>
      <c r="J23" s="539">
        <v>48</v>
      </c>
      <c r="K23" s="539">
        <v>30</v>
      </c>
      <c r="L23" s="540">
        <v>41</v>
      </c>
      <c r="M23" s="539">
        <v>12</v>
      </c>
      <c r="N23" s="539">
        <v>12.5</v>
      </c>
      <c r="O23" s="541">
        <f t="shared" ref="O23:O27" si="41">J23*K23*L23/1000000/M23</f>
        <v>4.9199999999999999E-3</v>
      </c>
      <c r="P23" s="542">
        <f t="shared" ref="P23:P27" si="42">56/O23</f>
        <v>11382.113821138211</v>
      </c>
      <c r="Q23" s="543">
        <f>$Q$9</f>
        <v>3500</v>
      </c>
      <c r="R23" s="544">
        <f t="shared" ref="R23:R27" si="43">Q23/P23</f>
        <v>0.3075</v>
      </c>
      <c r="S23" s="545" t="s">
        <v>39</v>
      </c>
      <c r="T23" s="546">
        <v>0.114</v>
      </c>
      <c r="U23" s="547">
        <f t="shared" ref="U23:U27" si="44">I23*T23</f>
        <v>0.47538000000000002</v>
      </c>
      <c r="V23" s="547">
        <f t="shared" ref="V23:V27" si="45">U23+R23+I23</f>
        <v>4.9528800000000004</v>
      </c>
      <c r="W23" s="548"/>
      <c r="X23" s="548">
        <f>AD23*$X$9</f>
        <v>0.26250000000000001</v>
      </c>
      <c r="Y23" s="549"/>
      <c r="Z23" s="548"/>
      <c r="AA23" s="550">
        <f t="shared" ref="AA23:AA27" si="46">SUM(W23:Z23)</f>
        <v>0.26250000000000001</v>
      </c>
      <c r="AB23" s="551">
        <f>AA23+I23</f>
        <v>4.4325000000000001</v>
      </c>
      <c r="AC23" s="552">
        <f t="shared" ref="AC23:AC27" si="47">(AD23-AB23)/AD23</f>
        <v>0.15571428571428569</v>
      </c>
      <c r="AD23" s="553">
        <f>AD17</f>
        <v>5.25</v>
      </c>
      <c r="AE23" s="554">
        <f t="shared" si="15"/>
        <v>0</v>
      </c>
      <c r="AF23" s="551">
        <f>AE23*AD23</f>
        <v>0</v>
      </c>
      <c r="AG23" s="551">
        <f>AE23*AB23</f>
        <v>0</v>
      </c>
      <c r="AI23" s="556"/>
      <c r="AJ23" s="567">
        <v>0</v>
      </c>
      <c r="AK23" s="567"/>
      <c r="AM23" s="572"/>
      <c r="AN23" s="572"/>
      <c r="AO23" s="416"/>
      <c r="AP23" s="572"/>
      <c r="AQ23" s="416"/>
      <c r="AR23" s="416"/>
      <c r="AS23" s="416"/>
      <c r="AT23" s="416"/>
      <c r="AU23" s="416"/>
      <c r="AV23" s="416"/>
      <c r="AW23" s="416"/>
      <c r="AX23" s="416"/>
      <c r="AY23" s="416"/>
      <c r="AZ23" s="416"/>
      <c r="BA23" s="416"/>
      <c r="BB23" s="416"/>
    </row>
    <row r="24" spans="1:54" s="555" customFormat="1" ht="25.2" customHeight="1">
      <c r="A24" s="655"/>
      <c r="B24" s="655"/>
      <c r="C24" s="655"/>
      <c r="D24" s="535" t="s">
        <v>380</v>
      </c>
      <c r="E24" s="536"/>
      <c r="F24" s="536"/>
      <c r="G24" s="652"/>
      <c r="H24" s="537">
        <v>4.7375999999999996</v>
      </c>
      <c r="I24" s="538">
        <f t="shared" ref="I24:I27" si="48">I18</f>
        <v>5.04</v>
      </c>
      <c r="J24" s="539">
        <v>48</v>
      </c>
      <c r="K24" s="539">
        <v>30</v>
      </c>
      <c r="L24" s="540">
        <v>47</v>
      </c>
      <c r="M24" s="539">
        <v>12</v>
      </c>
      <c r="N24" s="539">
        <v>15.5</v>
      </c>
      <c r="O24" s="541">
        <f t="shared" si="41"/>
        <v>5.64E-3</v>
      </c>
      <c r="P24" s="542">
        <f t="shared" si="42"/>
        <v>9929.078014184397</v>
      </c>
      <c r="Q24" s="543">
        <f>$Q$9</f>
        <v>3500</v>
      </c>
      <c r="R24" s="544">
        <f t="shared" si="43"/>
        <v>0.35249999999999998</v>
      </c>
      <c r="S24" s="545" t="s">
        <v>39</v>
      </c>
      <c r="T24" s="546">
        <v>0.114</v>
      </c>
      <c r="U24" s="547">
        <f t="shared" si="44"/>
        <v>0.57456000000000007</v>
      </c>
      <c r="V24" s="547">
        <f t="shared" si="45"/>
        <v>5.96706</v>
      </c>
      <c r="W24" s="548"/>
      <c r="X24" s="548">
        <f t="shared" ref="X24:X27" si="49">AD24*$X$9</f>
        <v>0.32500000000000001</v>
      </c>
      <c r="Y24" s="549"/>
      <c r="Z24" s="548"/>
      <c r="AA24" s="550">
        <f t="shared" si="46"/>
        <v>0.32500000000000001</v>
      </c>
      <c r="AB24" s="551">
        <f>AA24+I24</f>
        <v>5.3650000000000002</v>
      </c>
      <c r="AC24" s="552">
        <f t="shared" si="47"/>
        <v>0.17461538461538459</v>
      </c>
      <c r="AD24" s="553">
        <f t="shared" ref="AD24:AD27" si="50">AD18</f>
        <v>6.5</v>
      </c>
      <c r="AE24" s="554">
        <f t="shared" si="15"/>
        <v>0</v>
      </c>
      <c r="AF24" s="551">
        <f t="shared" ref="AF24:AF27" si="51">AE24*AD24</f>
        <v>0</v>
      </c>
      <c r="AG24" s="551">
        <f t="shared" ref="AG24:AG27" si="52">AE24*AB24</f>
        <v>0</v>
      </c>
      <c r="AI24" s="557"/>
      <c r="AJ24" s="567">
        <v>0</v>
      </c>
      <c r="AK24" s="567"/>
      <c r="AM24" s="572"/>
      <c r="AN24" s="572"/>
      <c r="AO24" s="416"/>
      <c r="AP24" s="572"/>
      <c r="AQ24" s="416"/>
      <c r="AR24" s="416"/>
      <c r="AS24" s="416"/>
      <c r="AT24" s="416"/>
      <c r="AU24" s="416"/>
      <c r="AV24" s="416"/>
      <c r="AW24" s="416"/>
      <c r="AX24" s="416"/>
      <c r="AY24" s="416"/>
      <c r="AZ24" s="416"/>
      <c r="BA24" s="416"/>
      <c r="BB24" s="416"/>
    </row>
    <row r="25" spans="1:54" s="416" customFormat="1" ht="25.2" customHeight="1">
      <c r="A25" s="655"/>
      <c r="B25" s="655"/>
      <c r="C25" s="655"/>
      <c r="D25" s="403" t="s">
        <v>381</v>
      </c>
      <c r="E25" s="389" t="s">
        <v>681</v>
      </c>
      <c r="F25" s="389" t="s">
        <v>644</v>
      </c>
      <c r="G25" s="652"/>
      <c r="H25" s="404">
        <v>5.198199999999999</v>
      </c>
      <c r="I25" s="405">
        <f t="shared" si="48"/>
        <v>5.5299999999999994</v>
      </c>
      <c r="J25" s="406">
        <v>48</v>
      </c>
      <c r="K25" s="406">
        <v>30</v>
      </c>
      <c r="L25" s="407">
        <v>53</v>
      </c>
      <c r="M25" s="406">
        <v>12</v>
      </c>
      <c r="N25" s="406">
        <v>18</v>
      </c>
      <c r="O25" s="408">
        <f t="shared" si="41"/>
        <v>6.3600000000000002E-3</v>
      </c>
      <c r="P25" s="409">
        <f t="shared" si="42"/>
        <v>8805.031446540881</v>
      </c>
      <c r="Q25" s="410">
        <f t="shared" ref="Q25:Q26" si="53">$Q$9</f>
        <v>3500</v>
      </c>
      <c r="R25" s="411">
        <f t="shared" si="43"/>
        <v>0.39749999999999996</v>
      </c>
      <c r="S25" s="6" t="s">
        <v>39</v>
      </c>
      <c r="T25" s="5">
        <v>0.114</v>
      </c>
      <c r="U25" s="7">
        <f t="shared" si="44"/>
        <v>0.63041999999999998</v>
      </c>
      <c r="V25" s="7">
        <f t="shared" si="45"/>
        <v>6.5579199999999993</v>
      </c>
      <c r="W25" s="412"/>
      <c r="X25" s="412">
        <f t="shared" si="49"/>
        <v>0.36749999999999999</v>
      </c>
      <c r="Y25" s="413"/>
      <c r="Z25" s="412"/>
      <c r="AA25" s="3">
        <f t="shared" si="46"/>
        <v>0.36749999999999999</v>
      </c>
      <c r="AB25" s="8">
        <f t="shared" ref="AB25:AB26" si="54">AA25+I25</f>
        <v>5.8974999999999991</v>
      </c>
      <c r="AC25" s="2">
        <f t="shared" si="47"/>
        <v>0.19761904761904769</v>
      </c>
      <c r="AD25" s="414">
        <f t="shared" si="50"/>
        <v>7.35</v>
      </c>
      <c r="AE25" s="374">
        <f t="shared" si="15"/>
        <v>492</v>
      </c>
      <c r="AF25" s="8">
        <f t="shared" si="51"/>
        <v>3616.2</v>
      </c>
      <c r="AG25" s="8">
        <f t="shared" si="52"/>
        <v>2901.5699999999997</v>
      </c>
      <c r="AI25" s="417"/>
      <c r="AJ25" s="566">
        <v>300</v>
      </c>
      <c r="AK25" s="565">
        <v>192</v>
      </c>
      <c r="AM25" s="572"/>
      <c r="AN25" s="572"/>
      <c r="AP25" s="572"/>
    </row>
    <row r="26" spans="1:54" s="416" customFormat="1" ht="25.2" customHeight="1">
      <c r="A26" s="655"/>
      <c r="B26" s="655"/>
      <c r="C26" s="655"/>
      <c r="D26" s="403" t="s">
        <v>382</v>
      </c>
      <c r="E26" s="389" t="s">
        <v>691</v>
      </c>
      <c r="F26" s="389" t="s">
        <v>645</v>
      </c>
      <c r="G26" s="652"/>
      <c r="H26" s="404">
        <v>6.0817999999999994</v>
      </c>
      <c r="I26" s="405">
        <f t="shared" si="48"/>
        <v>6.47</v>
      </c>
      <c r="J26" s="406">
        <v>48</v>
      </c>
      <c r="K26" s="406">
        <v>30</v>
      </c>
      <c r="L26" s="407">
        <v>62</v>
      </c>
      <c r="M26" s="406">
        <v>12</v>
      </c>
      <c r="N26" s="406">
        <v>21.6</v>
      </c>
      <c r="O26" s="408">
        <f t="shared" si="41"/>
        <v>7.4399999999999996E-3</v>
      </c>
      <c r="P26" s="409">
        <f t="shared" si="42"/>
        <v>7526.8817204301076</v>
      </c>
      <c r="Q26" s="410">
        <f t="shared" si="53"/>
        <v>3500</v>
      </c>
      <c r="R26" s="411">
        <f t="shared" si="43"/>
        <v>0.46499999999999997</v>
      </c>
      <c r="S26" s="6" t="s">
        <v>39</v>
      </c>
      <c r="T26" s="5">
        <v>0.114</v>
      </c>
      <c r="U26" s="4">
        <f t="shared" si="44"/>
        <v>0.73758000000000001</v>
      </c>
      <c r="V26" s="7">
        <f t="shared" si="45"/>
        <v>7.67258</v>
      </c>
      <c r="W26" s="412"/>
      <c r="X26" s="412">
        <f t="shared" si="49"/>
        <v>0.42000000000000004</v>
      </c>
      <c r="Y26" s="413"/>
      <c r="Z26" s="412"/>
      <c r="AA26" s="3">
        <f t="shared" si="46"/>
        <v>0.42000000000000004</v>
      </c>
      <c r="AB26" s="8">
        <f t="shared" si="54"/>
        <v>6.89</v>
      </c>
      <c r="AC26" s="2">
        <f t="shared" si="47"/>
        <v>0.17976190476190484</v>
      </c>
      <c r="AD26" s="414">
        <f t="shared" si="50"/>
        <v>8.4</v>
      </c>
      <c r="AE26" s="374">
        <f t="shared" si="15"/>
        <v>492</v>
      </c>
      <c r="AF26" s="8">
        <f t="shared" si="51"/>
        <v>4132.8</v>
      </c>
      <c r="AG26" s="8">
        <f t="shared" si="52"/>
        <v>3389.8799999999997</v>
      </c>
      <c r="AI26" s="417"/>
      <c r="AJ26" s="566">
        <v>300</v>
      </c>
      <c r="AK26" s="565">
        <v>192</v>
      </c>
      <c r="AM26" s="572"/>
      <c r="AN26" s="572"/>
      <c r="AP26" s="572"/>
    </row>
    <row r="27" spans="1:54" s="416" customFormat="1" ht="25.2" customHeight="1">
      <c r="A27" s="656"/>
      <c r="B27" s="656"/>
      <c r="C27" s="656"/>
      <c r="D27" s="117" t="s">
        <v>44</v>
      </c>
      <c r="E27" s="389" t="s">
        <v>682</v>
      </c>
      <c r="F27" s="389" t="s">
        <v>646</v>
      </c>
      <c r="G27" s="653"/>
      <c r="H27" s="404">
        <v>1.1186</v>
      </c>
      <c r="I27" s="405">
        <f t="shared" si="48"/>
        <v>1.1900000000000002</v>
      </c>
      <c r="J27" s="406">
        <v>30</v>
      </c>
      <c r="K27" s="406">
        <v>25</v>
      </c>
      <c r="L27" s="407">
        <v>23</v>
      </c>
      <c r="M27" s="406">
        <v>16</v>
      </c>
      <c r="N27" s="406">
        <v>4.8</v>
      </c>
      <c r="O27" s="408">
        <f t="shared" si="41"/>
        <v>1.0781250000000001E-3</v>
      </c>
      <c r="P27" s="409">
        <f t="shared" si="42"/>
        <v>51942.028985507241</v>
      </c>
      <c r="Q27" s="410">
        <f>$Q$9</f>
        <v>3500</v>
      </c>
      <c r="R27" s="411">
        <f t="shared" si="43"/>
        <v>6.7382812500000014E-2</v>
      </c>
      <c r="S27" s="6" t="s">
        <v>45</v>
      </c>
      <c r="T27" s="5">
        <v>0.114</v>
      </c>
      <c r="U27" s="7">
        <f t="shared" si="44"/>
        <v>0.13566000000000003</v>
      </c>
      <c r="V27" s="7">
        <f t="shared" si="45"/>
        <v>1.3930428125000003</v>
      </c>
      <c r="W27" s="412"/>
      <c r="X27" s="412">
        <f t="shared" si="49"/>
        <v>0.10500000000000001</v>
      </c>
      <c r="Y27" s="413"/>
      <c r="Z27" s="412"/>
      <c r="AA27" s="3">
        <f t="shared" si="46"/>
        <v>0.10500000000000001</v>
      </c>
      <c r="AB27" s="8">
        <f>AA27+I27</f>
        <v>1.2950000000000002</v>
      </c>
      <c r="AC27" s="2">
        <f t="shared" si="47"/>
        <v>0.3833333333333333</v>
      </c>
      <c r="AD27" s="414">
        <f t="shared" si="50"/>
        <v>2.1</v>
      </c>
      <c r="AE27" s="374">
        <f t="shared" si="15"/>
        <v>592</v>
      </c>
      <c r="AF27" s="8">
        <f t="shared" si="51"/>
        <v>1243.2</v>
      </c>
      <c r="AG27" s="8">
        <f t="shared" si="52"/>
        <v>766.6400000000001</v>
      </c>
      <c r="AI27" s="417"/>
      <c r="AJ27" s="565">
        <v>592</v>
      </c>
      <c r="AK27" s="566"/>
      <c r="AM27" s="572"/>
      <c r="AN27" s="572"/>
      <c r="AP27" s="572"/>
    </row>
    <row r="28" spans="1:54" s="402" customFormat="1" ht="23.7" customHeight="1">
      <c r="A28" s="534" t="s">
        <v>633</v>
      </c>
      <c r="B28" s="534"/>
      <c r="C28" s="534"/>
      <c r="D28" s="397"/>
      <c r="E28" s="397"/>
      <c r="F28" s="397"/>
      <c r="G28" s="397"/>
      <c r="H28" s="204"/>
      <c r="I28" s="204"/>
      <c r="J28" s="397"/>
      <c r="K28" s="397"/>
      <c r="L28" s="397"/>
      <c r="M28" s="397"/>
      <c r="N28" s="397"/>
      <c r="O28" s="205"/>
      <c r="P28" s="206"/>
      <c r="Q28" s="398"/>
      <c r="R28" s="207"/>
      <c r="S28" s="399"/>
      <c r="T28" s="400"/>
      <c r="U28" s="208"/>
      <c r="V28" s="208"/>
      <c r="W28" s="401"/>
      <c r="X28" s="401"/>
      <c r="Y28" s="208"/>
      <c r="Z28" s="401"/>
      <c r="AA28" s="209"/>
      <c r="AB28" s="208"/>
      <c r="AC28" s="210"/>
      <c r="AD28" s="211"/>
      <c r="AE28" s="208"/>
      <c r="AF28" s="208"/>
      <c r="AG28" s="208"/>
      <c r="AI28" s="418"/>
      <c r="AJ28" s="568"/>
      <c r="AK28" s="568"/>
      <c r="AM28" s="572"/>
      <c r="AN28" s="572"/>
      <c r="AP28" s="572"/>
    </row>
    <row r="29" spans="1:54" s="416" customFormat="1" ht="25.2" customHeight="1">
      <c r="A29" s="654" t="str">
        <f>A28</f>
        <v xml:space="preserve">4pc set - BeautySleep Brand 90gsm Solid Polyester Satin Sheet Set </v>
      </c>
      <c r="B29" s="654" t="s">
        <v>673</v>
      </c>
      <c r="C29" s="654" t="s">
        <v>38</v>
      </c>
      <c r="D29" s="403" t="s">
        <v>379</v>
      </c>
      <c r="E29" s="389" t="s">
        <v>683</v>
      </c>
      <c r="F29" s="389" t="s">
        <v>647</v>
      </c>
      <c r="G29" s="651" t="s">
        <v>623</v>
      </c>
      <c r="H29" s="404">
        <v>3.9197999999999995</v>
      </c>
      <c r="I29" s="405">
        <f>I23</f>
        <v>4.17</v>
      </c>
      <c r="J29" s="406">
        <v>48</v>
      </c>
      <c r="K29" s="406">
        <v>30</v>
      </c>
      <c r="L29" s="407">
        <v>41</v>
      </c>
      <c r="M29" s="406">
        <v>12</v>
      </c>
      <c r="N29" s="406">
        <v>12.5</v>
      </c>
      <c r="O29" s="408">
        <f t="shared" ref="O29:O33" si="55">J29*K29*L29/1000000/M29</f>
        <v>4.9199999999999999E-3</v>
      </c>
      <c r="P29" s="409">
        <f t="shared" ref="P29:P33" si="56">56/O29</f>
        <v>11382.113821138211</v>
      </c>
      <c r="Q29" s="410">
        <f>$Q$9</f>
        <v>3500</v>
      </c>
      <c r="R29" s="411">
        <f t="shared" ref="R29:R33" si="57">Q29/P29</f>
        <v>0.3075</v>
      </c>
      <c r="S29" s="6" t="s">
        <v>39</v>
      </c>
      <c r="T29" s="5">
        <v>0.114</v>
      </c>
      <c r="U29" s="7">
        <f t="shared" ref="U29:U33" si="58">I29*T29</f>
        <v>0.47538000000000002</v>
      </c>
      <c r="V29" s="7">
        <f t="shared" ref="V29:V33" si="59">U29+R29+I29</f>
        <v>4.9528800000000004</v>
      </c>
      <c r="W29" s="412"/>
      <c r="X29" s="412">
        <f>AD29*$X$9</f>
        <v>0.26250000000000001</v>
      </c>
      <c r="Y29" s="413"/>
      <c r="Z29" s="412"/>
      <c r="AA29" s="3">
        <f t="shared" ref="AA29:AA33" si="60">SUM(W29:Z29)</f>
        <v>0.26250000000000001</v>
      </c>
      <c r="AB29" s="8">
        <f>AA29+I29</f>
        <v>4.4325000000000001</v>
      </c>
      <c r="AC29" s="2">
        <f t="shared" ref="AC29:AC33" si="61">(AD29-AB29)/AD29</f>
        <v>0.15571428571428569</v>
      </c>
      <c r="AD29" s="414">
        <f>AD23</f>
        <v>5.25</v>
      </c>
      <c r="AE29" s="374">
        <f t="shared" si="15"/>
        <v>192</v>
      </c>
      <c r="AF29" s="8">
        <f>AE29*AD29</f>
        <v>1008</v>
      </c>
      <c r="AG29" s="8">
        <f>AE29*AB29</f>
        <v>851.04</v>
      </c>
      <c r="AI29" s="417"/>
      <c r="AJ29" s="565">
        <v>192</v>
      </c>
      <c r="AK29" s="566"/>
      <c r="AM29" s="572"/>
      <c r="AN29" s="572"/>
      <c r="AP29" s="572"/>
    </row>
    <row r="30" spans="1:54" s="416" customFormat="1" ht="25.2" customHeight="1">
      <c r="A30" s="655"/>
      <c r="B30" s="655"/>
      <c r="C30" s="655"/>
      <c r="D30" s="403" t="s">
        <v>380</v>
      </c>
      <c r="E30" s="389" t="s">
        <v>692</v>
      </c>
      <c r="F30" s="389" t="s">
        <v>648</v>
      </c>
      <c r="G30" s="652"/>
      <c r="H30" s="404">
        <v>4.7375999999999996</v>
      </c>
      <c r="I30" s="405">
        <f t="shared" ref="I30:I33" si="62">I24</f>
        <v>5.04</v>
      </c>
      <c r="J30" s="406">
        <v>48</v>
      </c>
      <c r="K30" s="406">
        <v>30</v>
      </c>
      <c r="L30" s="407">
        <v>47</v>
      </c>
      <c r="M30" s="406">
        <v>12</v>
      </c>
      <c r="N30" s="406">
        <v>15.5</v>
      </c>
      <c r="O30" s="408">
        <f t="shared" si="55"/>
        <v>5.64E-3</v>
      </c>
      <c r="P30" s="409">
        <f t="shared" si="56"/>
        <v>9929.078014184397</v>
      </c>
      <c r="Q30" s="410">
        <f>$Q$9</f>
        <v>3500</v>
      </c>
      <c r="R30" s="411">
        <f t="shared" si="57"/>
        <v>0.35249999999999998</v>
      </c>
      <c r="S30" s="6" t="s">
        <v>39</v>
      </c>
      <c r="T30" s="5">
        <v>0.114</v>
      </c>
      <c r="U30" s="7">
        <f t="shared" si="58"/>
        <v>0.57456000000000007</v>
      </c>
      <c r="V30" s="7">
        <f t="shared" si="59"/>
        <v>5.96706</v>
      </c>
      <c r="W30" s="412"/>
      <c r="X30" s="412">
        <f t="shared" ref="X30:X33" si="63">AD30*$X$9</f>
        <v>0.32500000000000001</v>
      </c>
      <c r="Y30" s="413"/>
      <c r="Z30" s="412"/>
      <c r="AA30" s="3">
        <f t="shared" si="60"/>
        <v>0.32500000000000001</v>
      </c>
      <c r="AB30" s="8">
        <f>AA30+I30</f>
        <v>5.3650000000000002</v>
      </c>
      <c r="AC30" s="2">
        <f t="shared" si="61"/>
        <v>0.17461538461538459</v>
      </c>
      <c r="AD30" s="414">
        <f t="shared" ref="AD30:AD33" si="64">AD24</f>
        <v>6.5</v>
      </c>
      <c r="AE30" s="374">
        <f t="shared" si="15"/>
        <v>192</v>
      </c>
      <c r="AF30" s="8">
        <f t="shared" ref="AF30:AF33" si="65">AE30*AD30</f>
        <v>1248</v>
      </c>
      <c r="AG30" s="8">
        <f t="shared" ref="AG30:AG33" si="66">AE30*AB30</f>
        <v>1030.08</v>
      </c>
      <c r="AI30" s="415"/>
      <c r="AJ30" s="565">
        <v>192</v>
      </c>
      <c r="AK30" s="566"/>
      <c r="AM30" s="572"/>
      <c r="AN30" s="572"/>
      <c r="AP30" s="572"/>
    </row>
    <row r="31" spans="1:54" s="416" customFormat="1" ht="25.2" customHeight="1">
      <c r="A31" s="655"/>
      <c r="B31" s="655"/>
      <c r="C31" s="655"/>
      <c r="D31" s="403" t="s">
        <v>381</v>
      </c>
      <c r="E31" s="389" t="s">
        <v>693</v>
      </c>
      <c r="F31" s="389" t="s">
        <v>649</v>
      </c>
      <c r="G31" s="652"/>
      <c r="H31" s="404">
        <v>5.198199999999999</v>
      </c>
      <c r="I31" s="405">
        <f t="shared" si="62"/>
        <v>5.5299999999999994</v>
      </c>
      <c r="J31" s="406">
        <v>48</v>
      </c>
      <c r="K31" s="406">
        <v>30</v>
      </c>
      <c r="L31" s="407">
        <v>53</v>
      </c>
      <c r="M31" s="406">
        <v>12</v>
      </c>
      <c r="N31" s="406">
        <v>18</v>
      </c>
      <c r="O31" s="408">
        <f t="shared" si="55"/>
        <v>6.3600000000000002E-3</v>
      </c>
      <c r="P31" s="409">
        <f t="shared" si="56"/>
        <v>8805.031446540881</v>
      </c>
      <c r="Q31" s="410">
        <f t="shared" ref="Q31:Q32" si="67">$Q$9</f>
        <v>3500</v>
      </c>
      <c r="R31" s="411">
        <f t="shared" si="57"/>
        <v>0.39749999999999996</v>
      </c>
      <c r="S31" s="6" t="s">
        <v>39</v>
      </c>
      <c r="T31" s="5">
        <v>0.114</v>
      </c>
      <c r="U31" s="7">
        <f t="shared" si="58"/>
        <v>0.63041999999999998</v>
      </c>
      <c r="V31" s="7">
        <f t="shared" si="59"/>
        <v>6.5579199999999993</v>
      </c>
      <c r="W31" s="412"/>
      <c r="X31" s="412">
        <f t="shared" si="63"/>
        <v>0.36749999999999999</v>
      </c>
      <c r="Y31" s="413"/>
      <c r="Z31" s="412"/>
      <c r="AA31" s="3">
        <f t="shared" si="60"/>
        <v>0.36749999999999999</v>
      </c>
      <c r="AB31" s="8">
        <f t="shared" ref="AB31:AB32" si="68">AA31+I31</f>
        <v>5.8974999999999991</v>
      </c>
      <c r="AC31" s="2">
        <f t="shared" si="61"/>
        <v>0.19761904761904769</v>
      </c>
      <c r="AD31" s="414">
        <f t="shared" si="64"/>
        <v>7.35</v>
      </c>
      <c r="AE31" s="374">
        <f t="shared" si="15"/>
        <v>600</v>
      </c>
      <c r="AF31" s="8">
        <f t="shared" si="65"/>
        <v>4410</v>
      </c>
      <c r="AG31" s="8">
        <f t="shared" si="66"/>
        <v>3538.4999999999995</v>
      </c>
      <c r="AI31" s="415"/>
      <c r="AJ31" s="566">
        <v>300</v>
      </c>
      <c r="AK31" s="566">
        <v>300</v>
      </c>
      <c r="AM31" s="572"/>
      <c r="AN31" s="572"/>
      <c r="AP31" s="572"/>
    </row>
    <row r="32" spans="1:54" s="555" customFormat="1" ht="25.2" customHeight="1">
      <c r="A32" s="655"/>
      <c r="B32" s="655"/>
      <c r="C32" s="655"/>
      <c r="D32" s="535" t="s">
        <v>382</v>
      </c>
      <c r="E32" s="536"/>
      <c r="F32" s="536"/>
      <c r="G32" s="652"/>
      <c r="H32" s="537">
        <v>6.0817999999999994</v>
      </c>
      <c r="I32" s="538">
        <f t="shared" si="62"/>
        <v>6.47</v>
      </c>
      <c r="J32" s="539">
        <v>48</v>
      </c>
      <c r="K32" s="539">
        <v>30</v>
      </c>
      <c r="L32" s="540">
        <v>62</v>
      </c>
      <c r="M32" s="539">
        <v>12</v>
      </c>
      <c r="N32" s="539">
        <v>21.6</v>
      </c>
      <c r="O32" s="541">
        <f t="shared" si="55"/>
        <v>7.4399999999999996E-3</v>
      </c>
      <c r="P32" s="542">
        <f t="shared" si="56"/>
        <v>7526.8817204301076</v>
      </c>
      <c r="Q32" s="543">
        <f t="shared" si="67"/>
        <v>3500</v>
      </c>
      <c r="R32" s="544">
        <f t="shared" si="57"/>
        <v>0.46499999999999997</v>
      </c>
      <c r="S32" s="545" t="s">
        <v>39</v>
      </c>
      <c r="T32" s="546">
        <v>0.114</v>
      </c>
      <c r="U32" s="547">
        <f t="shared" si="58"/>
        <v>0.73758000000000001</v>
      </c>
      <c r="V32" s="547">
        <f t="shared" si="59"/>
        <v>7.67258</v>
      </c>
      <c r="W32" s="548"/>
      <c r="X32" s="548">
        <f t="shared" si="63"/>
        <v>0.42000000000000004</v>
      </c>
      <c r="Y32" s="549"/>
      <c r="Z32" s="548"/>
      <c r="AA32" s="550">
        <f t="shared" si="60"/>
        <v>0.42000000000000004</v>
      </c>
      <c r="AB32" s="551">
        <f t="shared" si="68"/>
        <v>6.89</v>
      </c>
      <c r="AC32" s="552">
        <f t="shared" si="61"/>
        <v>0.17976190476190484</v>
      </c>
      <c r="AD32" s="553">
        <f t="shared" si="64"/>
        <v>8.4</v>
      </c>
      <c r="AE32" s="554">
        <f t="shared" si="15"/>
        <v>0</v>
      </c>
      <c r="AF32" s="551">
        <f t="shared" si="65"/>
        <v>0</v>
      </c>
      <c r="AG32" s="551">
        <f t="shared" si="66"/>
        <v>0</v>
      </c>
      <c r="AI32" s="556"/>
      <c r="AJ32" s="567">
        <v>0</v>
      </c>
      <c r="AK32" s="567"/>
      <c r="AM32" s="572"/>
      <c r="AN32" s="572"/>
      <c r="AO32" s="416"/>
      <c r="AP32" s="572"/>
      <c r="AQ32" s="416"/>
      <c r="AR32" s="416"/>
      <c r="AS32" s="416"/>
      <c r="AT32" s="416"/>
      <c r="AU32" s="416"/>
      <c r="AV32" s="416"/>
      <c r="AW32" s="416"/>
      <c r="AX32" s="416"/>
      <c r="AY32" s="416"/>
      <c r="AZ32" s="416"/>
      <c r="BA32" s="416"/>
      <c r="BB32" s="416"/>
    </row>
    <row r="33" spans="1:54" s="416" customFormat="1" ht="25.2" customHeight="1">
      <c r="A33" s="656"/>
      <c r="B33" s="656"/>
      <c r="C33" s="656"/>
      <c r="D33" s="117" t="s">
        <v>44</v>
      </c>
      <c r="E33" s="389" t="s">
        <v>694</v>
      </c>
      <c r="F33" s="389" t="s">
        <v>650</v>
      </c>
      <c r="G33" s="653"/>
      <c r="H33" s="404">
        <v>1.1186</v>
      </c>
      <c r="I33" s="405">
        <f t="shared" si="62"/>
        <v>1.1900000000000002</v>
      </c>
      <c r="J33" s="406">
        <v>30</v>
      </c>
      <c r="K33" s="406">
        <v>25</v>
      </c>
      <c r="L33" s="407">
        <v>23</v>
      </c>
      <c r="M33" s="406">
        <v>16</v>
      </c>
      <c r="N33" s="406">
        <v>4.8</v>
      </c>
      <c r="O33" s="408">
        <f t="shared" si="55"/>
        <v>1.0781250000000001E-3</v>
      </c>
      <c r="P33" s="409">
        <f t="shared" si="56"/>
        <v>51942.028985507241</v>
      </c>
      <c r="Q33" s="410">
        <f>$Q$9</f>
        <v>3500</v>
      </c>
      <c r="R33" s="411">
        <f t="shared" si="57"/>
        <v>6.7382812500000014E-2</v>
      </c>
      <c r="S33" s="6" t="s">
        <v>45</v>
      </c>
      <c r="T33" s="5">
        <v>0.114</v>
      </c>
      <c r="U33" s="7">
        <f t="shared" si="58"/>
        <v>0.13566000000000003</v>
      </c>
      <c r="V33" s="7">
        <f t="shared" si="59"/>
        <v>1.3930428125000003</v>
      </c>
      <c r="W33" s="412"/>
      <c r="X33" s="412">
        <f t="shared" si="63"/>
        <v>0.10500000000000001</v>
      </c>
      <c r="Y33" s="413"/>
      <c r="Z33" s="412"/>
      <c r="AA33" s="3">
        <f t="shared" si="60"/>
        <v>0.10500000000000001</v>
      </c>
      <c r="AB33" s="8">
        <f>AA33+I33</f>
        <v>1.2950000000000002</v>
      </c>
      <c r="AC33" s="2">
        <f t="shared" si="61"/>
        <v>0.3833333333333333</v>
      </c>
      <c r="AD33" s="414">
        <f t="shared" si="64"/>
        <v>2.1</v>
      </c>
      <c r="AE33" s="374">
        <f t="shared" si="15"/>
        <v>592</v>
      </c>
      <c r="AF33" s="8">
        <f t="shared" si="65"/>
        <v>1243.2</v>
      </c>
      <c r="AG33" s="8">
        <f t="shared" si="66"/>
        <v>766.6400000000001</v>
      </c>
      <c r="AI33" s="417"/>
      <c r="AJ33" s="565">
        <v>592</v>
      </c>
      <c r="AK33" s="566"/>
      <c r="AM33" s="572"/>
      <c r="AN33" s="572"/>
      <c r="AP33" s="572"/>
    </row>
    <row r="34" spans="1:54" s="402" customFormat="1" ht="23.7" customHeight="1">
      <c r="A34" s="534" t="s">
        <v>633</v>
      </c>
      <c r="B34" s="534"/>
      <c r="C34" s="534"/>
      <c r="D34" s="397"/>
      <c r="E34" s="397"/>
      <c r="F34" s="397"/>
      <c r="G34" s="397"/>
      <c r="H34" s="204"/>
      <c r="I34" s="204"/>
      <c r="J34" s="397"/>
      <c r="K34" s="397"/>
      <c r="L34" s="397"/>
      <c r="M34" s="397"/>
      <c r="N34" s="397"/>
      <c r="O34" s="205"/>
      <c r="P34" s="206"/>
      <c r="Q34" s="398"/>
      <c r="R34" s="207"/>
      <c r="S34" s="399"/>
      <c r="T34" s="400"/>
      <c r="U34" s="208"/>
      <c r="V34" s="208"/>
      <c r="W34" s="401"/>
      <c r="X34" s="401"/>
      <c r="Y34" s="208"/>
      <c r="Z34" s="401"/>
      <c r="AA34" s="209"/>
      <c r="AB34" s="208"/>
      <c r="AC34" s="210"/>
      <c r="AD34" s="211"/>
      <c r="AE34" s="208"/>
      <c r="AF34" s="208"/>
      <c r="AG34" s="208"/>
      <c r="AI34" s="418"/>
      <c r="AJ34" s="568"/>
      <c r="AK34" s="568"/>
      <c r="AM34" s="572"/>
      <c r="AN34" s="572"/>
      <c r="AP34" s="572"/>
    </row>
    <row r="35" spans="1:54" s="555" customFormat="1" ht="25.2" customHeight="1">
      <c r="A35" s="654" t="str">
        <f>A34</f>
        <v xml:space="preserve">4pc set - BeautySleep Brand 90gsm Solid Polyester Satin Sheet Set </v>
      </c>
      <c r="B35" s="654" t="s">
        <v>673</v>
      </c>
      <c r="C35" s="654" t="s">
        <v>38</v>
      </c>
      <c r="D35" s="535" t="s">
        <v>379</v>
      </c>
      <c r="E35" s="536"/>
      <c r="F35" s="536"/>
      <c r="G35" s="651" t="s">
        <v>624</v>
      </c>
      <c r="H35" s="537">
        <v>3.9197999999999995</v>
      </c>
      <c r="I35" s="538">
        <f>I29</f>
        <v>4.17</v>
      </c>
      <c r="J35" s="539">
        <v>48</v>
      </c>
      <c r="K35" s="539">
        <v>30</v>
      </c>
      <c r="L35" s="540">
        <v>41</v>
      </c>
      <c r="M35" s="539">
        <v>12</v>
      </c>
      <c r="N35" s="539">
        <v>12.5</v>
      </c>
      <c r="O35" s="541">
        <f t="shared" ref="O35:O39" si="69">J35*K35*L35/1000000/M35</f>
        <v>4.9199999999999999E-3</v>
      </c>
      <c r="P35" s="542">
        <f t="shared" ref="P35:P39" si="70">56/O35</f>
        <v>11382.113821138211</v>
      </c>
      <c r="Q35" s="543">
        <f>$Q$9</f>
        <v>3500</v>
      </c>
      <c r="R35" s="544">
        <f t="shared" ref="R35:R39" si="71">Q35/P35</f>
        <v>0.3075</v>
      </c>
      <c r="S35" s="545" t="s">
        <v>39</v>
      </c>
      <c r="T35" s="546">
        <v>0.114</v>
      </c>
      <c r="U35" s="547">
        <f t="shared" ref="U35:U39" si="72">I35*T35</f>
        <v>0.47538000000000002</v>
      </c>
      <c r="V35" s="547">
        <f t="shared" ref="V35:V39" si="73">U35+R35+I35</f>
        <v>4.9528800000000004</v>
      </c>
      <c r="W35" s="548"/>
      <c r="X35" s="548">
        <f>AD35*$X$9</f>
        <v>0.26250000000000001</v>
      </c>
      <c r="Y35" s="549"/>
      <c r="Z35" s="548"/>
      <c r="AA35" s="550">
        <f t="shared" ref="AA35:AA39" si="74">SUM(W35:Z35)</f>
        <v>0.26250000000000001</v>
      </c>
      <c r="AB35" s="551">
        <f>AA35+I35</f>
        <v>4.4325000000000001</v>
      </c>
      <c r="AC35" s="552">
        <f t="shared" ref="AC35:AC39" si="75">(AD35-AB35)/AD35</f>
        <v>0.15571428571428569</v>
      </c>
      <c r="AD35" s="553">
        <f>AD29</f>
        <v>5.25</v>
      </c>
      <c r="AE35" s="554">
        <f t="shared" si="15"/>
        <v>0</v>
      </c>
      <c r="AF35" s="551">
        <f>AE35*AD35</f>
        <v>0</v>
      </c>
      <c r="AG35" s="551">
        <f>AE35*AB35</f>
        <v>0</v>
      </c>
      <c r="AI35" s="556"/>
      <c r="AJ35" s="567"/>
      <c r="AK35" s="567"/>
      <c r="AM35" s="572"/>
      <c r="AN35" s="572"/>
      <c r="AO35" s="416"/>
      <c r="AP35" s="572"/>
      <c r="AQ35" s="416"/>
      <c r="AR35" s="416"/>
      <c r="AS35" s="416"/>
      <c r="AT35" s="416"/>
      <c r="AU35" s="416"/>
      <c r="AV35" s="416"/>
      <c r="AW35" s="416"/>
      <c r="AX35" s="416"/>
      <c r="AY35" s="416"/>
      <c r="AZ35" s="416"/>
      <c r="BA35" s="416"/>
      <c r="BB35" s="416"/>
    </row>
    <row r="36" spans="1:54" s="555" customFormat="1" ht="25.2" customHeight="1">
      <c r="A36" s="655"/>
      <c r="B36" s="655"/>
      <c r="C36" s="655"/>
      <c r="D36" s="535" t="s">
        <v>380</v>
      </c>
      <c r="E36" s="536"/>
      <c r="F36" s="536"/>
      <c r="G36" s="652"/>
      <c r="H36" s="537">
        <v>4.7375999999999996</v>
      </c>
      <c r="I36" s="538">
        <f t="shared" ref="I36:I39" si="76">I30</f>
        <v>5.04</v>
      </c>
      <c r="J36" s="539">
        <v>48</v>
      </c>
      <c r="K36" s="539">
        <v>30</v>
      </c>
      <c r="L36" s="540">
        <v>47</v>
      </c>
      <c r="M36" s="539">
        <v>12</v>
      </c>
      <c r="N36" s="539">
        <v>15.5</v>
      </c>
      <c r="O36" s="541">
        <f t="shared" si="69"/>
        <v>5.64E-3</v>
      </c>
      <c r="P36" s="542">
        <f t="shared" si="70"/>
        <v>9929.078014184397</v>
      </c>
      <c r="Q36" s="543">
        <f>$Q$9</f>
        <v>3500</v>
      </c>
      <c r="R36" s="544">
        <f t="shared" si="71"/>
        <v>0.35249999999999998</v>
      </c>
      <c r="S36" s="545" t="s">
        <v>39</v>
      </c>
      <c r="T36" s="546">
        <v>0.114</v>
      </c>
      <c r="U36" s="547">
        <f t="shared" si="72"/>
        <v>0.57456000000000007</v>
      </c>
      <c r="V36" s="547">
        <f t="shared" si="73"/>
        <v>5.96706</v>
      </c>
      <c r="W36" s="548"/>
      <c r="X36" s="548">
        <f t="shared" ref="X36:X39" si="77">AD36*$X$9</f>
        <v>0.32500000000000001</v>
      </c>
      <c r="Y36" s="549"/>
      <c r="Z36" s="548"/>
      <c r="AA36" s="550">
        <f t="shared" si="74"/>
        <v>0.32500000000000001</v>
      </c>
      <c r="AB36" s="551">
        <f>AA36+I36</f>
        <v>5.3650000000000002</v>
      </c>
      <c r="AC36" s="552">
        <f t="shared" si="75"/>
        <v>0.17461538461538459</v>
      </c>
      <c r="AD36" s="553">
        <f t="shared" ref="AD36:AD39" si="78">AD30</f>
        <v>6.5</v>
      </c>
      <c r="AE36" s="554">
        <f t="shared" si="15"/>
        <v>0</v>
      </c>
      <c r="AF36" s="551">
        <f t="shared" ref="AF36:AF39" si="79">AE36*AD36</f>
        <v>0</v>
      </c>
      <c r="AG36" s="551">
        <f t="shared" ref="AG36:AG39" si="80">AE36*AB36</f>
        <v>0</v>
      </c>
      <c r="AI36" s="556"/>
      <c r="AJ36" s="567"/>
      <c r="AK36" s="567"/>
      <c r="AM36" s="572"/>
      <c r="AN36" s="572"/>
      <c r="AO36" s="416"/>
      <c r="AP36" s="572"/>
      <c r="AQ36" s="416"/>
      <c r="AR36" s="416"/>
      <c r="AS36" s="416"/>
      <c r="AT36" s="416"/>
      <c r="AU36" s="416"/>
      <c r="AV36" s="416"/>
      <c r="AW36" s="416"/>
      <c r="AX36" s="416"/>
      <c r="AY36" s="416"/>
      <c r="AZ36" s="416"/>
      <c r="BA36" s="416"/>
      <c r="BB36" s="416"/>
    </row>
    <row r="37" spans="1:54" s="416" customFormat="1" ht="25.2" customHeight="1">
      <c r="A37" s="655"/>
      <c r="B37" s="655"/>
      <c r="C37" s="655"/>
      <c r="D37" s="403" t="s">
        <v>381</v>
      </c>
      <c r="E37" s="389" t="s">
        <v>684</v>
      </c>
      <c r="F37" s="389" t="s">
        <v>651</v>
      </c>
      <c r="G37" s="652"/>
      <c r="H37" s="404">
        <v>5.198199999999999</v>
      </c>
      <c r="I37" s="405">
        <f t="shared" si="76"/>
        <v>5.5299999999999994</v>
      </c>
      <c r="J37" s="406">
        <v>48</v>
      </c>
      <c r="K37" s="406">
        <v>30</v>
      </c>
      <c r="L37" s="407">
        <v>53</v>
      </c>
      <c r="M37" s="406">
        <v>12</v>
      </c>
      <c r="N37" s="406">
        <v>18</v>
      </c>
      <c r="O37" s="408">
        <f t="shared" si="69"/>
        <v>6.3600000000000002E-3</v>
      </c>
      <c r="P37" s="409">
        <f t="shared" si="70"/>
        <v>8805.031446540881</v>
      </c>
      <c r="Q37" s="410">
        <f t="shared" ref="Q37:Q38" si="81">$Q$9</f>
        <v>3500</v>
      </c>
      <c r="R37" s="411">
        <f t="shared" si="71"/>
        <v>0.39749999999999996</v>
      </c>
      <c r="S37" s="6" t="s">
        <v>39</v>
      </c>
      <c r="T37" s="5">
        <v>0.114</v>
      </c>
      <c r="U37" s="7">
        <f t="shared" si="72"/>
        <v>0.63041999999999998</v>
      </c>
      <c r="V37" s="7">
        <f t="shared" si="73"/>
        <v>6.5579199999999993</v>
      </c>
      <c r="W37" s="412"/>
      <c r="X37" s="412">
        <f t="shared" si="77"/>
        <v>0.36749999999999999</v>
      </c>
      <c r="Y37" s="413"/>
      <c r="Z37" s="412"/>
      <c r="AA37" s="3">
        <f t="shared" si="74"/>
        <v>0.36749999999999999</v>
      </c>
      <c r="AB37" s="8">
        <f t="shared" ref="AB37:AB38" si="82">AA37+I37</f>
        <v>5.8974999999999991</v>
      </c>
      <c r="AC37" s="2">
        <f t="shared" si="75"/>
        <v>0.19761904761904769</v>
      </c>
      <c r="AD37" s="414">
        <f t="shared" si="78"/>
        <v>7.35</v>
      </c>
      <c r="AE37" s="374">
        <f t="shared" si="15"/>
        <v>696</v>
      </c>
      <c r="AF37" s="8">
        <f t="shared" si="79"/>
        <v>5115.5999999999995</v>
      </c>
      <c r="AG37" s="8">
        <f t="shared" si="80"/>
        <v>4104.6599999999989</v>
      </c>
      <c r="AI37" s="415"/>
      <c r="AJ37" s="566">
        <v>300</v>
      </c>
      <c r="AK37" s="565">
        <v>396</v>
      </c>
      <c r="AM37" s="572"/>
      <c r="AN37" s="572"/>
      <c r="AP37" s="572"/>
    </row>
    <row r="38" spans="1:54" s="416" customFormat="1" ht="25.2" customHeight="1">
      <c r="A38" s="655"/>
      <c r="B38" s="655"/>
      <c r="C38" s="655"/>
      <c r="D38" s="403" t="s">
        <v>382</v>
      </c>
      <c r="E38" s="389" t="s">
        <v>695</v>
      </c>
      <c r="F38" s="389" t="s">
        <v>652</v>
      </c>
      <c r="G38" s="652"/>
      <c r="H38" s="404">
        <v>6.0817999999999994</v>
      </c>
      <c r="I38" s="405">
        <f t="shared" si="76"/>
        <v>6.47</v>
      </c>
      <c r="J38" s="406">
        <v>48</v>
      </c>
      <c r="K38" s="406">
        <v>30</v>
      </c>
      <c r="L38" s="407">
        <v>62</v>
      </c>
      <c r="M38" s="406">
        <v>12</v>
      </c>
      <c r="N38" s="406">
        <v>21.6</v>
      </c>
      <c r="O38" s="408">
        <f t="shared" si="69"/>
        <v>7.4399999999999996E-3</v>
      </c>
      <c r="P38" s="409">
        <f t="shared" si="70"/>
        <v>7526.8817204301076</v>
      </c>
      <c r="Q38" s="410">
        <f t="shared" si="81"/>
        <v>3500</v>
      </c>
      <c r="R38" s="411">
        <f t="shared" si="71"/>
        <v>0.46499999999999997</v>
      </c>
      <c r="S38" s="6" t="s">
        <v>39</v>
      </c>
      <c r="T38" s="5">
        <v>0.114</v>
      </c>
      <c r="U38" s="4">
        <f t="shared" si="72"/>
        <v>0.73758000000000001</v>
      </c>
      <c r="V38" s="7">
        <f t="shared" si="73"/>
        <v>7.67258</v>
      </c>
      <c r="W38" s="412"/>
      <c r="X38" s="412">
        <f t="shared" si="77"/>
        <v>0.42000000000000004</v>
      </c>
      <c r="Y38" s="413"/>
      <c r="Z38" s="412"/>
      <c r="AA38" s="3">
        <f t="shared" si="74"/>
        <v>0.42000000000000004</v>
      </c>
      <c r="AB38" s="8">
        <f t="shared" si="82"/>
        <v>6.89</v>
      </c>
      <c r="AC38" s="2">
        <f t="shared" si="75"/>
        <v>0.17976190476190484</v>
      </c>
      <c r="AD38" s="414">
        <f t="shared" si="78"/>
        <v>8.4</v>
      </c>
      <c r="AE38" s="374">
        <f t="shared" si="15"/>
        <v>300</v>
      </c>
      <c r="AF38" s="8">
        <f t="shared" si="79"/>
        <v>2520</v>
      </c>
      <c r="AG38" s="8">
        <f t="shared" si="80"/>
        <v>2067</v>
      </c>
      <c r="AI38" s="415"/>
      <c r="AJ38" s="566">
        <v>300</v>
      </c>
      <c r="AK38" s="566"/>
      <c r="AM38" s="572"/>
      <c r="AN38" s="572"/>
      <c r="AP38" s="572"/>
    </row>
    <row r="39" spans="1:54" s="416" customFormat="1" ht="25.2" customHeight="1">
      <c r="A39" s="656"/>
      <c r="B39" s="656"/>
      <c r="C39" s="656"/>
      <c r="D39" s="117" t="s">
        <v>44</v>
      </c>
      <c r="E39" s="389" t="s">
        <v>696</v>
      </c>
      <c r="F39" s="389" t="s">
        <v>653</v>
      </c>
      <c r="G39" s="653"/>
      <c r="H39" s="404">
        <v>1.1186</v>
      </c>
      <c r="I39" s="405">
        <f t="shared" si="76"/>
        <v>1.1900000000000002</v>
      </c>
      <c r="J39" s="406">
        <v>30</v>
      </c>
      <c r="K39" s="406">
        <v>25</v>
      </c>
      <c r="L39" s="407">
        <v>23</v>
      </c>
      <c r="M39" s="406">
        <v>16</v>
      </c>
      <c r="N39" s="406">
        <v>4.8</v>
      </c>
      <c r="O39" s="408">
        <f t="shared" si="69"/>
        <v>1.0781250000000001E-3</v>
      </c>
      <c r="P39" s="409">
        <f t="shared" si="70"/>
        <v>51942.028985507241</v>
      </c>
      <c r="Q39" s="410">
        <f>$Q$9</f>
        <v>3500</v>
      </c>
      <c r="R39" s="411">
        <f t="shared" si="71"/>
        <v>6.7382812500000014E-2</v>
      </c>
      <c r="S39" s="6" t="s">
        <v>45</v>
      </c>
      <c r="T39" s="5">
        <v>0.114</v>
      </c>
      <c r="U39" s="7">
        <f t="shared" si="72"/>
        <v>0.13566000000000003</v>
      </c>
      <c r="V39" s="7">
        <f t="shared" si="73"/>
        <v>1.3930428125000003</v>
      </c>
      <c r="W39" s="412"/>
      <c r="X39" s="412">
        <f t="shared" si="77"/>
        <v>0.10500000000000001</v>
      </c>
      <c r="Y39" s="413"/>
      <c r="Z39" s="412"/>
      <c r="AA39" s="3">
        <f t="shared" si="74"/>
        <v>0.10500000000000001</v>
      </c>
      <c r="AB39" s="8">
        <f>AA39+I39</f>
        <v>1.2950000000000002</v>
      </c>
      <c r="AC39" s="2">
        <f t="shared" si="75"/>
        <v>0.3833333333333333</v>
      </c>
      <c r="AD39" s="414">
        <f t="shared" si="78"/>
        <v>2.1</v>
      </c>
      <c r="AE39" s="374">
        <f t="shared" si="15"/>
        <v>1200</v>
      </c>
      <c r="AF39" s="8">
        <f t="shared" si="79"/>
        <v>2520</v>
      </c>
      <c r="AG39" s="8">
        <f t="shared" si="80"/>
        <v>1554.0000000000002</v>
      </c>
      <c r="AI39" s="417"/>
      <c r="AJ39" s="565">
        <v>608</v>
      </c>
      <c r="AK39" s="565">
        <v>592</v>
      </c>
      <c r="AM39" s="572"/>
      <c r="AN39" s="572"/>
      <c r="AP39" s="572"/>
    </row>
    <row r="40" spans="1:54">
      <c r="AE40" s="376">
        <f>SUM(AE11:AE39)</f>
        <v>9108</v>
      </c>
      <c r="AF40" s="377">
        <f t="shared" ref="AF40:AG40" si="83">SUM(AF11:AF39)</f>
        <v>45550.2</v>
      </c>
      <c r="AG40" s="377">
        <f t="shared" si="83"/>
        <v>35299.47</v>
      </c>
      <c r="AH40" s="425">
        <f>(AF40-AG40)/AF40</f>
        <v>0.22504248060381726</v>
      </c>
      <c r="AI40" s="428"/>
      <c r="AJ40" s="429"/>
      <c r="AK40" s="429"/>
    </row>
    <row r="41" spans="1:54" ht="45.45" customHeight="1">
      <c r="AI41" s="430"/>
    </row>
    <row r="42" spans="1:54" ht="22.5" customHeight="1">
      <c r="AI42" s="421"/>
      <c r="AJ42" s="563" t="s">
        <v>675</v>
      </c>
      <c r="AK42" s="562" t="s">
        <v>672</v>
      </c>
    </row>
    <row r="43" spans="1:54" s="402" customFormat="1" ht="23.7" customHeight="1">
      <c r="A43" s="663" t="s">
        <v>635</v>
      </c>
      <c r="B43" s="663"/>
      <c r="C43" s="663"/>
      <c r="D43" s="422"/>
      <c r="E43" s="422"/>
      <c r="F43" s="422"/>
      <c r="G43" s="397"/>
      <c r="H43" s="204"/>
      <c r="I43" s="204"/>
      <c r="J43" s="397"/>
      <c r="K43" s="397"/>
      <c r="L43" s="397"/>
      <c r="M43" s="397"/>
      <c r="N43" s="397"/>
      <c r="O43" s="205"/>
      <c r="P43" s="206"/>
      <c r="Q43" s="398"/>
      <c r="R43" s="207"/>
      <c r="S43" s="399"/>
      <c r="T43" s="400"/>
      <c r="U43" s="208"/>
      <c r="V43" s="208"/>
      <c r="W43" s="401"/>
      <c r="X43" s="401"/>
      <c r="Y43" s="208"/>
      <c r="Z43" s="401"/>
      <c r="AA43" s="209"/>
      <c r="AB43" s="208"/>
      <c r="AC43" s="210"/>
      <c r="AD43" s="211"/>
      <c r="AE43" s="375"/>
      <c r="AF43" s="208"/>
      <c r="AG43" s="208"/>
      <c r="AI43" s="418"/>
      <c r="AJ43" s="564">
        <v>70062155</v>
      </c>
      <c r="AK43" s="564">
        <v>70062157</v>
      </c>
      <c r="AM43" s="572" t="s">
        <v>717</v>
      </c>
      <c r="AN43" s="572"/>
      <c r="AP43" s="572" t="s">
        <v>718</v>
      </c>
    </row>
    <row r="44" spans="1:54" s="416" customFormat="1" ht="25.2" customHeight="1">
      <c r="A44" s="650" t="str">
        <f>A43</f>
        <v xml:space="preserve">4pc set - BeautySleep Brand 85gsm Solid Microfiber Cooling Sheet Set </v>
      </c>
      <c r="B44" s="650" t="s">
        <v>674</v>
      </c>
      <c r="C44" s="650" t="s">
        <v>38</v>
      </c>
      <c r="D44" s="423" t="s">
        <v>406</v>
      </c>
      <c r="E44" s="389" t="s">
        <v>697</v>
      </c>
      <c r="F44" s="389" t="s">
        <v>654</v>
      </c>
      <c r="G44" s="651" t="s">
        <v>627</v>
      </c>
      <c r="H44" s="404">
        <v>3.8455999999999997</v>
      </c>
      <c r="I44" s="405">
        <f>'Cooling 10-11-23'!G13</f>
        <v>4.18</v>
      </c>
      <c r="J44" s="406">
        <v>48</v>
      </c>
      <c r="K44" s="406">
        <v>30</v>
      </c>
      <c r="L44" s="424">
        <v>46</v>
      </c>
      <c r="M44" s="406">
        <v>12</v>
      </c>
      <c r="N44" s="406">
        <v>14.2</v>
      </c>
      <c r="O44" s="408">
        <f t="shared" ref="O44:O47" si="84">J44*K44*L44/1000000/M44</f>
        <v>5.5199999999999997E-3</v>
      </c>
      <c r="P44" s="409">
        <f t="shared" ref="P44:P47" si="85">56/O44</f>
        <v>10144.927536231884</v>
      </c>
      <c r="Q44" s="410">
        <f>$Q$9</f>
        <v>3500</v>
      </c>
      <c r="R44" s="411">
        <f t="shared" ref="R44:R47" si="86">Q44/P44</f>
        <v>0.34500000000000003</v>
      </c>
      <c r="S44" s="6" t="s">
        <v>39</v>
      </c>
      <c r="T44" s="5">
        <v>0.114</v>
      </c>
      <c r="U44" s="7">
        <f t="shared" ref="U44:U47" si="87">I44*T44</f>
        <v>0.47652</v>
      </c>
      <c r="V44" s="7">
        <f t="shared" ref="V44:V47" si="88">U44+R44+I44</f>
        <v>5.0015199999999993</v>
      </c>
      <c r="W44" s="412"/>
      <c r="X44" s="412">
        <f>AD44*$X$9</f>
        <v>0.26750000000000002</v>
      </c>
      <c r="Y44" s="413"/>
      <c r="Z44" s="412"/>
      <c r="AA44" s="3">
        <f t="shared" ref="AA44:AA47" si="89">SUM(W44:Z44)</f>
        <v>0.26750000000000002</v>
      </c>
      <c r="AB44" s="8">
        <f>AA44+I44</f>
        <v>4.4474999999999998</v>
      </c>
      <c r="AC44" s="2">
        <f t="shared" ref="AC44:AC47" si="90">(AD44-AB44)/AD44</f>
        <v>0.16869158878504673</v>
      </c>
      <c r="AD44" s="414">
        <v>5.35</v>
      </c>
      <c r="AE44" s="374">
        <f>AJ44+AK44</f>
        <v>192</v>
      </c>
      <c r="AF44" s="8">
        <f>AE44*AD44</f>
        <v>1027.1999999999998</v>
      </c>
      <c r="AG44" s="8">
        <f>AE44*AB44</f>
        <v>853.92</v>
      </c>
      <c r="AI44" s="415"/>
      <c r="AJ44" s="565">
        <v>192</v>
      </c>
      <c r="AK44" s="566"/>
      <c r="AM44" s="572">
        <v>4.91</v>
      </c>
      <c r="AN44" s="573">
        <f>AM44/AD44-1</f>
        <v>-8.2242990654205483E-2</v>
      </c>
      <c r="AP44" s="572">
        <f>AM44*1.03</f>
        <v>5.0573000000000006</v>
      </c>
      <c r="AQ44" s="573">
        <f>AP44/AM44-1</f>
        <v>3.0000000000000027E-2</v>
      </c>
      <c r="AS44" s="573">
        <f>AP44/AD44-1</f>
        <v>-5.4710280373831632E-2</v>
      </c>
    </row>
    <row r="45" spans="1:54" s="416" customFormat="1" ht="25.2" customHeight="1">
      <c r="A45" s="650"/>
      <c r="B45" s="650"/>
      <c r="C45" s="650"/>
      <c r="D45" s="423" t="s">
        <v>286</v>
      </c>
      <c r="E45" s="389" t="s">
        <v>698</v>
      </c>
      <c r="F45" s="389" t="s">
        <v>655</v>
      </c>
      <c r="G45" s="652"/>
      <c r="H45" s="404">
        <v>4.1859999999999999</v>
      </c>
      <c r="I45" s="405">
        <f>'Cooling 10-11-23'!G14</f>
        <v>4.55</v>
      </c>
      <c r="J45" s="406">
        <v>48</v>
      </c>
      <c r="K45" s="406">
        <v>30</v>
      </c>
      <c r="L45" s="424">
        <v>54</v>
      </c>
      <c r="M45" s="406">
        <v>12</v>
      </c>
      <c r="N45" s="406">
        <v>17.2</v>
      </c>
      <c r="O45" s="408">
        <f t="shared" si="84"/>
        <v>6.4799999999999996E-3</v>
      </c>
      <c r="P45" s="409">
        <f t="shared" si="85"/>
        <v>8641.9753086419751</v>
      </c>
      <c r="Q45" s="410">
        <f>$Q$9</f>
        <v>3500</v>
      </c>
      <c r="R45" s="411">
        <f t="shared" si="86"/>
        <v>0.40500000000000003</v>
      </c>
      <c r="S45" s="6" t="s">
        <v>39</v>
      </c>
      <c r="T45" s="5">
        <v>0.114</v>
      </c>
      <c r="U45" s="7">
        <f t="shared" si="87"/>
        <v>0.51870000000000005</v>
      </c>
      <c r="V45" s="7">
        <f t="shared" si="88"/>
        <v>5.4737</v>
      </c>
      <c r="W45" s="412"/>
      <c r="X45" s="412">
        <f>AD45*$X$9</f>
        <v>0.29500000000000004</v>
      </c>
      <c r="Y45" s="413"/>
      <c r="Z45" s="412"/>
      <c r="AA45" s="3">
        <f t="shared" si="89"/>
        <v>0.29500000000000004</v>
      </c>
      <c r="AB45" s="8">
        <f>AA45+I45</f>
        <v>4.8449999999999998</v>
      </c>
      <c r="AC45" s="2">
        <f t="shared" si="90"/>
        <v>0.17881355932203399</v>
      </c>
      <c r="AD45" s="414">
        <v>5.9</v>
      </c>
      <c r="AE45" s="374">
        <f t="shared" ref="AE45:AE72" si="91">AJ45+AK45</f>
        <v>600</v>
      </c>
      <c r="AF45" s="8">
        <f t="shared" ref="AF45:AF47" si="92">AE45*AD45</f>
        <v>3540</v>
      </c>
      <c r="AG45" s="8">
        <f t="shared" ref="AG45:AG47" si="93">AE45*AB45</f>
        <v>2907</v>
      </c>
      <c r="AI45" s="417"/>
      <c r="AJ45" s="566">
        <v>300</v>
      </c>
      <c r="AK45" s="566">
        <v>300</v>
      </c>
      <c r="AM45" s="572">
        <v>5.41</v>
      </c>
      <c r="AN45" s="573">
        <f>AM45/AD45-1</f>
        <v>-8.3050847457627142E-2</v>
      </c>
      <c r="AP45" s="572">
        <f>AM45*1.04</f>
        <v>5.6264000000000003</v>
      </c>
      <c r="AQ45" s="573">
        <f>AP45/AM45-1</f>
        <v>4.0000000000000036E-2</v>
      </c>
      <c r="AS45" s="573">
        <f t="shared" ref="AS45:AS47" si="94">AP45/AD45-1</f>
        <v>-4.6372881355932205E-2</v>
      </c>
    </row>
    <row r="46" spans="1:54" s="416" customFormat="1" ht="25.2" customHeight="1">
      <c r="A46" s="650"/>
      <c r="B46" s="650"/>
      <c r="C46" s="650"/>
      <c r="D46" s="423" t="s">
        <v>287</v>
      </c>
      <c r="E46" s="389" t="s">
        <v>699</v>
      </c>
      <c r="F46" s="389" t="s">
        <v>656</v>
      </c>
      <c r="G46" s="652"/>
      <c r="H46" s="404">
        <v>4.7564000000000002</v>
      </c>
      <c r="I46" s="405">
        <f>'Cooling 10-11-23'!G15</f>
        <v>5.17</v>
      </c>
      <c r="J46" s="406">
        <v>48</v>
      </c>
      <c r="K46" s="406">
        <v>30</v>
      </c>
      <c r="L46" s="424">
        <v>60</v>
      </c>
      <c r="M46" s="406">
        <v>12</v>
      </c>
      <c r="N46" s="406">
        <v>20.2</v>
      </c>
      <c r="O46" s="408">
        <f t="shared" si="84"/>
        <v>7.2000000000000007E-3</v>
      </c>
      <c r="P46" s="409">
        <f t="shared" si="85"/>
        <v>7777.7777777777774</v>
      </c>
      <c r="Q46" s="410">
        <f t="shared" ref="Q46:Q47" si="95">$Q$9</f>
        <v>3500</v>
      </c>
      <c r="R46" s="411">
        <f t="shared" si="86"/>
        <v>0.45</v>
      </c>
      <c r="S46" s="6" t="s">
        <v>39</v>
      </c>
      <c r="T46" s="5">
        <v>0.114</v>
      </c>
      <c r="U46" s="7">
        <f t="shared" si="87"/>
        <v>0.58938000000000001</v>
      </c>
      <c r="V46" s="7">
        <f t="shared" si="88"/>
        <v>6.2093799999999995</v>
      </c>
      <c r="W46" s="412"/>
      <c r="X46" s="412">
        <f>AD46*$X$9</f>
        <v>0.34750000000000003</v>
      </c>
      <c r="Y46" s="413"/>
      <c r="Z46" s="412"/>
      <c r="AA46" s="3">
        <f t="shared" si="89"/>
        <v>0.34750000000000003</v>
      </c>
      <c r="AB46" s="8">
        <f t="shared" ref="AB46:AB47" si="96">AA46+I46</f>
        <v>5.5175000000000001</v>
      </c>
      <c r="AC46" s="2">
        <f t="shared" si="90"/>
        <v>0.20611510791366908</v>
      </c>
      <c r="AD46" s="414">
        <v>6.95</v>
      </c>
      <c r="AE46" s="374">
        <f t="shared" si="91"/>
        <v>192</v>
      </c>
      <c r="AF46" s="8">
        <f t="shared" si="92"/>
        <v>1334.4</v>
      </c>
      <c r="AG46" s="8">
        <f t="shared" si="93"/>
        <v>1059.3600000000001</v>
      </c>
      <c r="AI46" s="415"/>
      <c r="AJ46" s="565">
        <v>192</v>
      </c>
      <c r="AK46" s="566"/>
      <c r="AM46" s="572">
        <v>6.39</v>
      </c>
      <c r="AN46" s="573">
        <v>-8.153846153846156E-2</v>
      </c>
      <c r="AP46" s="572">
        <f>AM46*1.03</f>
        <v>6.5816999999999997</v>
      </c>
      <c r="AQ46" s="573">
        <f>AP46/AM46-1</f>
        <v>3.0000000000000027E-2</v>
      </c>
      <c r="AS46" s="573">
        <f t="shared" si="94"/>
        <v>-5.2992805755395778E-2</v>
      </c>
    </row>
    <row r="47" spans="1:54" s="555" customFormat="1" ht="25.2" customHeight="1">
      <c r="A47" s="650"/>
      <c r="B47" s="650"/>
      <c r="C47" s="650"/>
      <c r="D47" s="558" t="s">
        <v>288</v>
      </c>
      <c r="E47" s="536"/>
      <c r="F47" s="536"/>
      <c r="G47" s="653"/>
      <c r="H47" s="537">
        <v>4.8116000000000003</v>
      </c>
      <c r="I47" s="538">
        <f>'Cooling 10-11-23'!G16</f>
        <v>5.23</v>
      </c>
      <c r="J47" s="539">
        <v>48</v>
      </c>
      <c r="K47" s="539">
        <v>30</v>
      </c>
      <c r="L47" s="559">
        <v>60</v>
      </c>
      <c r="M47" s="539">
        <v>12</v>
      </c>
      <c r="N47" s="539">
        <v>20.2</v>
      </c>
      <c r="O47" s="541">
        <f t="shared" si="84"/>
        <v>7.2000000000000007E-3</v>
      </c>
      <c r="P47" s="542">
        <f t="shared" si="85"/>
        <v>7777.7777777777774</v>
      </c>
      <c r="Q47" s="543">
        <f t="shared" si="95"/>
        <v>3500</v>
      </c>
      <c r="R47" s="544">
        <f t="shared" si="86"/>
        <v>0.45</v>
      </c>
      <c r="S47" s="545" t="s">
        <v>39</v>
      </c>
      <c r="T47" s="546">
        <v>0.114</v>
      </c>
      <c r="U47" s="547">
        <f t="shared" si="87"/>
        <v>0.59622000000000008</v>
      </c>
      <c r="V47" s="547">
        <f t="shared" si="88"/>
        <v>6.2762200000000004</v>
      </c>
      <c r="W47" s="548"/>
      <c r="X47" s="548">
        <f>AD47*$X$9</f>
        <v>0.34750000000000003</v>
      </c>
      <c r="Y47" s="549"/>
      <c r="Z47" s="548"/>
      <c r="AA47" s="550">
        <f t="shared" si="89"/>
        <v>0.34750000000000003</v>
      </c>
      <c r="AB47" s="551">
        <f t="shared" si="96"/>
        <v>5.5775000000000006</v>
      </c>
      <c r="AC47" s="552">
        <f t="shared" si="90"/>
        <v>0.19748201438848914</v>
      </c>
      <c r="AD47" s="553">
        <v>6.95</v>
      </c>
      <c r="AE47" s="554">
        <f t="shared" si="91"/>
        <v>0</v>
      </c>
      <c r="AF47" s="551">
        <f t="shared" si="92"/>
        <v>0</v>
      </c>
      <c r="AG47" s="551">
        <f t="shared" si="93"/>
        <v>0</v>
      </c>
      <c r="AI47" s="557"/>
      <c r="AJ47" s="567"/>
      <c r="AK47" s="567"/>
      <c r="AM47" s="572">
        <v>6.39</v>
      </c>
      <c r="AN47" s="573">
        <v>-8.153846153846156E-2</v>
      </c>
      <c r="AO47" s="416"/>
      <c r="AP47" s="572">
        <f>AM47*1.03</f>
        <v>6.5816999999999997</v>
      </c>
      <c r="AQ47" s="573">
        <f>AP47/AM47-1</f>
        <v>3.0000000000000027E-2</v>
      </c>
      <c r="AR47" s="416"/>
      <c r="AS47" s="573">
        <f t="shared" si="94"/>
        <v>-5.2992805755395778E-2</v>
      </c>
      <c r="AT47" s="416"/>
      <c r="AU47" s="416"/>
      <c r="AV47" s="416"/>
      <c r="AW47" s="416"/>
      <c r="AX47" s="416"/>
      <c r="AY47" s="416"/>
      <c r="AZ47" s="416"/>
      <c r="BA47" s="416"/>
      <c r="BB47" s="416"/>
    </row>
    <row r="48" spans="1:54" s="402" customFormat="1" ht="23.7" customHeight="1">
      <c r="A48" s="560" t="s">
        <v>634</v>
      </c>
      <c r="B48" s="560"/>
      <c r="C48" s="560"/>
      <c r="D48" s="422"/>
      <c r="E48" s="422"/>
      <c r="F48" s="422"/>
      <c r="G48" s="397"/>
      <c r="H48" s="204"/>
      <c r="I48" s="204"/>
      <c r="J48" s="397"/>
      <c r="K48" s="397"/>
      <c r="L48" s="388"/>
      <c r="M48" s="397"/>
      <c r="N48" s="397"/>
      <c r="O48" s="205"/>
      <c r="P48" s="206"/>
      <c r="Q48" s="398"/>
      <c r="R48" s="207"/>
      <c r="S48" s="399"/>
      <c r="T48" s="400"/>
      <c r="U48" s="208"/>
      <c r="V48" s="208"/>
      <c r="W48" s="401"/>
      <c r="X48" s="401"/>
      <c r="Y48" s="208"/>
      <c r="Z48" s="401"/>
      <c r="AA48" s="209"/>
      <c r="AB48" s="208"/>
      <c r="AC48" s="210"/>
      <c r="AD48" s="211"/>
      <c r="AE48" s="208"/>
      <c r="AF48" s="208"/>
      <c r="AG48" s="208"/>
      <c r="AI48" s="418"/>
      <c r="AJ48" s="568"/>
      <c r="AK48" s="568"/>
      <c r="AM48" s="572"/>
      <c r="AN48" s="572"/>
      <c r="AP48" s="572"/>
    </row>
    <row r="49" spans="1:54" s="555" customFormat="1" ht="25.2" customHeight="1">
      <c r="A49" s="650" t="str">
        <f>A48</f>
        <v xml:space="preserve">4pc set - BeautySleep Brand 85gsm Solid Microfiber Cooling Sheet Set </v>
      </c>
      <c r="B49" s="650" t="s">
        <v>674</v>
      </c>
      <c r="C49" s="650" t="s">
        <v>38</v>
      </c>
      <c r="D49" s="558" t="s">
        <v>406</v>
      </c>
      <c r="E49" s="536"/>
      <c r="F49" s="536"/>
      <c r="G49" s="651" t="s">
        <v>626</v>
      </c>
      <c r="H49" s="537">
        <v>3.8455999999999997</v>
      </c>
      <c r="I49" s="538">
        <f>I44</f>
        <v>4.18</v>
      </c>
      <c r="J49" s="539">
        <v>48</v>
      </c>
      <c r="K49" s="539">
        <v>30</v>
      </c>
      <c r="L49" s="559">
        <v>46</v>
      </c>
      <c r="M49" s="539">
        <v>12</v>
      </c>
      <c r="N49" s="539">
        <v>14.2</v>
      </c>
      <c r="O49" s="541">
        <f t="shared" ref="O49:O52" si="97">J49*K49*L49/1000000/M49</f>
        <v>5.5199999999999997E-3</v>
      </c>
      <c r="P49" s="542">
        <f t="shared" ref="P49:P52" si="98">56/O49</f>
        <v>10144.927536231884</v>
      </c>
      <c r="Q49" s="543">
        <f>$Q$9</f>
        <v>3500</v>
      </c>
      <c r="R49" s="544">
        <f t="shared" ref="R49:R52" si="99">Q49/P49</f>
        <v>0.34500000000000003</v>
      </c>
      <c r="S49" s="545" t="s">
        <v>39</v>
      </c>
      <c r="T49" s="546">
        <v>0.114</v>
      </c>
      <c r="U49" s="547">
        <f t="shared" ref="U49:U52" si="100">I49*T49</f>
        <v>0.47652</v>
      </c>
      <c r="V49" s="547">
        <f t="shared" ref="V49:V52" si="101">U49+R49+I49</f>
        <v>5.0015199999999993</v>
      </c>
      <c r="W49" s="548"/>
      <c r="X49" s="548">
        <f>AD49*$X$9</f>
        <v>0.26750000000000002</v>
      </c>
      <c r="Y49" s="549"/>
      <c r="Z49" s="548"/>
      <c r="AA49" s="550">
        <f t="shared" ref="AA49:AA52" si="102">SUM(W49:Z49)</f>
        <v>0.26750000000000002</v>
      </c>
      <c r="AB49" s="551">
        <f>AA49+I49</f>
        <v>4.4474999999999998</v>
      </c>
      <c r="AC49" s="552">
        <f t="shared" ref="AC49:AC52" si="103">(AD49-AB49)/AD49</f>
        <v>0.16869158878504673</v>
      </c>
      <c r="AD49" s="553">
        <f>AD44</f>
        <v>5.35</v>
      </c>
      <c r="AE49" s="554">
        <f t="shared" si="91"/>
        <v>0</v>
      </c>
      <c r="AF49" s="551">
        <f>AE49*AD49</f>
        <v>0</v>
      </c>
      <c r="AG49" s="551">
        <f>AE49*AB49</f>
        <v>0</v>
      </c>
      <c r="AI49" s="556"/>
      <c r="AJ49" s="567"/>
      <c r="AK49" s="567"/>
      <c r="AM49" s="572"/>
      <c r="AN49" s="572"/>
      <c r="AO49" s="416"/>
      <c r="AP49" s="572"/>
      <c r="AQ49" s="416"/>
      <c r="AR49" s="416"/>
      <c r="AS49" s="416"/>
      <c r="AT49" s="416"/>
      <c r="AU49" s="416"/>
      <c r="AV49" s="416"/>
      <c r="AW49" s="416"/>
      <c r="AX49" s="416"/>
      <c r="AY49" s="416"/>
      <c r="AZ49" s="416"/>
      <c r="BA49" s="416"/>
      <c r="BB49" s="416"/>
    </row>
    <row r="50" spans="1:54" s="416" customFormat="1" ht="25.2" customHeight="1">
      <c r="A50" s="650"/>
      <c r="B50" s="650"/>
      <c r="C50" s="650"/>
      <c r="D50" s="423" t="s">
        <v>286</v>
      </c>
      <c r="E50" s="389" t="s">
        <v>700</v>
      </c>
      <c r="F50" s="389" t="s">
        <v>657</v>
      </c>
      <c r="G50" s="652"/>
      <c r="H50" s="404">
        <v>4.1859999999999999</v>
      </c>
      <c r="I50" s="405">
        <f t="shared" ref="I50:I52" si="104">I45</f>
        <v>4.55</v>
      </c>
      <c r="J50" s="406">
        <v>48</v>
      </c>
      <c r="K50" s="406">
        <v>30</v>
      </c>
      <c r="L50" s="424">
        <v>54</v>
      </c>
      <c r="M50" s="406">
        <v>12</v>
      </c>
      <c r="N50" s="406">
        <v>17.2</v>
      </c>
      <c r="O50" s="408">
        <f t="shared" si="97"/>
        <v>6.4799999999999996E-3</v>
      </c>
      <c r="P50" s="409">
        <f t="shared" si="98"/>
        <v>8641.9753086419751</v>
      </c>
      <c r="Q50" s="410">
        <f>$Q$9</f>
        <v>3500</v>
      </c>
      <c r="R50" s="411">
        <f t="shared" si="99"/>
        <v>0.40500000000000003</v>
      </c>
      <c r="S50" s="6" t="s">
        <v>39</v>
      </c>
      <c r="T50" s="5">
        <v>0.114</v>
      </c>
      <c r="U50" s="7">
        <f t="shared" si="100"/>
        <v>0.51870000000000005</v>
      </c>
      <c r="V50" s="7">
        <f t="shared" si="101"/>
        <v>5.4737</v>
      </c>
      <c r="W50" s="412"/>
      <c r="X50" s="412">
        <f t="shared" ref="X50:X52" si="105">AD50*$X$9</f>
        <v>0.29500000000000004</v>
      </c>
      <c r="Y50" s="413"/>
      <c r="Z50" s="412"/>
      <c r="AA50" s="3">
        <f t="shared" si="102"/>
        <v>0.29500000000000004</v>
      </c>
      <c r="AB50" s="8">
        <f>AA50+I50</f>
        <v>4.8449999999999998</v>
      </c>
      <c r="AC50" s="2">
        <f t="shared" si="103"/>
        <v>0.17881355932203399</v>
      </c>
      <c r="AD50" s="414">
        <f t="shared" ref="AD50:AD52" si="106">AD45</f>
        <v>5.9</v>
      </c>
      <c r="AE50" s="374">
        <f t="shared" si="91"/>
        <v>600</v>
      </c>
      <c r="AF50" s="8">
        <f t="shared" ref="AF50:AF52" si="107">AE50*AD50</f>
        <v>3540</v>
      </c>
      <c r="AG50" s="8">
        <f t="shared" ref="AG50:AG52" si="108">AE50*AB50</f>
        <v>2907</v>
      </c>
      <c r="AI50" s="417"/>
      <c r="AJ50" s="566">
        <v>300</v>
      </c>
      <c r="AK50" s="566">
        <v>300</v>
      </c>
      <c r="AM50" s="572"/>
      <c r="AN50" s="572"/>
      <c r="AP50" s="572"/>
    </row>
    <row r="51" spans="1:54" s="416" customFormat="1" ht="25.2" customHeight="1">
      <c r="A51" s="650"/>
      <c r="B51" s="650"/>
      <c r="C51" s="650"/>
      <c r="D51" s="423" t="s">
        <v>287</v>
      </c>
      <c r="E51" s="389" t="s">
        <v>701</v>
      </c>
      <c r="F51" s="389" t="s">
        <v>658</v>
      </c>
      <c r="G51" s="652"/>
      <c r="H51" s="404">
        <v>4.7564000000000002</v>
      </c>
      <c r="I51" s="405">
        <f t="shared" si="104"/>
        <v>5.17</v>
      </c>
      <c r="J51" s="406">
        <v>48</v>
      </c>
      <c r="K51" s="406">
        <v>30</v>
      </c>
      <c r="L51" s="424">
        <v>60</v>
      </c>
      <c r="M51" s="406">
        <v>12</v>
      </c>
      <c r="N51" s="406">
        <v>20.2</v>
      </c>
      <c r="O51" s="408">
        <f t="shared" si="97"/>
        <v>7.2000000000000007E-3</v>
      </c>
      <c r="P51" s="409">
        <f t="shared" si="98"/>
        <v>7777.7777777777774</v>
      </c>
      <c r="Q51" s="410">
        <f t="shared" ref="Q51:Q52" si="109">$Q$9</f>
        <v>3500</v>
      </c>
      <c r="R51" s="411">
        <f t="shared" si="99"/>
        <v>0.45</v>
      </c>
      <c r="S51" s="6" t="s">
        <v>39</v>
      </c>
      <c r="T51" s="5">
        <v>0.114</v>
      </c>
      <c r="U51" s="7">
        <f t="shared" si="100"/>
        <v>0.58938000000000001</v>
      </c>
      <c r="V51" s="7">
        <f t="shared" si="101"/>
        <v>6.2093799999999995</v>
      </c>
      <c r="W51" s="412"/>
      <c r="X51" s="412">
        <f t="shared" si="105"/>
        <v>0.34750000000000003</v>
      </c>
      <c r="Y51" s="413"/>
      <c r="Z51" s="412"/>
      <c r="AA51" s="3">
        <f t="shared" si="102"/>
        <v>0.34750000000000003</v>
      </c>
      <c r="AB51" s="8">
        <f t="shared" ref="AB51:AB52" si="110">AA51+I51</f>
        <v>5.5175000000000001</v>
      </c>
      <c r="AC51" s="2">
        <f t="shared" si="103"/>
        <v>0.20611510791366908</v>
      </c>
      <c r="AD51" s="414">
        <f t="shared" si="106"/>
        <v>6.95</v>
      </c>
      <c r="AE51" s="374">
        <f t="shared" si="91"/>
        <v>300</v>
      </c>
      <c r="AF51" s="8">
        <f t="shared" si="107"/>
        <v>2085</v>
      </c>
      <c r="AG51" s="8">
        <f t="shared" si="108"/>
        <v>1655.25</v>
      </c>
      <c r="AI51" s="415"/>
      <c r="AJ51" s="566">
        <v>300</v>
      </c>
      <c r="AK51" s="566"/>
      <c r="AM51" s="572"/>
      <c r="AN51" s="572"/>
      <c r="AP51" s="572"/>
    </row>
    <row r="52" spans="1:54" s="416" customFormat="1" ht="25.2" customHeight="1">
      <c r="A52" s="650"/>
      <c r="B52" s="650"/>
      <c r="C52" s="650"/>
      <c r="D52" s="423" t="s">
        <v>288</v>
      </c>
      <c r="E52" s="389" t="s">
        <v>702</v>
      </c>
      <c r="F52" s="389" t="s">
        <v>659</v>
      </c>
      <c r="G52" s="653"/>
      <c r="H52" s="404">
        <v>4.8116000000000003</v>
      </c>
      <c r="I52" s="405">
        <f t="shared" si="104"/>
        <v>5.23</v>
      </c>
      <c r="J52" s="406">
        <v>48</v>
      </c>
      <c r="K52" s="406">
        <v>30</v>
      </c>
      <c r="L52" s="424">
        <v>60</v>
      </c>
      <c r="M52" s="406">
        <v>12</v>
      </c>
      <c r="N52" s="406">
        <v>20.2</v>
      </c>
      <c r="O52" s="408">
        <f t="shared" si="97"/>
        <v>7.2000000000000007E-3</v>
      </c>
      <c r="P52" s="409">
        <f t="shared" si="98"/>
        <v>7777.7777777777774</v>
      </c>
      <c r="Q52" s="410">
        <f t="shared" si="109"/>
        <v>3500</v>
      </c>
      <c r="R52" s="411">
        <f t="shared" si="99"/>
        <v>0.45</v>
      </c>
      <c r="S52" s="6" t="s">
        <v>39</v>
      </c>
      <c r="T52" s="5">
        <v>0.114</v>
      </c>
      <c r="U52" s="4">
        <f t="shared" si="100"/>
        <v>0.59622000000000008</v>
      </c>
      <c r="V52" s="7">
        <f t="shared" si="101"/>
        <v>6.2762200000000004</v>
      </c>
      <c r="W52" s="412"/>
      <c r="X52" s="412">
        <f t="shared" si="105"/>
        <v>0.34750000000000003</v>
      </c>
      <c r="Y52" s="413"/>
      <c r="Z52" s="412"/>
      <c r="AA52" s="3">
        <f t="shared" si="102"/>
        <v>0.34750000000000003</v>
      </c>
      <c r="AB52" s="8">
        <f t="shared" si="110"/>
        <v>5.5775000000000006</v>
      </c>
      <c r="AC52" s="2">
        <f t="shared" si="103"/>
        <v>0.19748201438848914</v>
      </c>
      <c r="AD52" s="414">
        <f t="shared" si="106"/>
        <v>6.95</v>
      </c>
      <c r="AE52" s="374">
        <f t="shared" si="91"/>
        <v>96</v>
      </c>
      <c r="AF52" s="8">
        <f t="shared" si="107"/>
        <v>667.2</v>
      </c>
      <c r="AG52" s="8">
        <f t="shared" si="108"/>
        <v>535.44000000000005</v>
      </c>
      <c r="AI52" s="417"/>
      <c r="AJ52" s="565">
        <v>96</v>
      </c>
      <c r="AK52" s="566"/>
      <c r="AM52" s="572"/>
      <c r="AN52" s="572"/>
      <c r="AP52" s="572"/>
    </row>
    <row r="53" spans="1:54" s="402" customFormat="1" ht="23.7" customHeight="1">
      <c r="A53" s="560" t="s">
        <v>634</v>
      </c>
      <c r="B53" s="560"/>
      <c r="C53" s="560"/>
      <c r="D53" s="422"/>
      <c r="E53" s="422"/>
      <c r="F53" s="422"/>
      <c r="G53" s="397"/>
      <c r="H53" s="204"/>
      <c r="I53" s="204"/>
      <c r="J53" s="397"/>
      <c r="K53" s="397"/>
      <c r="L53" s="388"/>
      <c r="M53" s="397"/>
      <c r="N53" s="397"/>
      <c r="O53" s="205"/>
      <c r="P53" s="206"/>
      <c r="Q53" s="398"/>
      <c r="R53" s="207"/>
      <c r="S53" s="399"/>
      <c r="T53" s="400"/>
      <c r="U53" s="208"/>
      <c r="V53" s="208"/>
      <c r="W53" s="401"/>
      <c r="X53" s="401"/>
      <c r="Y53" s="208"/>
      <c r="Z53" s="401"/>
      <c r="AA53" s="209"/>
      <c r="AB53" s="208"/>
      <c r="AC53" s="210"/>
      <c r="AD53" s="211"/>
      <c r="AE53" s="208"/>
      <c r="AF53" s="208"/>
      <c r="AG53" s="208"/>
      <c r="AI53" s="418"/>
      <c r="AJ53" s="568"/>
      <c r="AK53" s="568"/>
      <c r="AM53" s="572"/>
      <c r="AN53" s="572"/>
      <c r="AP53" s="572"/>
    </row>
    <row r="54" spans="1:54" s="555" customFormat="1" ht="25.2" customHeight="1">
      <c r="A54" s="650" t="str">
        <f>A53</f>
        <v xml:space="preserve">4pc set - BeautySleep Brand 85gsm Solid Microfiber Cooling Sheet Set </v>
      </c>
      <c r="B54" s="650" t="s">
        <v>674</v>
      </c>
      <c r="C54" s="650" t="s">
        <v>38</v>
      </c>
      <c r="D54" s="558" t="s">
        <v>406</v>
      </c>
      <c r="E54" s="536"/>
      <c r="F54" s="536"/>
      <c r="G54" s="651" t="s">
        <v>629</v>
      </c>
      <c r="H54" s="537">
        <v>3.8455999999999997</v>
      </c>
      <c r="I54" s="538">
        <f>I49</f>
        <v>4.18</v>
      </c>
      <c r="J54" s="539">
        <v>48</v>
      </c>
      <c r="K54" s="539">
        <v>30</v>
      </c>
      <c r="L54" s="559">
        <v>46</v>
      </c>
      <c r="M54" s="539">
        <v>12</v>
      </c>
      <c r="N54" s="539">
        <v>14.2</v>
      </c>
      <c r="O54" s="541">
        <f t="shared" ref="O54:O57" si="111">J54*K54*L54/1000000/M54</f>
        <v>5.5199999999999997E-3</v>
      </c>
      <c r="P54" s="542">
        <f t="shared" ref="P54:P57" si="112">56/O54</f>
        <v>10144.927536231884</v>
      </c>
      <c r="Q54" s="543">
        <f>$Q$9</f>
        <v>3500</v>
      </c>
      <c r="R54" s="544">
        <f t="shared" ref="R54:R57" si="113">Q54/P54</f>
        <v>0.34500000000000003</v>
      </c>
      <c r="S54" s="545" t="s">
        <v>39</v>
      </c>
      <c r="T54" s="546">
        <v>0.114</v>
      </c>
      <c r="U54" s="547">
        <f t="shared" ref="U54:U57" si="114">I54*T54</f>
        <v>0.47652</v>
      </c>
      <c r="V54" s="547">
        <f t="shared" ref="V54:V57" si="115">U54+R54+I54</f>
        <v>5.0015199999999993</v>
      </c>
      <c r="W54" s="548"/>
      <c r="X54" s="548">
        <f>AD54*$X$9</f>
        <v>0.26750000000000002</v>
      </c>
      <c r="Y54" s="549"/>
      <c r="Z54" s="548"/>
      <c r="AA54" s="550">
        <f t="shared" ref="AA54:AA57" si="116">SUM(W54:Z54)</f>
        <v>0.26750000000000002</v>
      </c>
      <c r="AB54" s="551">
        <f>AA54+I54</f>
        <v>4.4474999999999998</v>
      </c>
      <c r="AC54" s="552">
        <f t="shared" ref="AC54:AC57" si="117">(AD54-AB54)/AD54</f>
        <v>0.16869158878504673</v>
      </c>
      <c r="AD54" s="553">
        <f>AD49</f>
        <v>5.35</v>
      </c>
      <c r="AE54" s="554">
        <f t="shared" si="91"/>
        <v>0</v>
      </c>
      <c r="AF54" s="551">
        <f>AE54*AD54</f>
        <v>0</v>
      </c>
      <c r="AG54" s="551">
        <f>AE54*AB54</f>
        <v>0</v>
      </c>
      <c r="AI54" s="557"/>
      <c r="AJ54" s="567"/>
      <c r="AK54" s="567"/>
      <c r="AM54" s="572"/>
      <c r="AN54" s="572"/>
      <c r="AO54" s="416"/>
      <c r="AP54" s="572"/>
      <c r="AQ54" s="416"/>
      <c r="AR54" s="416"/>
      <c r="AS54" s="416"/>
      <c r="AT54" s="416"/>
      <c r="AU54" s="416"/>
      <c r="AV54" s="416"/>
      <c r="AW54" s="416"/>
      <c r="AX54" s="416"/>
      <c r="AY54" s="416"/>
      <c r="AZ54" s="416"/>
      <c r="BA54" s="416"/>
      <c r="BB54" s="416"/>
    </row>
    <row r="55" spans="1:54" s="416" customFormat="1" ht="25.2" customHeight="1">
      <c r="A55" s="650"/>
      <c r="B55" s="650"/>
      <c r="C55" s="650"/>
      <c r="D55" s="423" t="s">
        <v>286</v>
      </c>
      <c r="E55" s="389" t="s">
        <v>703</v>
      </c>
      <c r="F55" s="389" t="s">
        <v>660</v>
      </c>
      <c r="G55" s="652"/>
      <c r="H55" s="404">
        <v>4.1859999999999999</v>
      </c>
      <c r="I55" s="405">
        <f t="shared" ref="I55:I57" si="118">I50</f>
        <v>4.55</v>
      </c>
      <c r="J55" s="406">
        <v>48</v>
      </c>
      <c r="K55" s="406">
        <v>30</v>
      </c>
      <c r="L55" s="424">
        <v>54</v>
      </c>
      <c r="M55" s="406">
        <v>12</v>
      </c>
      <c r="N55" s="406">
        <v>17.2</v>
      </c>
      <c r="O55" s="408">
        <f t="shared" si="111"/>
        <v>6.4799999999999996E-3</v>
      </c>
      <c r="P55" s="409">
        <f t="shared" si="112"/>
        <v>8641.9753086419751</v>
      </c>
      <c r="Q55" s="410">
        <f>$Q$9</f>
        <v>3500</v>
      </c>
      <c r="R55" s="411">
        <f t="shared" si="113"/>
        <v>0.40500000000000003</v>
      </c>
      <c r="S55" s="6" t="s">
        <v>39</v>
      </c>
      <c r="T55" s="5">
        <v>0.114</v>
      </c>
      <c r="U55" s="7">
        <f t="shared" si="114"/>
        <v>0.51870000000000005</v>
      </c>
      <c r="V55" s="7">
        <f t="shared" si="115"/>
        <v>5.4737</v>
      </c>
      <c r="W55" s="412"/>
      <c r="X55" s="412">
        <f t="shared" ref="X55:X57" si="119">AD55*$X$9</f>
        <v>0.29500000000000004</v>
      </c>
      <c r="Y55" s="413"/>
      <c r="Z55" s="412"/>
      <c r="AA55" s="3">
        <f t="shared" si="116"/>
        <v>0.29500000000000004</v>
      </c>
      <c r="AB55" s="8">
        <f>AA55+I55</f>
        <v>4.8449999999999998</v>
      </c>
      <c r="AC55" s="2">
        <f t="shared" si="117"/>
        <v>0.17881355932203399</v>
      </c>
      <c r="AD55" s="414">
        <f t="shared" ref="AD55:AD57" si="120">AD50</f>
        <v>5.9</v>
      </c>
      <c r="AE55" s="374">
        <f t="shared" si="91"/>
        <v>600</v>
      </c>
      <c r="AF55" s="8">
        <f t="shared" ref="AF55:AF57" si="121">AE55*AD55</f>
        <v>3540</v>
      </c>
      <c r="AG55" s="8">
        <f t="shared" ref="AG55:AG56" si="122">AE55*AB55</f>
        <v>2907</v>
      </c>
      <c r="AI55" s="415"/>
      <c r="AJ55" s="566">
        <v>300</v>
      </c>
      <c r="AK55" s="566">
        <v>300</v>
      </c>
      <c r="AM55" s="572"/>
      <c r="AN55" s="572"/>
      <c r="AP55" s="572"/>
    </row>
    <row r="56" spans="1:54" s="416" customFormat="1" ht="25.2" customHeight="1">
      <c r="A56" s="650"/>
      <c r="B56" s="650"/>
      <c r="C56" s="650"/>
      <c r="D56" s="423" t="s">
        <v>287</v>
      </c>
      <c r="E56" s="389" t="s">
        <v>704</v>
      </c>
      <c r="F56" s="389" t="s">
        <v>661</v>
      </c>
      <c r="G56" s="652"/>
      <c r="H56" s="404">
        <v>4.7564000000000002</v>
      </c>
      <c r="I56" s="405">
        <f t="shared" si="118"/>
        <v>5.17</v>
      </c>
      <c r="J56" s="406">
        <v>48</v>
      </c>
      <c r="K56" s="406">
        <v>30</v>
      </c>
      <c r="L56" s="424">
        <v>60</v>
      </c>
      <c r="M56" s="406">
        <v>12</v>
      </c>
      <c r="N56" s="406">
        <v>20.2</v>
      </c>
      <c r="O56" s="408">
        <f t="shared" si="111"/>
        <v>7.2000000000000007E-3</v>
      </c>
      <c r="P56" s="409">
        <f t="shared" si="112"/>
        <v>7777.7777777777774</v>
      </c>
      <c r="Q56" s="410">
        <f t="shared" ref="Q56:Q57" si="123">$Q$9</f>
        <v>3500</v>
      </c>
      <c r="R56" s="411">
        <f t="shared" si="113"/>
        <v>0.45</v>
      </c>
      <c r="S56" s="6" t="s">
        <v>39</v>
      </c>
      <c r="T56" s="5">
        <v>0.114</v>
      </c>
      <c r="U56" s="7">
        <f t="shared" si="114"/>
        <v>0.58938000000000001</v>
      </c>
      <c r="V56" s="7">
        <f t="shared" si="115"/>
        <v>6.2093799999999995</v>
      </c>
      <c r="W56" s="412"/>
      <c r="X56" s="412">
        <f t="shared" si="119"/>
        <v>0.34750000000000003</v>
      </c>
      <c r="Y56" s="413"/>
      <c r="Z56" s="412"/>
      <c r="AA56" s="3">
        <f t="shared" si="116"/>
        <v>0.34750000000000003</v>
      </c>
      <c r="AB56" s="8">
        <f t="shared" ref="AB56:AB57" si="124">AA56+I56</f>
        <v>5.5175000000000001</v>
      </c>
      <c r="AC56" s="2">
        <f t="shared" si="117"/>
        <v>0.20611510791366908</v>
      </c>
      <c r="AD56" s="414">
        <f t="shared" si="120"/>
        <v>6.95</v>
      </c>
      <c r="AE56" s="374">
        <f t="shared" si="91"/>
        <v>300</v>
      </c>
      <c r="AF56" s="8">
        <f t="shared" si="121"/>
        <v>2085</v>
      </c>
      <c r="AG56" s="8">
        <f t="shared" si="122"/>
        <v>1655.25</v>
      </c>
      <c r="AI56" s="417"/>
      <c r="AJ56" s="566">
        <v>300</v>
      </c>
      <c r="AK56" s="566"/>
      <c r="AM56" s="572"/>
      <c r="AN56" s="572"/>
      <c r="AP56" s="572"/>
    </row>
    <row r="57" spans="1:54" s="416" customFormat="1" ht="25.2" customHeight="1">
      <c r="A57" s="650"/>
      <c r="B57" s="650"/>
      <c r="C57" s="650"/>
      <c r="D57" s="423" t="s">
        <v>288</v>
      </c>
      <c r="E57" s="389" t="s">
        <v>705</v>
      </c>
      <c r="F57" s="389" t="s">
        <v>662</v>
      </c>
      <c r="G57" s="653"/>
      <c r="H57" s="404">
        <v>4.8116000000000003</v>
      </c>
      <c r="I57" s="405">
        <f t="shared" si="118"/>
        <v>5.23</v>
      </c>
      <c r="J57" s="406">
        <v>48</v>
      </c>
      <c r="K57" s="406">
        <v>30</v>
      </c>
      <c r="L57" s="424">
        <v>60</v>
      </c>
      <c r="M57" s="406">
        <v>12</v>
      </c>
      <c r="N57" s="406">
        <v>20.2</v>
      </c>
      <c r="O57" s="408">
        <f t="shared" si="111"/>
        <v>7.2000000000000007E-3</v>
      </c>
      <c r="P57" s="409">
        <f t="shared" si="112"/>
        <v>7777.7777777777774</v>
      </c>
      <c r="Q57" s="410">
        <f t="shared" si="123"/>
        <v>3500</v>
      </c>
      <c r="R57" s="411">
        <f t="shared" si="113"/>
        <v>0.45</v>
      </c>
      <c r="S57" s="6" t="s">
        <v>39</v>
      </c>
      <c r="T57" s="5">
        <v>0.114</v>
      </c>
      <c r="U57" s="4">
        <f t="shared" si="114"/>
        <v>0.59622000000000008</v>
      </c>
      <c r="V57" s="7">
        <f t="shared" si="115"/>
        <v>6.2762200000000004</v>
      </c>
      <c r="W57" s="412"/>
      <c r="X57" s="412">
        <f t="shared" si="119"/>
        <v>0.34750000000000003</v>
      </c>
      <c r="Y57" s="413"/>
      <c r="Z57" s="412"/>
      <c r="AA57" s="3">
        <f t="shared" si="116"/>
        <v>0.34750000000000003</v>
      </c>
      <c r="AB57" s="8">
        <f t="shared" si="124"/>
        <v>5.5775000000000006</v>
      </c>
      <c r="AC57" s="2">
        <f t="shared" si="117"/>
        <v>0.19748201438848914</v>
      </c>
      <c r="AD57" s="414">
        <f t="shared" si="120"/>
        <v>6.95</v>
      </c>
      <c r="AE57" s="374">
        <f t="shared" si="91"/>
        <v>96</v>
      </c>
      <c r="AF57" s="8">
        <f t="shared" si="121"/>
        <v>667.2</v>
      </c>
      <c r="AG57" s="8">
        <f>AE57*AB57</f>
        <v>535.44000000000005</v>
      </c>
      <c r="AI57" s="415"/>
      <c r="AJ57" s="565">
        <v>96</v>
      </c>
      <c r="AK57" s="566"/>
      <c r="AM57" s="572"/>
      <c r="AN57" s="572"/>
      <c r="AP57" s="572"/>
    </row>
    <row r="58" spans="1:54" s="402" customFormat="1" ht="23.7" customHeight="1">
      <c r="A58" s="560" t="s">
        <v>634</v>
      </c>
      <c r="B58" s="560"/>
      <c r="C58" s="560"/>
      <c r="D58" s="422"/>
      <c r="E58" s="422"/>
      <c r="F58" s="422"/>
      <c r="G58" s="397"/>
      <c r="H58" s="204"/>
      <c r="I58" s="204"/>
      <c r="J58" s="397"/>
      <c r="K58" s="397"/>
      <c r="L58" s="388"/>
      <c r="M58" s="397"/>
      <c r="N58" s="397"/>
      <c r="O58" s="205"/>
      <c r="P58" s="206"/>
      <c r="Q58" s="398"/>
      <c r="R58" s="207"/>
      <c r="S58" s="399"/>
      <c r="T58" s="400"/>
      <c r="U58" s="208"/>
      <c r="V58" s="208"/>
      <c r="W58" s="401"/>
      <c r="X58" s="401"/>
      <c r="Y58" s="208"/>
      <c r="Z58" s="401"/>
      <c r="AA58" s="209"/>
      <c r="AB58" s="208"/>
      <c r="AC58" s="210"/>
      <c r="AD58" s="211"/>
      <c r="AE58" s="208"/>
      <c r="AF58" s="208"/>
      <c r="AG58" s="208"/>
      <c r="AI58" s="418"/>
      <c r="AJ58" s="568"/>
      <c r="AK58" s="568"/>
      <c r="AM58" s="572"/>
      <c r="AN58" s="572"/>
      <c r="AP58" s="572"/>
    </row>
    <row r="59" spans="1:54" s="416" customFormat="1" ht="25.2" customHeight="1">
      <c r="A59" s="650" t="str">
        <f>A58</f>
        <v xml:space="preserve">4pc set - BeautySleep Brand 85gsm Solid Microfiber Cooling Sheet Set </v>
      </c>
      <c r="B59" s="650" t="s">
        <v>674</v>
      </c>
      <c r="C59" s="650" t="s">
        <v>38</v>
      </c>
      <c r="D59" s="423" t="s">
        <v>406</v>
      </c>
      <c r="E59" s="389" t="s">
        <v>706</v>
      </c>
      <c r="F59" s="389" t="s">
        <v>663</v>
      </c>
      <c r="G59" s="651" t="s">
        <v>630</v>
      </c>
      <c r="H59" s="404">
        <v>3.8455999999999997</v>
      </c>
      <c r="I59" s="405">
        <f>I54</f>
        <v>4.18</v>
      </c>
      <c r="J59" s="406">
        <v>48</v>
      </c>
      <c r="K59" s="406">
        <v>30</v>
      </c>
      <c r="L59" s="424">
        <v>46</v>
      </c>
      <c r="M59" s="406">
        <v>12</v>
      </c>
      <c r="N59" s="406">
        <v>14.2</v>
      </c>
      <c r="O59" s="408">
        <f t="shared" ref="O59:O62" si="125">J59*K59*L59/1000000/M59</f>
        <v>5.5199999999999997E-3</v>
      </c>
      <c r="P59" s="409">
        <f t="shared" ref="P59:P62" si="126">56/O59</f>
        <v>10144.927536231884</v>
      </c>
      <c r="Q59" s="410">
        <f>$Q$9</f>
        <v>3500</v>
      </c>
      <c r="R59" s="411">
        <f t="shared" ref="R59:R62" si="127">Q59/P59</f>
        <v>0.34500000000000003</v>
      </c>
      <c r="S59" s="6" t="s">
        <v>39</v>
      </c>
      <c r="T59" s="5">
        <v>0.114</v>
      </c>
      <c r="U59" s="7">
        <f t="shared" ref="U59:U62" si="128">I59*T59</f>
        <v>0.47652</v>
      </c>
      <c r="V59" s="7">
        <f t="shared" ref="V59:V62" si="129">U59+R59+I59</f>
        <v>5.0015199999999993</v>
      </c>
      <c r="W59" s="412"/>
      <c r="X59" s="412">
        <f>AD59*$X$9</f>
        <v>0.26750000000000002</v>
      </c>
      <c r="Y59" s="413"/>
      <c r="Z59" s="412"/>
      <c r="AA59" s="3">
        <f t="shared" ref="AA59:AA62" si="130">SUM(W59:Z59)</f>
        <v>0.26750000000000002</v>
      </c>
      <c r="AB59" s="8">
        <f>AA59+I59</f>
        <v>4.4474999999999998</v>
      </c>
      <c r="AC59" s="2">
        <f t="shared" ref="AC59:AC62" si="131">(AD59-AB59)/AD59</f>
        <v>0.16869158878504673</v>
      </c>
      <c r="AD59" s="414">
        <f>AD54</f>
        <v>5.35</v>
      </c>
      <c r="AE59" s="374">
        <f t="shared" si="91"/>
        <v>192</v>
      </c>
      <c r="AF59" s="8">
        <f>AE59*AD59</f>
        <v>1027.1999999999998</v>
      </c>
      <c r="AG59" s="8">
        <f>AE59*AB59</f>
        <v>853.92</v>
      </c>
      <c r="AI59" s="417"/>
      <c r="AJ59" s="565">
        <v>192</v>
      </c>
      <c r="AK59" s="566"/>
      <c r="AM59" s="572"/>
      <c r="AN59" s="572"/>
      <c r="AP59" s="572"/>
    </row>
    <row r="60" spans="1:54" s="416" customFormat="1" ht="25.2" customHeight="1">
      <c r="A60" s="650"/>
      <c r="B60" s="650"/>
      <c r="C60" s="650"/>
      <c r="D60" s="423" t="s">
        <v>286</v>
      </c>
      <c r="E60" s="389" t="s">
        <v>707</v>
      </c>
      <c r="F60" s="389" t="s">
        <v>664</v>
      </c>
      <c r="G60" s="652"/>
      <c r="H60" s="404">
        <v>4.1859999999999999</v>
      </c>
      <c r="I60" s="405">
        <f t="shared" ref="I60:I62" si="132">I55</f>
        <v>4.55</v>
      </c>
      <c r="J60" s="406">
        <v>48</v>
      </c>
      <c r="K60" s="406">
        <v>30</v>
      </c>
      <c r="L60" s="424">
        <v>54</v>
      </c>
      <c r="M60" s="406">
        <v>12</v>
      </c>
      <c r="N60" s="406">
        <v>17.2</v>
      </c>
      <c r="O60" s="408">
        <f t="shared" si="125"/>
        <v>6.4799999999999996E-3</v>
      </c>
      <c r="P60" s="409">
        <f t="shared" si="126"/>
        <v>8641.9753086419751</v>
      </c>
      <c r="Q60" s="410">
        <f>$Q$9</f>
        <v>3500</v>
      </c>
      <c r="R60" s="411">
        <f t="shared" si="127"/>
        <v>0.40500000000000003</v>
      </c>
      <c r="S60" s="6" t="s">
        <v>39</v>
      </c>
      <c r="T60" s="5">
        <v>0.114</v>
      </c>
      <c r="U60" s="7">
        <f t="shared" si="128"/>
        <v>0.51870000000000005</v>
      </c>
      <c r="V60" s="7">
        <f t="shared" si="129"/>
        <v>5.4737</v>
      </c>
      <c r="W60" s="412"/>
      <c r="X60" s="412">
        <f t="shared" ref="X60:X62" si="133">AD60*$X$9</f>
        <v>0.29500000000000004</v>
      </c>
      <c r="Y60" s="413"/>
      <c r="Z60" s="412"/>
      <c r="AA60" s="3">
        <f t="shared" si="130"/>
        <v>0.29500000000000004</v>
      </c>
      <c r="AB60" s="8">
        <f>AA60+I60</f>
        <v>4.8449999999999998</v>
      </c>
      <c r="AC60" s="2">
        <f t="shared" si="131"/>
        <v>0.17881355932203399</v>
      </c>
      <c r="AD60" s="414">
        <f t="shared" ref="AD60:AD62" si="134">AD55</f>
        <v>5.9</v>
      </c>
      <c r="AE60" s="374">
        <f t="shared" si="91"/>
        <v>600</v>
      </c>
      <c r="AF60" s="8">
        <f t="shared" ref="AF60:AF62" si="135">AE60*AD60</f>
        <v>3540</v>
      </c>
      <c r="AG60" s="8">
        <f t="shared" ref="AG60:AG62" si="136">AE60*AB60</f>
        <v>2907</v>
      </c>
      <c r="AI60" s="415"/>
      <c r="AJ60" s="566">
        <v>300</v>
      </c>
      <c r="AK60" s="566">
        <v>300</v>
      </c>
      <c r="AM60" s="572"/>
      <c r="AN60" s="572"/>
      <c r="AP60" s="572"/>
    </row>
    <row r="61" spans="1:54" s="416" customFormat="1" ht="25.2" customHeight="1">
      <c r="A61" s="650"/>
      <c r="B61" s="650"/>
      <c r="C61" s="650"/>
      <c r="D61" s="423" t="s">
        <v>287</v>
      </c>
      <c r="E61" s="389" t="s">
        <v>708</v>
      </c>
      <c r="F61" s="389" t="s">
        <v>665</v>
      </c>
      <c r="G61" s="652"/>
      <c r="H61" s="404">
        <v>4.7564000000000002</v>
      </c>
      <c r="I61" s="405">
        <f t="shared" si="132"/>
        <v>5.17</v>
      </c>
      <c r="J61" s="406">
        <v>48</v>
      </c>
      <c r="K61" s="406">
        <v>30</v>
      </c>
      <c r="L61" s="424">
        <v>60</v>
      </c>
      <c r="M61" s="406">
        <v>12</v>
      </c>
      <c r="N61" s="406">
        <v>20.2</v>
      </c>
      <c r="O61" s="408">
        <f t="shared" si="125"/>
        <v>7.2000000000000007E-3</v>
      </c>
      <c r="P61" s="409">
        <f t="shared" si="126"/>
        <v>7777.7777777777774</v>
      </c>
      <c r="Q61" s="410">
        <f t="shared" ref="Q61:Q62" si="137">$Q$9</f>
        <v>3500</v>
      </c>
      <c r="R61" s="411">
        <f t="shared" si="127"/>
        <v>0.45</v>
      </c>
      <c r="S61" s="6" t="s">
        <v>39</v>
      </c>
      <c r="T61" s="5">
        <v>0.114</v>
      </c>
      <c r="U61" s="7">
        <f t="shared" si="128"/>
        <v>0.58938000000000001</v>
      </c>
      <c r="V61" s="7">
        <f t="shared" si="129"/>
        <v>6.2093799999999995</v>
      </c>
      <c r="W61" s="412"/>
      <c r="X61" s="412">
        <f t="shared" si="133"/>
        <v>0.34750000000000003</v>
      </c>
      <c r="Y61" s="413"/>
      <c r="Z61" s="412"/>
      <c r="AA61" s="3">
        <f t="shared" si="130"/>
        <v>0.34750000000000003</v>
      </c>
      <c r="AB61" s="8">
        <f t="shared" ref="AB61:AB62" si="138">AA61+I61</f>
        <v>5.5175000000000001</v>
      </c>
      <c r="AC61" s="2">
        <f t="shared" si="131"/>
        <v>0.20611510791366908</v>
      </c>
      <c r="AD61" s="414">
        <f t="shared" si="134"/>
        <v>6.95</v>
      </c>
      <c r="AE61" s="374">
        <f t="shared" si="91"/>
        <v>192</v>
      </c>
      <c r="AF61" s="8">
        <f t="shared" si="135"/>
        <v>1334.4</v>
      </c>
      <c r="AG61" s="8">
        <f t="shared" si="136"/>
        <v>1059.3600000000001</v>
      </c>
      <c r="AI61" s="415"/>
      <c r="AJ61" s="565">
        <v>192</v>
      </c>
      <c r="AK61" s="566"/>
      <c r="AM61" s="572"/>
      <c r="AN61" s="572"/>
      <c r="AP61" s="572"/>
    </row>
    <row r="62" spans="1:54" s="555" customFormat="1" ht="25.2" customHeight="1">
      <c r="A62" s="650"/>
      <c r="B62" s="650"/>
      <c r="C62" s="650"/>
      <c r="D62" s="558" t="s">
        <v>288</v>
      </c>
      <c r="E62" s="536"/>
      <c r="F62" s="536"/>
      <c r="G62" s="653"/>
      <c r="H62" s="537">
        <v>4.8116000000000003</v>
      </c>
      <c r="I62" s="538">
        <f t="shared" si="132"/>
        <v>5.23</v>
      </c>
      <c r="J62" s="539">
        <v>48</v>
      </c>
      <c r="K62" s="539">
        <v>30</v>
      </c>
      <c r="L62" s="559">
        <v>60</v>
      </c>
      <c r="M62" s="539">
        <v>12</v>
      </c>
      <c r="N62" s="539">
        <v>20.2</v>
      </c>
      <c r="O62" s="541">
        <f t="shared" si="125"/>
        <v>7.2000000000000007E-3</v>
      </c>
      <c r="P62" s="542">
        <f t="shared" si="126"/>
        <v>7777.7777777777774</v>
      </c>
      <c r="Q62" s="543">
        <f t="shared" si="137"/>
        <v>3500</v>
      </c>
      <c r="R62" s="544">
        <f t="shared" si="127"/>
        <v>0.45</v>
      </c>
      <c r="S62" s="545" t="s">
        <v>39</v>
      </c>
      <c r="T62" s="546">
        <v>0.114</v>
      </c>
      <c r="U62" s="547">
        <f t="shared" si="128"/>
        <v>0.59622000000000008</v>
      </c>
      <c r="V62" s="547">
        <f t="shared" si="129"/>
        <v>6.2762200000000004</v>
      </c>
      <c r="W62" s="548"/>
      <c r="X62" s="548">
        <f t="shared" si="133"/>
        <v>0.34750000000000003</v>
      </c>
      <c r="Y62" s="549"/>
      <c r="Z62" s="548"/>
      <c r="AA62" s="550">
        <f t="shared" si="130"/>
        <v>0.34750000000000003</v>
      </c>
      <c r="AB62" s="551">
        <f t="shared" si="138"/>
        <v>5.5775000000000006</v>
      </c>
      <c r="AC62" s="552">
        <f t="shared" si="131"/>
        <v>0.19748201438848914</v>
      </c>
      <c r="AD62" s="553">
        <f t="shared" si="134"/>
        <v>6.95</v>
      </c>
      <c r="AE62" s="554">
        <f t="shared" si="91"/>
        <v>0</v>
      </c>
      <c r="AF62" s="551">
        <f t="shared" si="135"/>
        <v>0</v>
      </c>
      <c r="AG62" s="551">
        <f t="shared" si="136"/>
        <v>0</v>
      </c>
      <c r="AI62" s="556"/>
      <c r="AJ62" s="567"/>
      <c r="AK62" s="567"/>
      <c r="AM62" s="572"/>
      <c r="AN62" s="572"/>
      <c r="AO62" s="416"/>
      <c r="AP62" s="572"/>
      <c r="AQ62" s="416"/>
      <c r="AR62" s="416"/>
      <c r="AS62" s="416"/>
      <c r="AT62" s="416"/>
      <c r="AU62" s="416"/>
      <c r="AV62" s="416"/>
      <c r="AW62" s="416"/>
      <c r="AX62" s="416"/>
      <c r="AY62" s="416"/>
      <c r="AZ62" s="416"/>
      <c r="BA62" s="416"/>
      <c r="BB62" s="416"/>
    </row>
    <row r="63" spans="1:54" s="402" customFormat="1" ht="23.7" customHeight="1">
      <c r="A63" s="560" t="s">
        <v>634</v>
      </c>
      <c r="B63" s="560"/>
      <c r="C63" s="560"/>
      <c r="D63" s="422"/>
      <c r="E63" s="422"/>
      <c r="F63" s="422"/>
      <c r="G63" s="397"/>
      <c r="H63" s="204"/>
      <c r="I63" s="204"/>
      <c r="J63" s="397"/>
      <c r="K63" s="397"/>
      <c r="L63" s="388"/>
      <c r="M63" s="397"/>
      <c r="N63" s="397"/>
      <c r="O63" s="205"/>
      <c r="P63" s="206"/>
      <c r="Q63" s="398"/>
      <c r="R63" s="207"/>
      <c r="S63" s="399"/>
      <c r="T63" s="400"/>
      <c r="U63" s="208"/>
      <c r="V63" s="208"/>
      <c r="W63" s="401"/>
      <c r="X63" s="401"/>
      <c r="Y63" s="208"/>
      <c r="Z63" s="401"/>
      <c r="AA63" s="209"/>
      <c r="AB63" s="208"/>
      <c r="AC63" s="210"/>
      <c r="AD63" s="211"/>
      <c r="AE63" s="208"/>
      <c r="AF63" s="208"/>
      <c r="AG63" s="208"/>
      <c r="AI63" s="418"/>
      <c r="AJ63" s="568"/>
      <c r="AK63" s="568"/>
      <c r="AM63" s="572"/>
      <c r="AN63" s="572"/>
      <c r="AP63" s="572"/>
    </row>
    <row r="64" spans="1:54" s="416" customFormat="1" ht="25.2" customHeight="1">
      <c r="A64" s="650" t="str">
        <f>A63</f>
        <v xml:space="preserve">4pc set - BeautySleep Brand 85gsm Solid Microfiber Cooling Sheet Set </v>
      </c>
      <c r="B64" s="650" t="s">
        <v>674</v>
      </c>
      <c r="C64" s="650" t="s">
        <v>38</v>
      </c>
      <c r="D64" s="423" t="s">
        <v>406</v>
      </c>
      <c r="E64" s="389" t="s">
        <v>709</v>
      </c>
      <c r="F64" s="389" t="s">
        <v>666</v>
      </c>
      <c r="G64" s="651" t="s">
        <v>631</v>
      </c>
      <c r="H64" s="404">
        <v>3.8455999999999997</v>
      </c>
      <c r="I64" s="405">
        <f>I59</f>
        <v>4.18</v>
      </c>
      <c r="J64" s="406">
        <v>48</v>
      </c>
      <c r="K64" s="406">
        <v>30</v>
      </c>
      <c r="L64" s="424">
        <v>46</v>
      </c>
      <c r="M64" s="406">
        <v>12</v>
      </c>
      <c r="N64" s="406">
        <v>14.2</v>
      </c>
      <c r="O64" s="408">
        <f t="shared" ref="O64:O67" si="139">J64*K64*L64/1000000/M64</f>
        <v>5.5199999999999997E-3</v>
      </c>
      <c r="P64" s="409">
        <f t="shared" ref="P64:P67" si="140">56/O64</f>
        <v>10144.927536231884</v>
      </c>
      <c r="Q64" s="410">
        <f>$Q$9</f>
        <v>3500</v>
      </c>
      <c r="R64" s="411">
        <f t="shared" ref="R64:R67" si="141">Q64/P64</f>
        <v>0.34500000000000003</v>
      </c>
      <c r="S64" s="6" t="s">
        <v>39</v>
      </c>
      <c r="T64" s="5">
        <v>0.114</v>
      </c>
      <c r="U64" s="7">
        <f t="shared" ref="U64:U67" si="142">I64*T64</f>
        <v>0.47652</v>
      </c>
      <c r="V64" s="7">
        <f t="shared" ref="V64:V67" si="143">U64+R64+I64</f>
        <v>5.0015199999999993</v>
      </c>
      <c r="W64" s="412"/>
      <c r="X64" s="412">
        <f>AD64*$X$9</f>
        <v>0.26750000000000002</v>
      </c>
      <c r="Y64" s="413"/>
      <c r="Z64" s="412"/>
      <c r="AA64" s="3">
        <f t="shared" ref="AA64:AA67" si="144">SUM(W64:Z64)</f>
        <v>0.26750000000000002</v>
      </c>
      <c r="AB64" s="8">
        <f>AA64+I64</f>
        <v>4.4474999999999998</v>
      </c>
      <c r="AC64" s="2">
        <f t="shared" ref="AC64:AC67" si="145">(AD64-AB64)/AD64</f>
        <v>0.16869158878504673</v>
      </c>
      <c r="AD64" s="414">
        <f>AD59</f>
        <v>5.35</v>
      </c>
      <c r="AE64" s="374">
        <f t="shared" si="91"/>
        <v>192</v>
      </c>
      <c r="AF64" s="8">
        <f>AE64*AD64</f>
        <v>1027.1999999999998</v>
      </c>
      <c r="AG64" s="8">
        <f>AE64*AB64</f>
        <v>853.92</v>
      </c>
      <c r="AI64" s="417"/>
      <c r="AJ64" s="565">
        <v>192</v>
      </c>
      <c r="AK64" s="566"/>
      <c r="AM64" s="572"/>
      <c r="AN64" s="572"/>
      <c r="AP64" s="572"/>
    </row>
    <row r="65" spans="1:54" s="416" customFormat="1" ht="25.2" customHeight="1">
      <c r="A65" s="650"/>
      <c r="B65" s="650"/>
      <c r="C65" s="650"/>
      <c r="D65" s="423" t="s">
        <v>286</v>
      </c>
      <c r="E65" s="389" t="s">
        <v>710</v>
      </c>
      <c r="F65" s="389" t="s">
        <v>667</v>
      </c>
      <c r="G65" s="652"/>
      <c r="H65" s="404">
        <v>4.1859999999999999</v>
      </c>
      <c r="I65" s="405">
        <f t="shared" ref="I65:I67" si="146">I60</f>
        <v>4.55</v>
      </c>
      <c r="J65" s="406">
        <v>48</v>
      </c>
      <c r="K65" s="406">
        <v>30</v>
      </c>
      <c r="L65" s="424">
        <v>54</v>
      </c>
      <c r="M65" s="406">
        <v>12</v>
      </c>
      <c r="N65" s="406">
        <v>17.2</v>
      </c>
      <c r="O65" s="408">
        <f t="shared" si="139"/>
        <v>6.4799999999999996E-3</v>
      </c>
      <c r="P65" s="409">
        <f t="shared" si="140"/>
        <v>8641.9753086419751</v>
      </c>
      <c r="Q65" s="410">
        <f>$Q$9</f>
        <v>3500</v>
      </c>
      <c r="R65" s="411">
        <f t="shared" si="141"/>
        <v>0.40500000000000003</v>
      </c>
      <c r="S65" s="6" t="s">
        <v>39</v>
      </c>
      <c r="T65" s="5">
        <v>0.114</v>
      </c>
      <c r="U65" s="7">
        <f t="shared" si="142"/>
        <v>0.51870000000000005</v>
      </c>
      <c r="V65" s="7">
        <f t="shared" si="143"/>
        <v>5.4737</v>
      </c>
      <c r="W65" s="412"/>
      <c r="X65" s="412">
        <f t="shared" ref="X65:X67" si="147">AD65*$X$9</f>
        <v>0.29500000000000004</v>
      </c>
      <c r="Y65" s="413"/>
      <c r="Z65" s="412"/>
      <c r="AA65" s="3">
        <f t="shared" si="144"/>
        <v>0.29500000000000004</v>
      </c>
      <c r="AB65" s="8">
        <f>AA65+I65</f>
        <v>4.8449999999999998</v>
      </c>
      <c r="AC65" s="2">
        <f t="shared" si="145"/>
        <v>0.17881355932203399</v>
      </c>
      <c r="AD65" s="414">
        <f t="shared" ref="AD65:AD67" si="148">AD60</f>
        <v>5.9</v>
      </c>
      <c r="AE65" s="374">
        <f t="shared" si="91"/>
        <v>600</v>
      </c>
      <c r="AF65" s="8">
        <f t="shared" ref="AF65:AF67" si="149">AE65*AD65</f>
        <v>3540</v>
      </c>
      <c r="AG65" s="8">
        <f t="shared" ref="AG65:AG67" si="150">AE65*AB65</f>
        <v>2907</v>
      </c>
      <c r="AI65" s="415"/>
      <c r="AJ65" s="566">
        <v>300</v>
      </c>
      <c r="AK65" s="566">
        <v>300</v>
      </c>
      <c r="AM65" s="572"/>
      <c r="AN65" s="572"/>
      <c r="AP65" s="572"/>
    </row>
    <row r="66" spans="1:54" s="416" customFormat="1" ht="25.2" customHeight="1">
      <c r="A66" s="650"/>
      <c r="B66" s="650"/>
      <c r="C66" s="650"/>
      <c r="D66" s="423" t="s">
        <v>287</v>
      </c>
      <c r="E66" s="389" t="s">
        <v>711</v>
      </c>
      <c r="F66" s="389" t="s">
        <v>668</v>
      </c>
      <c r="G66" s="652"/>
      <c r="H66" s="404">
        <v>4.7564000000000002</v>
      </c>
      <c r="I66" s="405">
        <f t="shared" si="146"/>
        <v>5.17</v>
      </c>
      <c r="J66" s="406">
        <v>48</v>
      </c>
      <c r="K66" s="406">
        <v>30</v>
      </c>
      <c r="L66" s="424">
        <v>60</v>
      </c>
      <c r="M66" s="406">
        <v>12</v>
      </c>
      <c r="N66" s="406">
        <v>20.2</v>
      </c>
      <c r="O66" s="408">
        <f t="shared" si="139"/>
        <v>7.2000000000000007E-3</v>
      </c>
      <c r="P66" s="409">
        <f t="shared" si="140"/>
        <v>7777.7777777777774</v>
      </c>
      <c r="Q66" s="410">
        <f t="shared" ref="Q66:Q67" si="151">$Q$9</f>
        <v>3500</v>
      </c>
      <c r="R66" s="411">
        <f t="shared" si="141"/>
        <v>0.45</v>
      </c>
      <c r="S66" s="6" t="s">
        <v>39</v>
      </c>
      <c r="T66" s="5">
        <v>0.114</v>
      </c>
      <c r="U66" s="7">
        <f t="shared" si="142"/>
        <v>0.58938000000000001</v>
      </c>
      <c r="V66" s="7">
        <f t="shared" si="143"/>
        <v>6.2093799999999995</v>
      </c>
      <c r="W66" s="412"/>
      <c r="X66" s="412">
        <f t="shared" si="147"/>
        <v>0.34750000000000003</v>
      </c>
      <c r="Y66" s="413"/>
      <c r="Z66" s="412"/>
      <c r="AA66" s="3">
        <f t="shared" si="144"/>
        <v>0.34750000000000003</v>
      </c>
      <c r="AB66" s="8">
        <f t="shared" ref="AB66:AB67" si="152">AA66+I66</f>
        <v>5.5175000000000001</v>
      </c>
      <c r="AC66" s="2">
        <f t="shared" si="145"/>
        <v>0.20611510791366908</v>
      </c>
      <c r="AD66" s="414">
        <f t="shared" si="148"/>
        <v>6.95</v>
      </c>
      <c r="AE66" s="374">
        <f t="shared" si="91"/>
        <v>192</v>
      </c>
      <c r="AF66" s="8">
        <f t="shared" si="149"/>
        <v>1334.4</v>
      </c>
      <c r="AG66" s="8">
        <f t="shared" si="150"/>
        <v>1059.3600000000001</v>
      </c>
      <c r="AI66" s="415"/>
      <c r="AJ66" s="565">
        <v>192</v>
      </c>
      <c r="AK66" s="566"/>
      <c r="AM66" s="572"/>
      <c r="AN66" s="572"/>
      <c r="AP66" s="572"/>
    </row>
    <row r="67" spans="1:54" s="555" customFormat="1" ht="25.2" customHeight="1">
      <c r="A67" s="650"/>
      <c r="B67" s="650"/>
      <c r="C67" s="650"/>
      <c r="D67" s="558" t="s">
        <v>288</v>
      </c>
      <c r="E67" s="536"/>
      <c r="F67" s="536"/>
      <c r="G67" s="653"/>
      <c r="H67" s="537">
        <v>4.8116000000000003</v>
      </c>
      <c r="I67" s="538">
        <f t="shared" si="146"/>
        <v>5.23</v>
      </c>
      <c r="J67" s="539">
        <v>48</v>
      </c>
      <c r="K67" s="539">
        <v>30</v>
      </c>
      <c r="L67" s="559">
        <v>60</v>
      </c>
      <c r="M67" s="539">
        <v>12</v>
      </c>
      <c r="N67" s="539">
        <v>20.2</v>
      </c>
      <c r="O67" s="541">
        <f t="shared" si="139"/>
        <v>7.2000000000000007E-3</v>
      </c>
      <c r="P67" s="542">
        <f t="shared" si="140"/>
        <v>7777.7777777777774</v>
      </c>
      <c r="Q67" s="543">
        <f t="shared" si="151"/>
        <v>3500</v>
      </c>
      <c r="R67" s="544">
        <f t="shared" si="141"/>
        <v>0.45</v>
      </c>
      <c r="S67" s="545" t="s">
        <v>39</v>
      </c>
      <c r="T67" s="546">
        <v>0.114</v>
      </c>
      <c r="U67" s="547">
        <f t="shared" si="142"/>
        <v>0.59622000000000008</v>
      </c>
      <c r="V67" s="547">
        <f t="shared" si="143"/>
        <v>6.2762200000000004</v>
      </c>
      <c r="W67" s="548"/>
      <c r="X67" s="548">
        <f t="shared" si="147"/>
        <v>0.34750000000000003</v>
      </c>
      <c r="Y67" s="549"/>
      <c r="Z67" s="548"/>
      <c r="AA67" s="550">
        <f t="shared" si="144"/>
        <v>0.34750000000000003</v>
      </c>
      <c r="AB67" s="551">
        <f t="shared" si="152"/>
        <v>5.5775000000000006</v>
      </c>
      <c r="AC67" s="552">
        <f t="shared" si="145"/>
        <v>0.19748201438848914</v>
      </c>
      <c r="AD67" s="553">
        <f t="shared" si="148"/>
        <v>6.95</v>
      </c>
      <c r="AE67" s="554">
        <f t="shared" si="91"/>
        <v>0</v>
      </c>
      <c r="AF67" s="551">
        <f t="shared" si="149"/>
        <v>0</v>
      </c>
      <c r="AG67" s="551">
        <f t="shared" si="150"/>
        <v>0</v>
      </c>
      <c r="AI67" s="556"/>
      <c r="AJ67" s="567"/>
      <c r="AK67" s="567"/>
      <c r="AM67" s="572"/>
      <c r="AN67" s="572"/>
      <c r="AO67" s="416"/>
      <c r="AP67" s="572"/>
      <c r="AQ67" s="416"/>
      <c r="AR67" s="416"/>
      <c r="AS67" s="416"/>
      <c r="AT67" s="416"/>
      <c r="AU67" s="416"/>
      <c r="AV67" s="416"/>
      <c r="AW67" s="416"/>
      <c r="AX67" s="416"/>
      <c r="AY67" s="416"/>
      <c r="AZ67" s="416"/>
      <c r="BA67" s="416"/>
      <c r="BB67" s="416"/>
    </row>
    <row r="68" spans="1:54" s="402" customFormat="1" ht="23.7" customHeight="1">
      <c r="A68" s="560" t="s">
        <v>634</v>
      </c>
      <c r="B68" s="560"/>
      <c r="C68" s="560"/>
      <c r="D68" s="422"/>
      <c r="E68" s="422"/>
      <c r="F68" s="422"/>
      <c r="G68" s="397"/>
      <c r="H68" s="204"/>
      <c r="I68" s="204"/>
      <c r="J68" s="397"/>
      <c r="K68" s="397"/>
      <c r="L68" s="388"/>
      <c r="M68" s="397"/>
      <c r="N68" s="397"/>
      <c r="O68" s="205"/>
      <c r="P68" s="206"/>
      <c r="Q68" s="398"/>
      <c r="R68" s="207"/>
      <c r="S68" s="399"/>
      <c r="T68" s="400"/>
      <c r="U68" s="208"/>
      <c r="V68" s="208"/>
      <c r="W68" s="401"/>
      <c r="X68" s="401"/>
      <c r="Y68" s="208"/>
      <c r="Z68" s="401"/>
      <c r="AA68" s="209"/>
      <c r="AB68" s="208"/>
      <c r="AC68" s="210"/>
      <c r="AD68" s="211"/>
      <c r="AE68" s="208"/>
      <c r="AF68" s="208"/>
      <c r="AG68" s="208"/>
      <c r="AI68" s="418"/>
      <c r="AJ68" s="568"/>
      <c r="AK68" s="568"/>
      <c r="AM68" s="572"/>
      <c r="AN68" s="572"/>
      <c r="AP68" s="572"/>
    </row>
    <row r="69" spans="1:54" s="555" customFormat="1" ht="25.2" customHeight="1">
      <c r="A69" s="650" t="str">
        <f>A68</f>
        <v xml:space="preserve">4pc set - BeautySleep Brand 85gsm Solid Microfiber Cooling Sheet Set </v>
      </c>
      <c r="B69" s="650" t="s">
        <v>674</v>
      </c>
      <c r="C69" s="650" t="s">
        <v>38</v>
      </c>
      <c r="D69" s="558" t="s">
        <v>406</v>
      </c>
      <c r="E69" s="536"/>
      <c r="F69" s="536"/>
      <c r="G69" s="651" t="s">
        <v>632</v>
      </c>
      <c r="H69" s="537">
        <v>3.8455999999999997</v>
      </c>
      <c r="I69" s="538">
        <f>I64</f>
        <v>4.18</v>
      </c>
      <c r="J69" s="539">
        <v>48</v>
      </c>
      <c r="K69" s="539">
        <v>30</v>
      </c>
      <c r="L69" s="559">
        <v>46</v>
      </c>
      <c r="M69" s="539">
        <v>12</v>
      </c>
      <c r="N69" s="539">
        <v>14.2</v>
      </c>
      <c r="O69" s="541">
        <f t="shared" ref="O69:O72" si="153">J69*K69*L69/1000000/M69</f>
        <v>5.5199999999999997E-3</v>
      </c>
      <c r="P69" s="542">
        <f t="shared" ref="P69:P72" si="154">56/O69</f>
        <v>10144.927536231884</v>
      </c>
      <c r="Q69" s="543">
        <f>$Q$9</f>
        <v>3500</v>
      </c>
      <c r="R69" s="544">
        <f t="shared" ref="R69:R72" si="155">Q69/P69</f>
        <v>0.34500000000000003</v>
      </c>
      <c r="S69" s="545" t="s">
        <v>39</v>
      </c>
      <c r="T69" s="546">
        <v>0.114</v>
      </c>
      <c r="U69" s="547">
        <f t="shared" ref="U69:U72" si="156">I69*T69</f>
        <v>0.47652</v>
      </c>
      <c r="V69" s="547">
        <f t="shared" ref="V69:V72" si="157">U69+R69+I69</f>
        <v>5.0015199999999993</v>
      </c>
      <c r="W69" s="548"/>
      <c r="X69" s="548">
        <f>AD69*$X$9</f>
        <v>0.26750000000000002</v>
      </c>
      <c r="Y69" s="549"/>
      <c r="Z69" s="548"/>
      <c r="AA69" s="550">
        <f t="shared" ref="AA69:AA72" si="158">SUM(W69:Z69)</f>
        <v>0.26750000000000002</v>
      </c>
      <c r="AB69" s="551">
        <f>AA69+I69</f>
        <v>4.4474999999999998</v>
      </c>
      <c r="AC69" s="552">
        <f t="shared" ref="AC69:AC72" si="159">(AD69-AB69)/AD69</f>
        <v>0.16869158878504673</v>
      </c>
      <c r="AD69" s="553">
        <f>AD64</f>
        <v>5.35</v>
      </c>
      <c r="AE69" s="554">
        <f t="shared" si="91"/>
        <v>0</v>
      </c>
      <c r="AF69" s="551">
        <f>AE69*AD69</f>
        <v>0</v>
      </c>
      <c r="AG69" s="551">
        <f>AE69*AB69</f>
        <v>0</v>
      </c>
      <c r="AI69" s="557"/>
      <c r="AJ69" s="567"/>
      <c r="AK69" s="567"/>
      <c r="AM69" s="572"/>
      <c r="AN69" s="572"/>
      <c r="AO69" s="416"/>
      <c r="AP69" s="572"/>
      <c r="AQ69" s="416"/>
      <c r="AR69" s="416"/>
      <c r="AS69" s="416"/>
      <c r="AT69" s="416"/>
      <c r="AU69" s="416"/>
      <c r="AV69" s="416"/>
      <c r="AW69" s="416"/>
      <c r="AX69" s="416"/>
      <c r="AY69" s="416"/>
      <c r="AZ69" s="416"/>
      <c r="BA69" s="416"/>
      <c r="BB69" s="416"/>
    </row>
    <row r="70" spans="1:54" s="416" customFormat="1" ht="25.2" customHeight="1">
      <c r="A70" s="650"/>
      <c r="B70" s="650"/>
      <c r="C70" s="650"/>
      <c r="D70" s="423" t="s">
        <v>286</v>
      </c>
      <c r="E70" s="389" t="s">
        <v>712</v>
      </c>
      <c r="F70" s="389" t="s">
        <v>669</v>
      </c>
      <c r="G70" s="652"/>
      <c r="H70" s="404">
        <v>4.1859999999999999</v>
      </c>
      <c r="I70" s="405">
        <f t="shared" ref="I70:I72" si="160">I65</f>
        <v>4.55</v>
      </c>
      <c r="J70" s="406">
        <v>48</v>
      </c>
      <c r="K70" s="406">
        <v>30</v>
      </c>
      <c r="L70" s="424">
        <v>54</v>
      </c>
      <c r="M70" s="406">
        <v>12</v>
      </c>
      <c r="N70" s="406">
        <v>17.2</v>
      </c>
      <c r="O70" s="408">
        <f t="shared" si="153"/>
        <v>6.4799999999999996E-3</v>
      </c>
      <c r="P70" s="409">
        <f t="shared" si="154"/>
        <v>8641.9753086419751</v>
      </c>
      <c r="Q70" s="410">
        <f>$Q$9</f>
        <v>3500</v>
      </c>
      <c r="R70" s="411">
        <f t="shared" si="155"/>
        <v>0.40500000000000003</v>
      </c>
      <c r="S70" s="6" t="s">
        <v>39</v>
      </c>
      <c r="T70" s="5">
        <v>0.114</v>
      </c>
      <c r="U70" s="7">
        <f t="shared" si="156"/>
        <v>0.51870000000000005</v>
      </c>
      <c r="V70" s="7">
        <f t="shared" si="157"/>
        <v>5.4737</v>
      </c>
      <c r="W70" s="412"/>
      <c r="X70" s="412">
        <f t="shared" ref="X70:X72" si="161">AD70*$X$9</f>
        <v>0.29500000000000004</v>
      </c>
      <c r="Y70" s="413"/>
      <c r="Z70" s="412"/>
      <c r="AA70" s="3">
        <f t="shared" si="158"/>
        <v>0.29500000000000004</v>
      </c>
      <c r="AB70" s="8">
        <f>AA70+I70</f>
        <v>4.8449999999999998</v>
      </c>
      <c r="AC70" s="2">
        <f t="shared" si="159"/>
        <v>0.17881355932203399</v>
      </c>
      <c r="AD70" s="414">
        <f t="shared" ref="AD70:AD72" si="162">AD65</f>
        <v>5.9</v>
      </c>
      <c r="AE70" s="374">
        <f t="shared" si="91"/>
        <v>600</v>
      </c>
      <c r="AF70" s="8">
        <f t="shared" ref="AF70:AF72" si="163">AE70*AD70</f>
        <v>3540</v>
      </c>
      <c r="AG70" s="8">
        <f t="shared" ref="AG70:AG72" si="164">AE70*AB70</f>
        <v>2907</v>
      </c>
      <c r="AI70" s="415"/>
      <c r="AJ70" s="566">
        <v>300</v>
      </c>
      <c r="AK70" s="566">
        <v>300</v>
      </c>
      <c r="AM70" s="572"/>
      <c r="AN70" s="572"/>
      <c r="AP70" s="572"/>
    </row>
    <row r="71" spans="1:54" s="416" customFormat="1" ht="25.2" customHeight="1">
      <c r="A71" s="650"/>
      <c r="B71" s="650"/>
      <c r="C71" s="650"/>
      <c r="D71" s="423" t="s">
        <v>287</v>
      </c>
      <c r="E71" s="389" t="s">
        <v>713</v>
      </c>
      <c r="F71" s="389" t="s">
        <v>670</v>
      </c>
      <c r="G71" s="652"/>
      <c r="H71" s="404">
        <v>4.7564000000000002</v>
      </c>
      <c r="I71" s="405">
        <f t="shared" si="160"/>
        <v>5.17</v>
      </c>
      <c r="J71" s="406">
        <v>48</v>
      </c>
      <c r="K71" s="406">
        <v>30</v>
      </c>
      <c r="L71" s="424">
        <v>60</v>
      </c>
      <c r="M71" s="406">
        <v>12</v>
      </c>
      <c r="N71" s="406">
        <v>20.2</v>
      </c>
      <c r="O71" s="408">
        <f t="shared" si="153"/>
        <v>7.2000000000000007E-3</v>
      </c>
      <c r="P71" s="409">
        <f t="shared" si="154"/>
        <v>7777.7777777777774</v>
      </c>
      <c r="Q71" s="410">
        <f t="shared" ref="Q71:Q72" si="165">$Q$9</f>
        <v>3500</v>
      </c>
      <c r="R71" s="411">
        <f t="shared" si="155"/>
        <v>0.45</v>
      </c>
      <c r="S71" s="6" t="s">
        <v>39</v>
      </c>
      <c r="T71" s="5">
        <v>0.114</v>
      </c>
      <c r="U71" s="7">
        <f t="shared" si="156"/>
        <v>0.58938000000000001</v>
      </c>
      <c r="V71" s="7">
        <f t="shared" si="157"/>
        <v>6.2093799999999995</v>
      </c>
      <c r="W71" s="412"/>
      <c r="X71" s="412">
        <f t="shared" si="161"/>
        <v>0.34750000000000003</v>
      </c>
      <c r="Y71" s="413"/>
      <c r="Z71" s="412"/>
      <c r="AA71" s="3">
        <f t="shared" si="158"/>
        <v>0.34750000000000003</v>
      </c>
      <c r="AB71" s="8">
        <f t="shared" ref="AB71:AB72" si="166">AA71+I71</f>
        <v>5.5175000000000001</v>
      </c>
      <c r="AC71" s="2">
        <f t="shared" si="159"/>
        <v>0.20611510791366908</v>
      </c>
      <c r="AD71" s="414">
        <f t="shared" si="162"/>
        <v>6.95</v>
      </c>
      <c r="AE71" s="374">
        <f t="shared" si="91"/>
        <v>300</v>
      </c>
      <c r="AF71" s="8">
        <f t="shared" si="163"/>
        <v>2085</v>
      </c>
      <c r="AG71" s="8">
        <f t="shared" si="164"/>
        <v>1655.25</v>
      </c>
      <c r="AI71" s="415"/>
      <c r="AJ71" s="566">
        <v>300</v>
      </c>
      <c r="AK71" s="566"/>
      <c r="AM71" s="572"/>
      <c r="AN71" s="572"/>
      <c r="AP71" s="572"/>
    </row>
    <row r="72" spans="1:54" s="416" customFormat="1" ht="25.2" customHeight="1">
      <c r="A72" s="650"/>
      <c r="B72" s="650"/>
      <c r="C72" s="650"/>
      <c r="D72" s="423" t="s">
        <v>288</v>
      </c>
      <c r="E72" s="389" t="s">
        <v>714</v>
      </c>
      <c r="F72" s="389" t="s">
        <v>671</v>
      </c>
      <c r="G72" s="653"/>
      <c r="H72" s="404">
        <v>4.8116000000000003</v>
      </c>
      <c r="I72" s="405">
        <f t="shared" si="160"/>
        <v>5.23</v>
      </c>
      <c r="J72" s="406">
        <v>48</v>
      </c>
      <c r="K72" s="406">
        <v>30</v>
      </c>
      <c r="L72" s="424">
        <v>60</v>
      </c>
      <c r="M72" s="406">
        <v>12</v>
      </c>
      <c r="N72" s="406">
        <v>20.2</v>
      </c>
      <c r="O72" s="408">
        <f t="shared" si="153"/>
        <v>7.2000000000000007E-3</v>
      </c>
      <c r="P72" s="409">
        <f t="shared" si="154"/>
        <v>7777.7777777777774</v>
      </c>
      <c r="Q72" s="410">
        <f t="shared" si="165"/>
        <v>3500</v>
      </c>
      <c r="R72" s="411">
        <f t="shared" si="155"/>
        <v>0.45</v>
      </c>
      <c r="S72" s="6" t="s">
        <v>39</v>
      </c>
      <c r="T72" s="5">
        <v>0.114</v>
      </c>
      <c r="U72" s="4">
        <f t="shared" si="156"/>
        <v>0.59622000000000008</v>
      </c>
      <c r="V72" s="7">
        <f t="shared" si="157"/>
        <v>6.2762200000000004</v>
      </c>
      <c r="W72" s="412"/>
      <c r="X72" s="412">
        <f t="shared" si="161"/>
        <v>0.34750000000000003</v>
      </c>
      <c r="Y72" s="413"/>
      <c r="Z72" s="412"/>
      <c r="AA72" s="3">
        <f t="shared" si="158"/>
        <v>0.34750000000000003</v>
      </c>
      <c r="AB72" s="8">
        <f t="shared" si="166"/>
        <v>5.5775000000000006</v>
      </c>
      <c r="AC72" s="2">
        <f t="shared" si="159"/>
        <v>0.19748201438848914</v>
      </c>
      <c r="AD72" s="414">
        <f t="shared" si="162"/>
        <v>6.95</v>
      </c>
      <c r="AE72" s="374">
        <f t="shared" si="91"/>
        <v>96</v>
      </c>
      <c r="AF72" s="8">
        <f t="shared" si="163"/>
        <v>667.2</v>
      </c>
      <c r="AG72" s="8">
        <f t="shared" si="164"/>
        <v>535.44000000000005</v>
      </c>
      <c r="AI72" s="415"/>
      <c r="AJ72" s="565">
        <v>96</v>
      </c>
      <c r="AK72" s="566"/>
      <c r="AM72" s="572"/>
      <c r="AN72" s="572"/>
      <c r="AP72" s="572"/>
    </row>
    <row r="73" spans="1:54">
      <c r="AE73" s="376">
        <f>SUM(AE44:AE72)</f>
        <v>5940</v>
      </c>
      <c r="AF73" s="377">
        <f t="shared" ref="AF73:AG73" si="167">SUM(AF44:AF72)</f>
        <v>36581.400000000009</v>
      </c>
      <c r="AG73" s="377">
        <f t="shared" si="167"/>
        <v>29753.91</v>
      </c>
      <c r="AH73" s="425">
        <f>(AF73-AG73)/AF73</f>
        <v>0.18663829159080864</v>
      </c>
      <c r="AI73" s="391"/>
    </row>
    <row r="75" spans="1:54">
      <c r="AE75" s="1" t="s">
        <v>601</v>
      </c>
      <c r="AF75" s="376">
        <f>AE73+AE40</f>
        <v>15048</v>
      </c>
    </row>
    <row r="76" spans="1:54">
      <c r="AE76" s="1" t="s">
        <v>404</v>
      </c>
      <c r="AF76" s="426">
        <f>AF73+AF40</f>
        <v>82131.600000000006</v>
      </c>
    </row>
    <row r="77" spans="1:54">
      <c r="AE77" s="1" t="s">
        <v>405</v>
      </c>
      <c r="AF77" s="426">
        <f>AG73+AG40</f>
        <v>65053.380000000005</v>
      </c>
    </row>
    <row r="78" spans="1:54">
      <c r="AE78" s="1" t="s">
        <v>602</v>
      </c>
      <c r="AF78" s="427">
        <f>(AF76-AF77)/AF76</f>
        <v>0.20793726166298965</v>
      </c>
    </row>
  </sheetData>
  <protectedRanges>
    <protectedRange password="F78C" sqref="EK4 ED4:EE6 EF5:EG6 EH5:EJ5 EH6 EJ6:EK6" name="区域1"/>
  </protectedRanges>
  <mergeCells count="97">
    <mergeCell ref="AK7:AK9"/>
    <mergeCell ref="AI7:AI9"/>
    <mergeCell ref="AJ7:AJ9"/>
    <mergeCell ref="I7:I9"/>
    <mergeCell ref="G6:H6"/>
    <mergeCell ref="I6:J6"/>
    <mergeCell ref="K6:L6"/>
    <mergeCell ref="M6:O6"/>
    <mergeCell ref="AE7:AE9"/>
    <mergeCell ref="AG7:AG9"/>
    <mergeCell ref="AF7:AF9"/>
    <mergeCell ref="AD7:AD9"/>
    <mergeCell ref="T8:T9"/>
    <mergeCell ref="U8:U9"/>
    <mergeCell ref="AA7:AA9"/>
    <mergeCell ref="AB7:AB9"/>
    <mergeCell ref="I4:J4"/>
    <mergeCell ref="K4:L4"/>
    <mergeCell ref="M4:O4"/>
    <mergeCell ref="G5:H5"/>
    <mergeCell ref="I5:J5"/>
    <mergeCell ref="K5:L5"/>
    <mergeCell ref="M5:O5"/>
    <mergeCell ref="G4:H4"/>
    <mergeCell ref="I2:J2"/>
    <mergeCell ref="K2:L2"/>
    <mergeCell ref="M2:O2"/>
    <mergeCell ref="G3:H3"/>
    <mergeCell ref="I3:J3"/>
    <mergeCell ref="K3:L3"/>
    <mergeCell ref="M3:O3"/>
    <mergeCell ref="G2:H2"/>
    <mergeCell ref="G49:G52"/>
    <mergeCell ref="A35:A39"/>
    <mergeCell ref="B35:B39"/>
    <mergeCell ref="C35:C39"/>
    <mergeCell ref="G35:G39"/>
    <mergeCell ref="G69:G72"/>
    <mergeCell ref="A64:A67"/>
    <mergeCell ref="B64:B67"/>
    <mergeCell ref="C64:C67"/>
    <mergeCell ref="G64:G67"/>
    <mergeCell ref="A69:A72"/>
    <mergeCell ref="B69:B72"/>
    <mergeCell ref="C69:C72"/>
    <mergeCell ref="G59:G62"/>
    <mergeCell ref="A43:C43"/>
    <mergeCell ref="A44:A47"/>
    <mergeCell ref="B44:B47"/>
    <mergeCell ref="C44:C47"/>
    <mergeCell ref="G44:G47"/>
    <mergeCell ref="A54:A57"/>
    <mergeCell ref="B54:B57"/>
    <mergeCell ref="C54:C57"/>
    <mergeCell ref="G54:G57"/>
    <mergeCell ref="A59:A62"/>
    <mergeCell ref="B59:B62"/>
    <mergeCell ref="C59:C62"/>
    <mergeCell ref="A49:A52"/>
    <mergeCell ref="B49:B52"/>
    <mergeCell ref="C49:C52"/>
    <mergeCell ref="G29:G33"/>
    <mergeCell ref="A23:A27"/>
    <mergeCell ref="B23:B27"/>
    <mergeCell ref="C23:C27"/>
    <mergeCell ref="G23:G27"/>
    <mergeCell ref="A29:A33"/>
    <mergeCell ref="B29:B33"/>
    <mergeCell ref="C29:C33"/>
    <mergeCell ref="A17:A21"/>
    <mergeCell ref="B17:B21"/>
    <mergeCell ref="C17:C21"/>
    <mergeCell ref="G17:G21"/>
    <mergeCell ref="A11:A15"/>
    <mergeCell ref="B11:B15"/>
    <mergeCell ref="C11:C15"/>
    <mergeCell ref="H7:H9"/>
    <mergeCell ref="G11:G15"/>
    <mergeCell ref="G7:G9"/>
    <mergeCell ref="A10:C10"/>
    <mergeCell ref="A7:A9"/>
    <mergeCell ref="B7:B9"/>
    <mergeCell ref="C7:C9"/>
    <mergeCell ref="D7:D9"/>
    <mergeCell ref="E7:E9"/>
    <mergeCell ref="F7:F9"/>
    <mergeCell ref="J7:R7"/>
    <mergeCell ref="S7:U7"/>
    <mergeCell ref="V7:V9"/>
    <mergeCell ref="AC7:AC9"/>
    <mergeCell ref="J8:L8"/>
    <mergeCell ref="M8:M9"/>
    <mergeCell ref="O8:O9"/>
    <mergeCell ref="P8:P9"/>
    <mergeCell ref="S8:S9"/>
    <mergeCell ref="R8:R9"/>
    <mergeCell ref="N8:N9"/>
  </mergeCells>
  <phoneticPr fontId="28" type="noConversion"/>
  <dataValidations count="11">
    <dataValidation type="list" allowBlank="1" showInputMessage="1" showErrorMessage="1" sqref="D2: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xr:uid="{00000000-0002-0000-0000-000000000000}">
      <formula1>$DO$2:$EC$2</formula1>
    </dataValidation>
    <dataValidation type="list" allowBlank="1" showInputMessage="1" showErrorMessage="1" sqref="I6:J6 JD6:JE6 SZ6:TA6 ACV6:ACW6 AMR6:AMS6 AWN6:AWO6 BGJ6:BGK6 BQF6:BQG6 CAB6:CAC6 CJX6:CJY6 CTT6:CTU6 DDP6:DDQ6 DNL6:DNM6 DXH6:DXI6 EHD6:EHE6 EQZ6:ERA6 FAV6:FAW6 FKR6:FKS6 FUN6:FUO6 GEJ6:GEK6 GOF6:GOG6 GYB6:GYC6 HHX6:HHY6 HRT6:HRU6 IBP6:IBQ6 ILL6:ILM6 IVH6:IVI6 JFD6:JFE6 JOZ6:JPA6 JYV6:JYW6 KIR6:KIS6 KSN6:KSO6 LCJ6:LCK6 LMF6:LMG6 LWB6:LWC6 MFX6:MFY6 MPT6:MPU6 MZP6:MZQ6 NJL6:NJM6 NTH6:NTI6 ODD6:ODE6 OMZ6:ONA6 OWV6:OWW6 PGR6:PGS6 PQN6:PQO6 QAJ6:QAK6 QKF6:QKG6 QUB6:QUC6 RDX6:RDY6 RNT6:RNU6 RXP6:RXQ6 SHL6:SHM6 SRH6:SRI6 TBD6:TBE6 TKZ6:TLA6 TUV6:TUW6 UER6:UES6 UON6:UOO6 UYJ6:UYK6 VIF6:VIG6 VSB6:VSC6 WBX6:WBY6 WLT6:WLU6 WVP6:WVQ6" xr:uid="{00000000-0002-0000-0000-000001000000}">
      <formula1>$ED$3:$GB$3</formula1>
    </dataValidation>
    <dataValidation type="list" allowBlank="1" showInputMessage="1" showErrorMessage="1" sqref="B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xr:uid="{00000000-0002-0000-0000-000002000000}">
      <formula1>$EG$4:$FU$4</formula1>
    </dataValidation>
    <dataValidation type="list" allowBlank="1" showInputMessage="1" showErrorMessage="1" sqref="B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xr:uid="{00000000-0002-0000-0000-000003000000}">
      <formula1>$EM$5:$EN$5</formula1>
    </dataValidation>
    <dataValidation type="list" allowBlank="1" showInputMessage="1" showErrorMessage="1" sqref="D4:F4 WVM4 WLQ4 WBU4 VRY4 VIC4 UYG4 UOK4 UEO4 TUS4 TKW4 TBA4 SRE4 SHI4 RXM4 RNQ4 RDU4 QTY4 QKC4 QAG4 PQK4 PGO4 OWS4 OMW4 ODA4 NTE4 NJI4 MZM4 MPQ4 MFU4 LVY4 LMC4 LCG4 KSK4 KIO4 JYS4 JOW4 JFA4 IVE4 ILI4 IBM4 HRQ4 HHU4 GXY4 GOC4 GEG4 FUK4 FKO4 FAS4 EQW4 EHA4 DXE4 DNI4 DDM4 CTQ4 CJU4 BZY4 BQC4 BGG4 AWK4 AMO4 ACS4 SW4 JA4" xr:uid="{00000000-0002-0000-0000-000004000000}">
      <formula1>$Q$2:$Q$5</formula1>
    </dataValidation>
    <dataValidation type="list" allowBlank="1" showInputMessage="1" showErrorMessage="1" sqref="I5:J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xr:uid="{00000000-0002-0000-0000-000005000000}">
      <formula1>$ED$2:$GD$2</formula1>
    </dataValidation>
    <dataValidation type="list" allowBlank="1" showInputMessage="1" showErrorMessage="1" sqref="I2:J2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xr:uid="{00000000-0002-0000-0000-000006000000}">
      <formula1>$ED$4:$EE$4</formula1>
    </dataValidation>
    <dataValidation type="list" allowBlank="1" showInputMessage="1" showErrorMessage="1" sqref="M5:N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B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xr:uid="{00000000-0002-0000-0000-000007000000}">
      <formula1>$EI$5:$EJ$5</formula1>
    </dataValidation>
    <dataValidation type="list" allowBlank="1" showInputMessage="1" showErrorMessage="1" sqref="M4:O4 JH4:JI4 TD4:TE4 ACZ4:ADA4 AMV4:AMW4 AWR4:AWS4 BGN4:BGO4 BQJ4:BQK4 CAF4:CAG4 CKB4:CKC4 CTX4:CTY4 DDT4:DDU4 DNP4:DNQ4 DXL4:DXM4 EHH4:EHI4 ERD4:ERE4 FAZ4:FBA4 FKV4:FKW4 FUR4:FUS4 GEN4:GEO4 GOJ4:GOK4 GYF4:GYG4 HIB4:HIC4 HRX4:HRY4 IBT4:IBU4 ILP4:ILQ4 IVL4:IVM4 JFH4:JFI4 JPD4:JPE4 JYZ4:JZA4 KIV4:KIW4 KSR4:KSS4 LCN4:LCO4 LMJ4:LMK4 LWF4:LWG4 MGB4:MGC4 MPX4:MPY4 MZT4:MZU4 NJP4:NJQ4 NTL4:NTM4 ODH4:ODI4 OND4:ONE4 OWZ4:OXA4 PGV4:PGW4 PQR4:PQS4 QAN4:QAO4 QKJ4:QKK4 QUF4:QUG4 REB4:REC4 RNX4:RNY4 RXT4:RXU4 SHP4:SHQ4 SRL4:SRM4 TBH4:TBI4 TLD4:TLE4 TUZ4:TVA4 UEV4:UEW4 UOR4:UOS4 UYN4:UYO4 VIJ4:VIK4 VSF4:VSG4 WCB4:WCC4 WLX4:WLY4 WVT4:WVU4" xr:uid="{00000000-0002-0000-0000-000008000000}">
      <formula1>$EK$5:$EL$5</formula1>
    </dataValidation>
    <dataValidation type="list" allowBlank="1" showInputMessage="1" showErrorMessage="1" sqref="I4:J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xr:uid="{00000000-0002-0000-0000-000009000000}">
      <formula1>$ED$6:$EK$6</formula1>
    </dataValidation>
    <dataValidation type="list" allowBlank="1" showInputMessage="1" showErrorMessage="1" sqref="I3:J3 JD3:JE3 SZ3:TA3 ACV3:ACW3 AMR3:AMS3 AWN3:AWO3 BGJ3:BGK3 BQF3:BQG3 CAB3:CAC3 CJX3:CJY3 CTT3:CTU3 DDP3:DDQ3 DNL3:DNM3 DXH3:DXI3 EHD3:EHE3 EQZ3:ERA3 FAV3:FAW3 FKR3:FKS3 FUN3:FUO3 GEJ3:GEK3 GOF3:GOG3 GYB3:GYC3 HHX3:HHY3 HRT3:HRU3 IBP3:IBQ3 ILL3:ILM3 IVH3:IVI3 JFD3:JFE3 JOZ3:JPA3 JYV3:JYW3 KIR3:KIS3 KSN3:KSO3 LCJ3:LCK3 LMF3:LMG3 LWB3:LWC3 MFX3:MFY3 MPT3:MPU3 MZP3:MZQ3 NJL3:NJM3 NTH3:NTI3 ODD3:ODE3 OMZ3:ONA3 OWV3:OWW3 PGR3:PGS3 PQN3:PQO3 QAJ3:QAK3 QKF3:QKG3 QUB3:QUC3 RDX3:RDY3 RNT3:RNU3 RXP3:RXQ3 SHL3:SHM3 SRH3:SRI3 TBD3:TBE3 TKZ3:TLA3 TUV3:TUW3 UER3:UES3 UON3:UOO3 UYJ3:UYK3 VIF3:VIG3 VSB3:VSC3 WBX3:WBY3 WLT3:WLU3 WVP3:WVQ3" xr:uid="{00000000-0002-0000-0000-00000A000000}">
      <formula1>$ED$5:$EG$5</formula1>
    </dataValidation>
  </dataValidation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H13" sqref="H13:K17"/>
    </sheetView>
  </sheetViews>
  <sheetFormatPr defaultColWidth="9" defaultRowHeight="13.2"/>
  <cols>
    <col min="1" max="1" width="12" customWidth="1"/>
    <col min="2" max="2" width="11.6640625" customWidth="1"/>
    <col min="3" max="3" width="18.6640625" customWidth="1"/>
    <col min="4" max="4" width="13.6640625" customWidth="1"/>
    <col min="5" max="5" width="30.33203125" customWidth="1"/>
    <col min="6" max="6" width="7.6640625" customWidth="1"/>
    <col min="7" max="7" width="8.33203125" customWidth="1"/>
    <col min="11" max="11" width="14.5546875" customWidth="1"/>
    <col min="16" max="16" width="15.5546875" customWidth="1"/>
  </cols>
  <sheetData>
    <row r="1" spans="1:16">
      <c r="A1" s="328" t="s">
        <v>266</v>
      </c>
      <c r="B1" s="714" t="s">
        <v>370</v>
      </c>
      <c r="C1" s="715"/>
      <c r="D1" s="329" t="s">
        <v>269</v>
      </c>
      <c r="E1" s="330">
        <v>45400</v>
      </c>
      <c r="F1" s="331"/>
      <c r="G1" s="331"/>
      <c r="H1" s="332"/>
      <c r="I1" s="333"/>
      <c r="J1" s="334"/>
      <c r="K1" s="334"/>
      <c r="L1" s="334"/>
      <c r="M1" s="334"/>
      <c r="N1" s="333"/>
      <c r="O1" s="333"/>
    </row>
    <row r="2" spans="1:16" ht="21" customHeight="1">
      <c r="A2" s="335" t="s">
        <v>270</v>
      </c>
      <c r="B2" s="336" t="s">
        <v>371</v>
      </c>
      <c r="C2" s="337" t="s">
        <v>268</v>
      </c>
      <c r="D2" s="338" t="s">
        <v>271</v>
      </c>
      <c r="E2" s="339" t="s">
        <v>372</v>
      </c>
      <c r="F2" s="340"/>
      <c r="G2" s="340"/>
      <c r="H2" s="332"/>
      <c r="I2" s="333"/>
      <c r="J2" s="334"/>
      <c r="K2" s="334"/>
      <c r="L2" s="334"/>
      <c r="M2" s="334"/>
      <c r="N2" s="333"/>
      <c r="O2" s="333"/>
    </row>
    <row r="3" spans="1:16">
      <c r="A3" s="713" t="s">
        <v>273</v>
      </c>
      <c r="B3" s="713" t="s">
        <v>274</v>
      </c>
      <c r="C3" s="713" t="s">
        <v>0</v>
      </c>
      <c r="D3" s="713" t="s">
        <v>1</v>
      </c>
      <c r="E3" s="713" t="s">
        <v>2</v>
      </c>
      <c r="F3" s="716" t="s">
        <v>3</v>
      </c>
      <c r="G3" s="716" t="s">
        <v>3</v>
      </c>
      <c r="H3" s="719" t="s">
        <v>276</v>
      </c>
      <c r="I3" s="720"/>
      <c r="J3" s="720"/>
      <c r="K3" s="720"/>
      <c r="L3" s="720"/>
      <c r="M3" s="720"/>
      <c r="N3" s="720"/>
      <c r="O3" s="721"/>
      <c r="P3" s="341" t="s">
        <v>277</v>
      </c>
    </row>
    <row r="4" spans="1:16">
      <c r="A4" s="713"/>
      <c r="B4" s="713"/>
      <c r="C4" s="713"/>
      <c r="D4" s="713"/>
      <c r="E4" s="713"/>
      <c r="F4" s="717"/>
      <c r="G4" s="717"/>
      <c r="H4" s="722" t="s">
        <v>4</v>
      </c>
      <c r="I4" s="722"/>
      <c r="J4" s="722"/>
      <c r="K4" s="713" t="s">
        <v>278</v>
      </c>
      <c r="L4" s="723" t="s">
        <v>5</v>
      </c>
      <c r="M4" s="723" t="s">
        <v>6</v>
      </c>
      <c r="N4" s="713" t="s">
        <v>279</v>
      </c>
      <c r="O4" s="723" t="s">
        <v>7</v>
      </c>
      <c r="P4" s="177"/>
    </row>
    <row r="5" spans="1:16">
      <c r="A5" s="713"/>
      <c r="B5" s="713"/>
      <c r="C5" s="713"/>
      <c r="D5" s="713"/>
      <c r="E5" s="713"/>
      <c r="F5" s="718"/>
      <c r="G5" s="718"/>
      <c r="H5" s="342" t="s">
        <v>8</v>
      </c>
      <c r="I5" s="343" t="s">
        <v>9</v>
      </c>
      <c r="J5" s="343" t="s">
        <v>10</v>
      </c>
      <c r="K5" s="713"/>
      <c r="L5" s="723"/>
      <c r="M5" s="723"/>
      <c r="N5" s="713"/>
      <c r="O5" s="723"/>
      <c r="P5" s="344"/>
    </row>
    <row r="6" spans="1:16" s="203" customFormat="1" ht="19.2">
      <c r="A6" s="345" t="s">
        <v>268</v>
      </c>
      <c r="B6" s="345"/>
      <c r="C6" s="346" t="s">
        <v>268</v>
      </c>
      <c r="D6" s="346"/>
      <c r="E6" s="346"/>
      <c r="F6" s="347" t="s">
        <v>373</v>
      </c>
      <c r="G6" s="348" t="s">
        <v>374</v>
      </c>
      <c r="H6" s="349"/>
      <c r="I6" s="346"/>
      <c r="J6" s="346"/>
      <c r="K6" s="346"/>
      <c r="L6" s="350"/>
      <c r="M6" s="351"/>
      <c r="N6" s="346"/>
      <c r="O6" s="352"/>
      <c r="P6" s="353"/>
    </row>
    <row r="7" spans="1:16" s="203" customFormat="1">
      <c r="A7" s="724" t="s">
        <v>266</v>
      </c>
      <c r="B7" s="725" t="s">
        <v>376</v>
      </c>
      <c r="C7" s="726" t="s">
        <v>377</v>
      </c>
      <c r="D7" s="727" t="s">
        <v>378</v>
      </c>
      <c r="E7" s="354" t="s">
        <v>379</v>
      </c>
      <c r="F7" s="356">
        <v>4.22</v>
      </c>
      <c r="G7" s="356">
        <v>4.12</v>
      </c>
      <c r="H7" s="357">
        <v>30</v>
      </c>
      <c r="I7" s="358">
        <v>25</v>
      </c>
      <c r="J7" s="358">
        <v>15</v>
      </c>
      <c r="K7" s="358">
        <v>2</v>
      </c>
      <c r="L7" s="359">
        <f t="shared" ref="L7:L18" si="0">H7*I7*J7/1000000/K7</f>
        <v>5.6249999999999998E-3</v>
      </c>
      <c r="M7" s="360">
        <f t="shared" ref="M7:M18" si="1">56/L7</f>
        <v>9955.5555555555566</v>
      </c>
      <c r="N7" s="359"/>
      <c r="O7" s="360"/>
      <c r="P7" s="361"/>
    </row>
    <row r="8" spans="1:16" s="203" customFormat="1">
      <c r="A8" s="725"/>
      <c r="B8" s="725"/>
      <c r="C8" s="725"/>
      <c r="D8" s="727"/>
      <c r="E8" s="354" t="s">
        <v>380</v>
      </c>
      <c r="F8" s="356">
        <v>5.0999999999999996</v>
      </c>
      <c r="G8" s="356">
        <v>5</v>
      </c>
      <c r="H8" s="357">
        <v>30</v>
      </c>
      <c r="I8" s="358">
        <v>25</v>
      </c>
      <c r="J8" s="358">
        <v>16</v>
      </c>
      <c r="K8" s="358">
        <v>2</v>
      </c>
      <c r="L8" s="359">
        <f t="shared" si="0"/>
        <v>6.0000000000000001E-3</v>
      </c>
      <c r="M8" s="360">
        <f t="shared" si="1"/>
        <v>9333.3333333333339</v>
      </c>
      <c r="N8" s="359"/>
      <c r="O8" s="360"/>
      <c r="P8" s="361"/>
    </row>
    <row r="9" spans="1:16" s="203" customFormat="1">
      <c r="A9" s="725"/>
      <c r="B9" s="725"/>
      <c r="C9" s="725"/>
      <c r="D9" s="727"/>
      <c r="E9" s="354" t="s">
        <v>381</v>
      </c>
      <c r="F9" s="356">
        <v>5.6</v>
      </c>
      <c r="G9" s="356">
        <v>5.5</v>
      </c>
      <c r="H9" s="357">
        <v>30</v>
      </c>
      <c r="I9" s="358">
        <v>25</v>
      </c>
      <c r="J9" s="358">
        <v>18</v>
      </c>
      <c r="K9" s="358">
        <v>2</v>
      </c>
      <c r="L9" s="359">
        <f t="shared" si="0"/>
        <v>6.7499999999999999E-3</v>
      </c>
      <c r="M9" s="360">
        <f t="shared" si="1"/>
        <v>8296.2962962962956</v>
      </c>
      <c r="N9" s="359"/>
      <c r="O9" s="360"/>
      <c r="P9" s="361"/>
    </row>
    <row r="10" spans="1:16" s="203" customFormat="1">
      <c r="A10" s="725"/>
      <c r="B10" s="725"/>
      <c r="C10" s="725"/>
      <c r="D10" s="727"/>
      <c r="E10" s="354" t="s">
        <v>382</v>
      </c>
      <c r="F10" s="356">
        <v>6.55</v>
      </c>
      <c r="G10" s="356">
        <v>6.45</v>
      </c>
      <c r="H10" s="357">
        <v>30</v>
      </c>
      <c r="I10" s="358">
        <v>25</v>
      </c>
      <c r="J10" s="358">
        <v>21</v>
      </c>
      <c r="K10" s="358">
        <v>2</v>
      </c>
      <c r="L10" s="359">
        <f t="shared" si="0"/>
        <v>7.8750000000000001E-3</v>
      </c>
      <c r="M10" s="360">
        <f t="shared" si="1"/>
        <v>7111.1111111111113</v>
      </c>
      <c r="N10" s="359"/>
      <c r="O10" s="360"/>
      <c r="P10" s="361"/>
    </row>
    <row r="11" spans="1:16" s="203" customFormat="1">
      <c r="A11" s="725"/>
      <c r="B11" s="725"/>
      <c r="C11" s="725"/>
      <c r="D11" s="727"/>
      <c r="E11" s="354" t="s">
        <v>44</v>
      </c>
      <c r="F11" s="356">
        <v>1.1599999999999999</v>
      </c>
      <c r="G11" s="356">
        <v>1.1000000000000001</v>
      </c>
      <c r="H11" s="357">
        <v>25</v>
      </c>
      <c r="I11" s="358">
        <v>16</v>
      </c>
      <c r="J11" s="358">
        <v>15</v>
      </c>
      <c r="K11" s="358">
        <v>4</v>
      </c>
      <c r="L11" s="359">
        <f t="shared" si="0"/>
        <v>1.5E-3</v>
      </c>
      <c r="M11" s="360">
        <f t="shared" si="1"/>
        <v>37333.333333333336</v>
      </c>
      <c r="N11" s="359"/>
      <c r="O11" s="360"/>
      <c r="P11" s="361"/>
    </row>
    <row r="12" spans="1:16" s="203" customFormat="1">
      <c r="A12" s="725"/>
      <c r="B12" s="725"/>
      <c r="C12" s="725"/>
      <c r="D12" s="727"/>
      <c r="E12" s="354" t="s">
        <v>46</v>
      </c>
      <c r="F12" s="356">
        <v>1.31</v>
      </c>
      <c r="G12" s="356">
        <v>1.26</v>
      </c>
      <c r="H12" s="357">
        <v>25</v>
      </c>
      <c r="I12" s="358">
        <v>16</v>
      </c>
      <c r="J12" s="358">
        <v>18</v>
      </c>
      <c r="K12" s="358">
        <v>4</v>
      </c>
      <c r="L12" s="359">
        <f t="shared" si="0"/>
        <v>1.8E-3</v>
      </c>
      <c r="M12" s="360">
        <f t="shared" si="1"/>
        <v>31111.111111111113</v>
      </c>
      <c r="N12" s="359"/>
      <c r="O12" s="360"/>
      <c r="P12" s="361"/>
    </row>
    <row r="13" spans="1:16" s="203" customFormat="1">
      <c r="A13" s="724" t="s">
        <v>402</v>
      </c>
      <c r="B13" s="725" t="s">
        <v>376</v>
      </c>
      <c r="C13" s="726" t="s">
        <v>377</v>
      </c>
      <c r="D13" s="727" t="s">
        <v>378</v>
      </c>
      <c r="E13" s="354" t="s">
        <v>379</v>
      </c>
      <c r="F13" s="356">
        <f t="shared" ref="F13:F18" si="2">G13+0.1</f>
        <v>4.17</v>
      </c>
      <c r="G13" s="356">
        <v>4.07</v>
      </c>
      <c r="H13" s="372">
        <v>48</v>
      </c>
      <c r="I13" s="373">
        <v>30</v>
      </c>
      <c r="J13" s="373">
        <v>41</v>
      </c>
      <c r="K13" s="373">
        <v>12</v>
      </c>
      <c r="L13" s="359">
        <f t="shared" si="0"/>
        <v>4.9199999999999999E-3</v>
      </c>
      <c r="M13" s="360">
        <f t="shared" si="1"/>
        <v>11382.113821138211</v>
      </c>
      <c r="N13" s="359"/>
      <c r="O13" s="360"/>
      <c r="P13" s="361"/>
    </row>
    <row r="14" spans="1:16" s="203" customFormat="1">
      <c r="A14" s="725"/>
      <c r="B14" s="725"/>
      <c r="C14" s="725"/>
      <c r="D14" s="727"/>
      <c r="E14" s="354" t="s">
        <v>380</v>
      </c>
      <c r="F14" s="356">
        <f t="shared" si="2"/>
        <v>5.04</v>
      </c>
      <c r="G14" s="356">
        <v>4.9400000000000004</v>
      </c>
      <c r="H14" s="372">
        <v>48</v>
      </c>
      <c r="I14" s="373">
        <v>30</v>
      </c>
      <c r="J14" s="373">
        <v>47</v>
      </c>
      <c r="K14" s="373">
        <v>12</v>
      </c>
      <c r="L14" s="359">
        <f t="shared" si="0"/>
        <v>5.64E-3</v>
      </c>
      <c r="M14" s="360">
        <f t="shared" si="1"/>
        <v>9929.078014184397</v>
      </c>
      <c r="N14" s="359"/>
      <c r="O14" s="360"/>
      <c r="P14" s="361"/>
    </row>
    <row r="15" spans="1:16" s="203" customFormat="1">
      <c r="A15" s="725"/>
      <c r="B15" s="725"/>
      <c r="C15" s="725"/>
      <c r="D15" s="727"/>
      <c r="E15" s="354" t="s">
        <v>381</v>
      </c>
      <c r="F15" s="356">
        <f t="shared" si="2"/>
        <v>5.5299999999999994</v>
      </c>
      <c r="G15" s="356">
        <v>5.43</v>
      </c>
      <c r="H15" s="372">
        <v>48</v>
      </c>
      <c r="I15" s="373">
        <v>30</v>
      </c>
      <c r="J15" s="373">
        <v>53</v>
      </c>
      <c r="K15" s="373">
        <v>12</v>
      </c>
      <c r="L15" s="359">
        <f t="shared" si="0"/>
        <v>6.3600000000000002E-3</v>
      </c>
      <c r="M15" s="360">
        <f t="shared" si="1"/>
        <v>8805.031446540881</v>
      </c>
      <c r="N15" s="359"/>
      <c r="O15" s="360"/>
      <c r="P15" s="361"/>
    </row>
    <row r="16" spans="1:16" s="203" customFormat="1">
      <c r="A16" s="725"/>
      <c r="B16" s="725"/>
      <c r="C16" s="725"/>
      <c r="D16" s="727"/>
      <c r="E16" s="354" t="s">
        <v>382</v>
      </c>
      <c r="F16" s="356">
        <f t="shared" si="2"/>
        <v>6.47</v>
      </c>
      <c r="G16" s="356">
        <v>6.37</v>
      </c>
      <c r="H16" s="372">
        <v>48</v>
      </c>
      <c r="I16" s="373">
        <v>30</v>
      </c>
      <c r="J16" s="373">
        <v>62</v>
      </c>
      <c r="K16" s="373">
        <v>12</v>
      </c>
      <c r="L16" s="359">
        <f t="shared" si="0"/>
        <v>7.4399999999999996E-3</v>
      </c>
      <c r="M16" s="360">
        <f t="shared" si="1"/>
        <v>7526.8817204301076</v>
      </c>
      <c r="N16" s="359"/>
      <c r="O16" s="360"/>
      <c r="P16" s="361"/>
    </row>
    <row r="17" spans="1:16" s="203" customFormat="1">
      <c r="A17" s="725"/>
      <c r="B17" s="725"/>
      <c r="C17" s="725"/>
      <c r="D17" s="727"/>
      <c r="E17" s="354" t="s">
        <v>44</v>
      </c>
      <c r="F17" s="356">
        <f t="shared" si="2"/>
        <v>1.1900000000000002</v>
      </c>
      <c r="G17" s="356">
        <v>1.0900000000000001</v>
      </c>
      <c r="H17" s="372">
        <v>30</v>
      </c>
      <c r="I17" s="373">
        <v>25</v>
      </c>
      <c r="J17" s="373">
        <v>23</v>
      </c>
      <c r="K17" s="373">
        <v>16</v>
      </c>
      <c r="L17" s="359">
        <f t="shared" si="0"/>
        <v>1.0781250000000001E-3</v>
      </c>
      <c r="M17" s="360">
        <f t="shared" si="1"/>
        <v>51942.028985507241</v>
      </c>
      <c r="N17" s="359"/>
      <c r="O17" s="360"/>
      <c r="P17" s="361"/>
    </row>
    <row r="18" spans="1:16" s="203" customFormat="1">
      <c r="A18" s="725"/>
      <c r="B18" s="725"/>
      <c r="C18" s="725"/>
      <c r="D18" s="727"/>
      <c r="E18" s="354" t="s">
        <v>46</v>
      </c>
      <c r="F18" s="356">
        <f t="shared" si="2"/>
        <v>1.35</v>
      </c>
      <c r="G18" s="356">
        <v>1.25</v>
      </c>
      <c r="H18" s="372">
        <v>30</v>
      </c>
      <c r="I18" s="373">
        <v>25</v>
      </c>
      <c r="J18" s="373">
        <v>27</v>
      </c>
      <c r="K18" s="373">
        <v>16</v>
      </c>
      <c r="L18" s="359">
        <f t="shared" si="0"/>
        <v>1.265625E-3</v>
      </c>
      <c r="M18" s="360">
        <f t="shared" si="1"/>
        <v>44246.91358024691</v>
      </c>
      <c r="N18" s="359"/>
      <c r="O18" s="360"/>
      <c r="P18" s="361"/>
    </row>
    <row r="19" spans="1:16" s="203" customFormat="1" ht="15" customHeight="1">
      <c r="A19" s="362"/>
      <c r="B19" s="362"/>
      <c r="C19" s="362"/>
      <c r="D19" s="363"/>
      <c r="E19" s="362"/>
      <c r="F19" s="364"/>
      <c r="G19" s="364"/>
      <c r="H19" s="365"/>
      <c r="I19" s="365"/>
      <c r="J19" s="365"/>
      <c r="K19" s="365"/>
      <c r="L19" s="366"/>
      <c r="M19" s="367"/>
      <c r="N19" s="366"/>
      <c r="O19" s="367"/>
      <c r="P19" s="368"/>
    </row>
    <row r="20" spans="1:16">
      <c r="C20" s="365" t="s">
        <v>383</v>
      </c>
      <c r="E20" s="369"/>
    </row>
    <row r="21" spans="1:16">
      <c r="F21" s="370"/>
      <c r="G21" s="370"/>
    </row>
    <row r="22" spans="1:16">
      <c r="C22" s="365"/>
      <c r="F22" s="365"/>
      <c r="G22" s="365"/>
    </row>
    <row r="23" spans="1:16">
      <c r="C23" s="371"/>
      <c r="F23" s="371"/>
      <c r="G23" s="371"/>
    </row>
    <row r="36" spans="6:9">
      <c r="F36" s="365"/>
      <c r="G36" s="365"/>
      <c r="I36" s="365"/>
    </row>
    <row r="37" spans="6:9">
      <c r="F37" s="371"/>
      <c r="G37" s="371"/>
      <c r="I37" s="371"/>
    </row>
    <row r="39" spans="6:9">
      <c r="F39" s="371"/>
      <c r="G39" s="371"/>
      <c r="I39" s="371"/>
    </row>
  </sheetData>
  <mergeCells count="23">
    <mergeCell ref="A7:A12"/>
    <mergeCell ref="B7:B12"/>
    <mergeCell ref="C7:C12"/>
    <mergeCell ref="D7:D12"/>
    <mergeCell ref="A13:A18"/>
    <mergeCell ref="B13:B18"/>
    <mergeCell ref="C13:C18"/>
    <mergeCell ref="D13:D18"/>
    <mergeCell ref="F3:F5"/>
    <mergeCell ref="G3:G5"/>
    <mergeCell ref="H3:O3"/>
    <mergeCell ref="H4:J4"/>
    <mergeCell ref="K4:K5"/>
    <mergeCell ref="L4:L5"/>
    <mergeCell ref="M4:M5"/>
    <mergeCell ref="N4:N5"/>
    <mergeCell ref="O4:O5"/>
    <mergeCell ref="E3:E5"/>
    <mergeCell ref="B1:C1"/>
    <mergeCell ref="A3:A5"/>
    <mergeCell ref="B3:B5"/>
    <mergeCell ref="C3:C5"/>
    <mergeCell ref="D3:D5"/>
  </mergeCells>
  <phoneticPr fontId="105"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O60"/>
  <sheetViews>
    <sheetView zoomScale="70" zoomScaleNormal="70" workbookViewId="0">
      <pane xSplit="4" topLeftCell="E1" activePane="topRight" state="frozen"/>
      <selection activeCell="A5" sqref="A5"/>
      <selection pane="topRight" activeCell="A16" sqref="A16:XFD38"/>
    </sheetView>
  </sheetViews>
  <sheetFormatPr defaultColWidth="8.33203125" defaultRowHeight="13.8"/>
  <cols>
    <col min="1" max="1" width="27.33203125" style="431" customWidth="1"/>
    <col min="2" max="3" width="13.33203125" style="431" customWidth="1"/>
    <col min="4" max="4" width="11.33203125" style="431" customWidth="1"/>
    <col min="5" max="5" width="17.33203125" style="431" customWidth="1"/>
    <col min="6" max="6" width="25.33203125" style="431" customWidth="1"/>
    <col min="7" max="7" width="22.33203125" style="431" customWidth="1"/>
    <col min="8" max="8" width="21.44140625" style="431" customWidth="1"/>
    <col min="9" max="9" width="26.44140625" style="431" customWidth="1"/>
    <col min="10" max="10" width="26.6640625" style="431" customWidth="1"/>
    <col min="11" max="11" width="56.33203125" style="431" hidden="1" customWidth="1"/>
    <col min="12" max="12" width="60.33203125" style="431" hidden="1" customWidth="1"/>
    <col min="13" max="13" width="53.5546875" style="431" hidden="1" customWidth="1"/>
    <col min="14" max="14" width="36.6640625" style="431" hidden="1" customWidth="1"/>
    <col min="15" max="15" width="48.6640625" style="431" hidden="1" customWidth="1"/>
    <col min="16" max="16" width="42.5546875" style="431" hidden="1" customWidth="1"/>
    <col min="17" max="17" width="25.33203125" style="431" hidden="1" customWidth="1"/>
    <col min="18" max="19" width="5.5546875" style="433" hidden="1" customWidth="1"/>
    <col min="20" max="20" width="5.5546875" style="431" hidden="1" customWidth="1"/>
    <col min="21" max="21" width="10.6640625" style="431" bestFit="1" customWidth="1"/>
    <col min="22" max="22" width="18.33203125" style="431" hidden="1" customWidth="1"/>
    <col min="23" max="23" width="19.6640625" style="431" hidden="1" customWidth="1"/>
    <col min="24" max="24" width="12.33203125" style="432" bestFit="1" customWidth="1"/>
    <col min="25" max="25" width="12.33203125" style="431" bestFit="1" customWidth="1"/>
    <col min="26" max="26" width="12.6640625" style="431" bestFit="1" customWidth="1"/>
    <col min="27" max="27" width="13.33203125" style="431" bestFit="1" customWidth="1"/>
    <col min="28" max="16384" width="8.33203125" style="431"/>
  </cols>
  <sheetData>
    <row r="1" spans="1:41">
      <c r="A1" s="492" t="s">
        <v>384</v>
      </c>
      <c r="B1" s="492"/>
      <c r="C1" s="492"/>
      <c r="D1" s="492"/>
      <c r="E1" s="492"/>
      <c r="L1" s="515"/>
      <c r="M1" s="515"/>
      <c r="N1" s="515"/>
      <c r="O1" s="515"/>
      <c r="P1" s="470"/>
      <c r="Q1" s="470"/>
      <c r="R1" s="510"/>
      <c r="S1" s="510"/>
      <c r="T1" s="470"/>
    </row>
    <row r="2" spans="1:41" s="516" customFormat="1" ht="15.6">
      <c r="A2" s="519" t="s">
        <v>613</v>
      </c>
      <c r="B2" s="492"/>
      <c r="C2" s="492"/>
      <c r="D2" s="492"/>
      <c r="E2" s="492"/>
      <c r="F2" s="431"/>
      <c r="G2" s="431"/>
      <c r="H2" s="431"/>
      <c r="I2" s="431"/>
      <c r="J2" s="431"/>
      <c r="K2" s="431"/>
      <c r="L2" s="518"/>
      <c r="M2" s="518"/>
      <c r="N2" s="517"/>
      <c r="O2" s="517"/>
      <c r="P2" s="517"/>
      <c r="Q2" s="517"/>
      <c r="R2" s="517"/>
      <c r="S2" s="517"/>
      <c r="T2" s="517"/>
      <c r="U2" s="431"/>
      <c r="V2" s="431"/>
      <c r="W2" s="431"/>
      <c r="X2" s="431"/>
      <c r="Y2" s="431"/>
      <c r="Z2" s="431"/>
      <c r="AA2" s="431"/>
      <c r="AB2" s="431"/>
      <c r="AC2" s="431"/>
      <c r="AD2" s="431"/>
      <c r="AE2" s="431"/>
      <c r="AF2" s="431"/>
      <c r="AG2" s="431"/>
      <c r="AH2" s="431"/>
      <c r="AI2" s="431"/>
      <c r="AJ2" s="431"/>
      <c r="AK2" s="431"/>
      <c r="AL2" s="431"/>
      <c r="AM2" s="431"/>
      <c r="AN2" s="431"/>
      <c r="AO2" s="431"/>
    </row>
    <row r="3" spans="1:41" ht="15.6">
      <c r="A3" s="512"/>
      <c r="B3" s="512"/>
      <c r="C3" s="512"/>
      <c r="D3" s="512"/>
      <c r="E3" s="512"/>
      <c r="L3" s="470"/>
      <c r="M3" s="470"/>
      <c r="N3" s="515"/>
      <c r="O3" s="515"/>
      <c r="P3" s="470"/>
      <c r="Q3" s="470"/>
      <c r="R3" s="510"/>
      <c r="S3" s="510"/>
      <c r="T3" s="470"/>
    </row>
    <row r="4" spans="1:41" ht="39.6" customHeight="1">
      <c r="A4" s="512"/>
      <c r="B4" s="512"/>
      <c r="C4" s="512"/>
      <c r="D4" s="512"/>
      <c r="E4" s="512"/>
      <c r="L4" s="513"/>
      <c r="M4" s="514"/>
      <c r="N4" s="513"/>
      <c r="O4" s="513"/>
      <c r="P4" s="470"/>
      <c r="Q4" s="470"/>
      <c r="R4" s="510"/>
      <c r="S4" s="510"/>
      <c r="T4" s="470"/>
    </row>
    <row r="5" spans="1:41" ht="187.95" customHeight="1" thickBot="1">
      <c r="A5" s="512"/>
      <c r="F5" s="486"/>
      <c r="G5" s="486"/>
      <c r="H5" s="486"/>
      <c r="I5" s="511"/>
      <c r="J5" s="486"/>
      <c r="K5" s="486"/>
      <c r="L5" s="486"/>
      <c r="M5" s="486"/>
      <c r="N5" s="486"/>
      <c r="O5" s="486"/>
      <c r="P5" s="486"/>
      <c r="Q5" s="486"/>
      <c r="R5" s="510"/>
      <c r="S5" s="470"/>
      <c r="T5" s="470"/>
      <c r="U5" s="476"/>
    </row>
    <row r="6" spans="1:41" s="488" customFormat="1" ht="64.2" customHeight="1" thickBot="1">
      <c r="A6" s="509" t="s">
        <v>385</v>
      </c>
      <c r="B6" s="509" t="s">
        <v>386</v>
      </c>
      <c r="C6" s="509" t="s">
        <v>387</v>
      </c>
      <c r="D6" s="474" t="s">
        <v>607</v>
      </c>
      <c r="E6" s="474" t="s">
        <v>606</v>
      </c>
      <c r="F6" s="508" t="s">
        <v>612</v>
      </c>
      <c r="G6" s="508" t="s">
        <v>611</v>
      </c>
      <c r="H6" s="508" t="s">
        <v>610</v>
      </c>
      <c r="I6" s="508" t="s">
        <v>609</v>
      </c>
      <c r="J6" s="507" t="s">
        <v>608</v>
      </c>
      <c r="K6" s="507"/>
      <c r="L6" s="508"/>
      <c r="M6" s="507"/>
      <c r="N6" s="507"/>
      <c r="O6" s="507"/>
      <c r="P6" s="507"/>
      <c r="Q6" s="506"/>
      <c r="R6" s="506"/>
      <c r="S6" s="506"/>
      <c r="T6" s="506"/>
      <c r="U6" s="476"/>
      <c r="X6" s="489"/>
    </row>
    <row r="7" spans="1:41" ht="15" thickBot="1">
      <c r="A7" s="463"/>
      <c r="B7" s="460"/>
      <c r="C7" s="460"/>
      <c r="D7" s="460"/>
      <c r="E7" s="460"/>
      <c r="F7" s="461"/>
      <c r="G7" s="461"/>
      <c r="H7" s="461"/>
      <c r="I7" s="461"/>
      <c r="J7" s="461"/>
      <c r="K7" s="476"/>
      <c r="L7" s="461" t="e">
        <f t="shared" ref="L7:T7" si="0">L14/$U$14</f>
        <v>#REF!</v>
      </c>
      <c r="M7" s="461" t="e">
        <f t="shared" si="0"/>
        <v>#REF!</v>
      </c>
      <c r="N7" s="461" t="e">
        <f t="shared" si="0"/>
        <v>#REF!</v>
      </c>
      <c r="O7" s="461" t="e">
        <f t="shared" si="0"/>
        <v>#REF!</v>
      </c>
      <c r="P7" s="461" t="e">
        <f t="shared" si="0"/>
        <v>#REF!</v>
      </c>
      <c r="Q7" s="461" t="e">
        <f t="shared" si="0"/>
        <v>#REF!</v>
      </c>
      <c r="R7" s="461">
        <f t="shared" si="0"/>
        <v>0</v>
      </c>
      <c r="S7" s="461">
        <f t="shared" si="0"/>
        <v>0</v>
      </c>
      <c r="T7" s="461">
        <f t="shared" si="0"/>
        <v>0</v>
      </c>
      <c r="U7" s="460"/>
    </row>
    <row r="8" spans="1:41">
      <c r="A8" s="459"/>
      <c r="B8" s="458"/>
      <c r="C8" s="458"/>
      <c r="D8" s="505"/>
      <c r="E8" s="458"/>
      <c r="F8" s="457"/>
      <c r="G8" s="457"/>
      <c r="H8" s="457"/>
      <c r="I8" s="457"/>
      <c r="J8" s="457"/>
      <c r="K8" s="504"/>
      <c r="L8" s="504"/>
      <c r="M8" s="504"/>
      <c r="N8" s="504"/>
      <c r="O8" s="504"/>
      <c r="P8" s="504"/>
      <c r="Q8" s="504"/>
      <c r="R8" s="503"/>
      <c r="S8" s="502"/>
      <c r="T8" s="501"/>
      <c r="U8" s="480" t="s">
        <v>388</v>
      </c>
      <c r="V8" s="454"/>
      <c r="W8" s="454"/>
    </row>
    <row r="9" spans="1:41">
      <c r="A9" s="453" t="s">
        <v>389</v>
      </c>
      <c r="B9" s="452">
        <v>12</v>
      </c>
      <c r="C9" s="452">
        <v>2.08</v>
      </c>
      <c r="D9" s="451">
        <v>5.25</v>
      </c>
      <c r="E9" s="451" t="s">
        <v>603</v>
      </c>
      <c r="F9" s="500">
        <f t="shared" ref="F9:K13" si="1">F20+F33</f>
        <v>0</v>
      </c>
      <c r="G9" s="500">
        <f t="shared" si="1"/>
        <v>200</v>
      </c>
      <c r="H9" s="500">
        <f t="shared" si="1"/>
        <v>0</v>
      </c>
      <c r="I9" s="500">
        <f t="shared" si="1"/>
        <v>200</v>
      </c>
      <c r="J9" s="500">
        <f t="shared" si="1"/>
        <v>0</v>
      </c>
      <c r="K9" s="500">
        <f t="shared" si="1"/>
        <v>0</v>
      </c>
      <c r="L9" s="500" t="e">
        <f>L20+L33+#REF!</f>
        <v>#REF!</v>
      </c>
      <c r="M9" s="500" t="e">
        <f>M20+M33+#REF!</f>
        <v>#REF!</v>
      </c>
      <c r="N9" s="500" t="e">
        <f>N20+N33+#REF!</f>
        <v>#REF!</v>
      </c>
      <c r="O9" s="500" t="e">
        <f>O20+O33+#REF!</f>
        <v>#REF!</v>
      </c>
      <c r="P9" s="500" t="e">
        <f>P20+P33+#REF!</f>
        <v>#REF!</v>
      </c>
      <c r="Q9" s="500" t="e">
        <f>Q20+Q33+#REF!</f>
        <v>#REF!</v>
      </c>
      <c r="R9" s="450"/>
      <c r="S9" s="450"/>
      <c r="T9" s="450"/>
      <c r="U9" s="500">
        <f>U20+U33</f>
        <v>400</v>
      </c>
      <c r="V9" s="445"/>
      <c r="W9" s="445"/>
      <c r="X9" s="444"/>
      <c r="Y9" s="444"/>
      <c r="Z9" s="499"/>
    </row>
    <row r="10" spans="1:41">
      <c r="A10" s="453" t="s">
        <v>390</v>
      </c>
      <c r="B10" s="452">
        <v>12</v>
      </c>
      <c r="C10" s="452">
        <v>2.39</v>
      </c>
      <c r="D10" s="451">
        <v>6.5</v>
      </c>
      <c r="E10" s="451" t="s">
        <v>603</v>
      </c>
      <c r="F10" s="500">
        <f t="shared" si="1"/>
        <v>0</v>
      </c>
      <c r="G10" s="500">
        <f t="shared" si="1"/>
        <v>200</v>
      </c>
      <c r="H10" s="500">
        <f t="shared" si="1"/>
        <v>0</v>
      </c>
      <c r="I10" s="500">
        <f t="shared" si="1"/>
        <v>200</v>
      </c>
      <c r="J10" s="500">
        <f t="shared" si="1"/>
        <v>0</v>
      </c>
      <c r="K10" s="500">
        <f t="shared" si="1"/>
        <v>0</v>
      </c>
      <c r="L10" s="500" t="e">
        <f>L21+L34+#REF!</f>
        <v>#REF!</v>
      </c>
      <c r="M10" s="500" t="e">
        <f>M21+M34+#REF!</f>
        <v>#REF!</v>
      </c>
      <c r="N10" s="500" t="e">
        <f>N21+N34+#REF!</f>
        <v>#REF!</v>
      </c>
      <c r="O10" s="500" t="e">
        <f>O21+O34+#REF!</f>
        <v>#REF!</v>
      </c>
      <c r="P10" s="500" t="e">
        <f>P21+P34+#REF!</f>
        <v>#REF!</v>
      </c>
      <c r="Q10" s="500" t="e">
        <f>Q21+Q34+#REF!</f>
        <v>#REF!</v>
      </c>
      <c r="R10" s="450"/>
      <c r="S10" s="450"/>
      <c r="T10" s="450"/>
      <c r="U10" s="500">
        <f>U21+U34</f>
        <v>400</v>
      </c>
      <c r="V10" s="445"/>
      <c r="W10" s="445"/>
      <c r="X10" s="444"/>
      <c r="Y10" s="444"/>
      <c r="Z10" s="499"/>
      <c r="AA10" s="494"/>
    </row>
    <row r="11" spans="1:41">
      <c r="A11" s="453" t="s">
        <v>391</v>
      </c>
      <c r="B11" s="452">
        <v>12</v>
      </c>
      <c r="C11" s="452">
        <v>2.7</v>
      </c>
      <c r="D11" s="451">
        <v>7.35</v>
      </c>
      <c r="E11" s="451" t="s">
        <v>603</v>
      </c>
      <c r="F11" s="500">
        <f t="shared" si="1"/>
        <v>500</v>
      </c>
      <c r="G11" s="500">
        <f t="shared" si="1"/>
        <v>300</v>
      </c>
      <c r="H11" s="500">
        <f t="shared" si="1"/>
        <v>500</v>
      </c>
      <c r="I11" s="500">
        <f t="shared" si="1"/>
        <v>600</v>
      </c>
      <c r="J11" s="500">
        <f t="shared" si="1"/>
        <v>700</v>
      </c>
      <c r="K11" s="500">
        <f t="shared" si="1"/>
        <v>0</v>
      </c>
      <c r="L11" s="500" t="e">
        <f>L22+L35+#REF!</f>
        <v>#REF!</v>
      </c>
      <c r="M11" s="500" t="e">
        <f>M22+M35+#REF!</f>
        <v>#REF!</v>
      </c>
      <c r="N11" s="500" t="e">
        <f>N22+N35+#REF!</f>
        <v>#REF!</v>
      </c>
      <c r="O11" s="500" t="e">
        <f>O22+O35+#REF!</f>
        <v>#REF!</v>
      </c>
      <c r="P11" s="500" t="e">
        <f>P22+P35+#REF!</f>
        <v>#REF!</v>
      </c>
      <c r="Q11" s="500" t="e">
        <f>Q22+Q35+#REF!</f>
        <v>#REF!</v>
      </c>
      <c r="R11" s="450"/>
      <c r="S11" s="450"/>
      <c r="T11" s="450"/>
      <c r="U11" s="500">
        <f>U22+U35</f>
        <v>2600</v>
      </c>
      <c r="V11" s="445"/>
      <c r="W11" s="445"/>
      <c r="X11" s="444"/>
      <c r="Y11" s="444"/>
      <c r="Z11" s="499"/>
      <c r="AA11" s="494"/>
    </row>
    <row r="12" spans="1:41">
      <c r="A12" s="453" t="s">
        <v>392</v>
      </c>
      <c r="B12" s="452">
        <v>12</v>
      </c>
      <c r="C12" s="452">
        <v>3.15</v>
      </c>
      <c r="D12" s="451">
        <v>8.4</v>
      </c>
      <c r="E12" s="451" t="s">
        <v>603</v>
      </c>
      <c r="F12" s="500">
        <f t="shared" si="1"/>
        <v>500</v>
      </c>
      <c r="G12" s="500">
        <f t="shared" si="1"/>
        <v>300</v>
      </c>
      <c r="H12" s="500">
        <f t="shared" si="1"/>
        <v>500</v>
      </c>
      <c r="I12" s="500">
        <f t="shared" si="1"/>
        <v>0</v>
      </c>
      <c r="J12" s="500">
        <f t="shared" si="1"/>
        <v>300</v>
      </c>
      <c r="K12" s="500">
        <f t="shared" si="1"/>
        <v>0</v>
      </c>
      <c r="L12" s="500" t="e">
        <f>L23+L36+#REF!</f>
        <v>#REF!</v>
      </c>
      <c r="M12" s="500" t="e">
        <f>M23+M36+#REF!</f>
        <v>#REF!</v>
      </c>
      <c r="N12" s="500" t="e">
        <f>N23+N36+#REF!</f>
        <v>#REF!</v>
      </c>
      <c r="O12" s="500" t="e">
        <f>O23+O36+#REF!</f>
        <v>#REF!</v>
      </c>
      <c r="P12" s="500" t="e">
        <f>P23+P36+#REF!</f>
        <v>#REF!</v>
      </c>
      <c r="Q12" s="500" t="e">
        <f>Q23+Q36+#REF!</f>
        <v>#REF!</v>
      </c>
      <c r="R12" s="450"/>
      <c r="S12" s="450"/>
      <c r="T12" s="450"/>
      <c r="U12" s="500">
        <f>U23+U36</f>
        <v>1600</v>
      </c>
      <c r="V12" s="445"/>
      <c r="W12" s="445"/>
      <c r="X12" s="444"/>
      <c r="Y12" s="444"/>
      <c r="Z12" s="499"/>
      <c r="AA12" s="494"/>
    </row>
    <row r="13" spans="1:41" ht="14.4" thickBot="1">
      <c r="A13" s="453" t="s">
        <v>393</v>
      </c>
      <c r="B13" s="452">
        <v>16</v>
      </c>
      <c r="C13" s="452">
        <v>0.61</v>
      </c>
      <c r="D13" s="451">
        <v>2.1</v>
      </c>
      <c r="E13" s="451" t="s">
        <v>603</v>
      </c>
      <c r="F13" s="500">
        <f t="shared" si="1"/>
        <v>600</v>
      </c>
      <c r="G13" s="500">
        <f t="shared" si="1"/>
        <v>1200</v>
      </c>
      <c r="H13" s="500">
        <f t="shared" si="1"/>
        <v>600</v>
      </c>
      <c r="I13" s="500">
        <f t="shared" si="1"/>
        <v>600</v>
      </c>
      <c r="J13" s="500">
        <f t="shared" si="1"/>
        <v>1200</v>
      </c>
      <c r="K13" s="500">
        <f t="shared" si="1"/>
        <v>0</v>
      </c>
      <c r="L13" s="500" t="e">
        <f>L24+L37+#REF!</f>
        <v>#REF!</v>
      </c>
      <c r="M13" s="500" t="e">
        <f>M24+M37+#REF!</f>
        <v>#REF!</v>
      </c>
      <c r="N13" s="500" t="e">
        <f>N24+N37+#REF!</f>
        <v>#REF!</v>
      </c>
      <c r="O13" s="500" t="e">
        <f>O24+O37+#REF!</f>
        <v>#REF!</v>
      </c>
      <c r="P13" s="500" t="e">
        <f>P24+P37+#REF!</f>
        <v>#REF!</v>
      </c>
      <c r="Q13" s="500" t="e">
        <f>Q24+Q37+#REF!</f>
        <v>#REF!</v>
      </c>
      <c r="R13" s="450"/>
      <c r="S13" s="450"/>
      <c r="T13" s="450"/>
      <c r="U13" s="500">
        <f>U24+U37</f>
        <v>4200</v>
      </c>
      <c r="V13" s="445"/>
      <c r="W13" s="445"/>
      <c r="X13" s="444"/>
      <c r="Y13" s="444"/>
      <c r="Z13" s="499"/>
      <c r="AA13" s="494"/>
    </row>
    <row r="14" spans="1:41" ht="14.4" thickBot="1">
      <c r="A14" s="498" t="s">
        <v>394</v>
      </c>
      <c r="B14" s="497"/>
      <c r="C14" s="497"/>
      <c r="D14" s="497"/>
      <c r="E14" s="497"/>
      <c r="F14" s="496">
        <f t="shared" ref="F14:W14" si="2">SUM(F9:F13)</f>
        <v>1600</v>
      </c>
      <c r="G14" s="496">
        <f t="shared" si="2"/>
        <v>2200</v>
      </c>
      <c r="H14" s="496">
        <f t="shared" si="2"/>
        <v>1600</v>
      </c>
      <c r="I14" s="496">
        <f t="shared" si="2"/>
        <v>1600</v>
      </c>
      <c r="J14" s="496">
        <f t="shared" si="2"/>
        <v>2200</v>
      </c>
      <c r="K14" s="496">
        <f t="shared" si="2"/>
        <v>0</v>
      </c>
      <c r="L14" s="496" t="e">
        <f t="shared" si="2"/>
        <v>#REF!</v>
      </c>
      <c r="M14" s="496" t="e">
        <f t="shared" si="2"/>
        <v>#REF!</v>
      </c>
      <c r="N14" s="496" t="e">
        <f t="shared" si="2"/>
        <v>#REF!</v>
      </c>
      <c r="O14" s="496" t="e">
        <f t="shared" si="2"/>
        <v>#REF!</v>
      </c>
      <c r="P14" s="440" t="e">
        <f t="shared" si="2"/>
        <v>#REF!</v>
      </c>
      <c r="Q14" s="440" t="e">
        <f t="shared" si="2"/>
        <v>#REF!</v>
      </c>
      <c r="R14" s="440">
        <f t="shared" si="2"/>
        <v>0</v>
      </c>
      <c r="S14" s="440">
        <f t="shared" si="2"/>
        <v>0</v>
      </c>
      <c r="T14" s="440">
        <f t="shared" si="2"/>
        <v>0</v>
      </c>
      <c r="U14" s="478">
        <f t="shared" si="2"/>
        <v>9200</v>
      </c>
      <c r="V14" s="438">
        <f t="shared" si="2"/>
        <v>0</v>
      </c>
      <c r="W14" s="438">
        <f t="shared" si="2"/>
        <v>0</v>
      </c>
      <c r="X14" s="477"/>
      <c r="Y14" s="444"/>
      <c r="Z14" s="495"/>
      <c r="AA14" s="494"/>
    </row>
    <row r="15" spans="1:41">
      <c r="A15" s="493"/>
      <c r="B15" s="493"/>
      <c r="C15" s="493"/>
      <c r="F15" s="492"/>
      <c r="G15" s="492"/>
      <c r="H15" s="492"/>
      <c r="I15" s="492"/>
      <c r="J15" s="492"/>
      <c r="K15" s="492"/>
      <c r="L15" s="492"/>
      <c r="M15" s="492"/>
      <c r="N15" s="492"/>
      <c r="O15" s="492"/>
      <c r="P15" s="492"/>
      <c r="Q15" s="470"/>
      <c r="R15" s="470"/>
      <c r="S15" s="470"/>
      <c r="T15" s="470"/>
    </row>
    <row r="16" spans="1:41" s="488" customFormat="1" ht="27" hidden="1" thickBot="1">
      <c r="A16" s="491" t="s">
        <v>395</v>
      </c>
      <c r="B16" s="491"/>
      <c r="C16" s="491"/>
      <c r="D16" s="474" t="s">
        <v>607</v>
      </c>
      <c r="E16" s="473" t="s">
        <v>606</v>
      </c>
      <c r="F16" s="472" t="str">
        <f t="shared" ref="F16:Q16" si="3">F6</f>
        <v>OATMEAL</v>
      </c>
      <c r="G16" s="472" t="str">
        <f t="shared" si="3"/>
        <v>BLACK</v>
      </c>
      <c r="H16" s="472" t="str">
        <f t="shared" si="3"/>
        <v>CLOUD GRY</v>
      </c>
      <c r="I16" s="472" t="str">
        <f t="shared" si="3"/>
        <v>MAUVE CHALK</v>
      </c>
      <c r="J16" s="472" t="str">
        <f t="shared" si="3"/>
        <v>WHITE</v>
      </c>
      <c r="K16" s="471">
        <f t="shared" si="3"/>
        <v>0</v>
      </c>
      <c r="L16" s="471">
        <f t="shared" si="3"/>
        <v>0</v>
      </c>
      <c r="M16" s="471">
        <f t="shared" si="3"/>
        <v>0</v>
      </c>
      <c r="N16" s="471">
        <f t="shared" si="3"/>
        <v>0</v>
      </c>
      <c r="O16" s="471">
        <f t="shared" si="3"/>
        <v>0</v>
      </c>
      <c r="P16" s="471">
        <f t="shared" si="3"/>
        <v>0</v>
      </c>
      <c r="Q16" s="471">
        <f t="shared" si="3"/>
        <v>0</v>
      </c>
      <c r="R16" s="490"/>
      <c r="S16" s="490"/>
      <c r="T16" s="490"/>
      <c r="X16" s="489"/>
    </row>
    <row r="17" spans="1:25" hidden="1">
      <c r="A17" s="469"/>
      <c r="B17" s="468"/>
      <c r="C17" s="468"/>
      <c r="D17" s="468"/>
      <c r="E17" s="468"/>
      <c r="F17" s="466"/>
      <c r="G17" s="467"/>
      <c r="H17" s="467"/>
      <c r="I17" s="487"/>
      <c r="J17" s="487"/>
      <c r="K17" s="486"/>
      <c r="L17" s="486"/>
      <c r="M17" s="486"/>
      <c r="N17" s="486"/>
      <c r="O17" s="486"/>
      <c r="P17" s="486"/>
      <c r="Q17" s="486"/>
      <c r="R17" s="486"/>
      <c r="S17" s="486"/>
      <c r="T17" s="486"/>
      <c r="U17" s="485"/>
    </row>
    <row r="18" spans="1:25" ht="14.4" hidden="1" thickBot="1">
      <c r="A18" s="463"/>
      <c r="B18" s="460"/>
      <c r="C18" s="460"/>
      <c r="D18" s="460"/>
      <c r="E18" s="460"/>
      <c r="F18" s="461"/>
      <c r="G18" s="461"/>
      <c r="H18" s="484"/>
      <c r="I18" s="484"/>
      <c r="J18" s="482"/>
      <c r="K18" s="482"/>
      <c r="L18" s="482"/>
      <c r="M18" s="482"/>
      <c r="N18" s="482"/>
      <c r="O18" s="482"/>
      <c r="P18" s="482"/>
      <c r="Q18" s="482"/>
      <c r="R18" s="483"/>
      <c r="S18" s="483"/>
      <c r="T18" s="482"/>
      <c r="U18" s="481"/>
    </row>
    <row r="19" spans="1:25" hidden="1">
      <c r="A19" s="459"/>
      <c r="B19" s="458"/>
      <c r="C19" s="458"/>
      <c r="D19" s="458"/>
      <c r="E19" s="458"/>
      <c r="F19" s="456"/>
      <c r="G19" s="456"/>
      <c r="H19" s="456"/>
      <c r="I19" s="456"/>
      <c r="J19" s="456"/>
      <c r="K19" s="456"/>
      <c r="L19" s="456"/>
      <c r="M19" s="456"/>
      <c r="N19" s="456"/>
      <c r="O19" s="456"/>
      <c r="P19" s="456"/>
      <c r="Q19" s="456"/>
      <c r="R19" s="456"/>
      <c r="S19" s="456"/>
      <c r="T19" s="456"/>
      <c r="U19" s="480" t="s">
        <v>388</v>
      </c>
      <c r="V19" s="454" t="s">
        <v>605</v>
      </c>
      <c r="W19" s="454" t="s">
        <v>604</v>
      </c>
    </row>
    <row r="20" spans="1:25" hidden="1">
      <c r="A20" s="453" t="s">
        <v>389</v>
      </c>
      <c r="B20" s="452">
        <v>12</v>
      </c>
      <c r="C20" s="452">
        <v>2.08</v>
      </c>
      <c r="D20" s="451">
        <v>5.25</v>
      </c>
      <c r="E20" s="451" t="s">
        <v>603</v>
      </c>
      <c r="F20" s="449"/>
      <c r="G20" s="449">
        <v>200</v>
      </c>
      <c r="H20" s="449"/>
      <c r="I20" s="449">
        <v>200</v>
      </c>
      <c r="J20" s="449"/>
      <c r="K20" s="449"/>
      <c r="L20" s="449"/>
      <c r="M20" s="449"/>
      <c r="N20" s="449"/>
      <c r="O20" s="449"/>
      <c r="P20" s="449"/>
      <c r="Q20" s="450"/>
      <c r="R20" s="449"/>
      <c r="S20" s="448"/>
      <c r="T20" s="447"/>
      <c r="U20" s="479">
        <f t="shared" ref="U20:U25" si="4">SUM(F20:T20)</f>
        <v>400</v>
      </c>
      <c r="V20" s="445"/>
      <c r="W20" s="445"/>
      <c r="X20" s="444"/>
      <c r="Y20" s="444"/>
    </row>
    <row r="21" spans="1:25" hidden="1">
      <c r="A21" s="453" t="s">
        <v>390</v>
      </c>
      <c r="B21" s="452">
        <v>12</v>
      </c>
      <c r="C21" s="452">
        <v>2.39</v>
      </c>
      <c r="D21" s="451">
        <v>6.5</v>
      </c>
      <c r="E21" s="451" t="s">
        <v>603</v>
      </c>
      <c r="F21" s="449"/>
      <c r="G21" s="449">
        <v>200</v>
      </c>
      <c r="H21" s="449"/>
      <c r="I21" s="449">
        <v>200</v>
      </c>
      <c r="J21" s="449"/>
      <c r="K21" s="449"/>
      <c r="L21" s="449"/>
      <c r="M21" s="449"/>
      <c r="N21" s="449"/>
      <c r="O21" s="449"/>
      <c r="P21" s="449"/>
      <c r="Q21" s="450"/>
      <c r="R21" s="449"/>
      <c r="S21" s="448"/>
      <c r="T21" s="447"/>
      <c r="U21" s="479">
        <f t="shared" si="4"/>
        <v>400</v>
      </c>
      <c r="V21" s="445"/>
      <c r="W21" s="445"/>
      <c r="X21" s="444"/>
      <c r="Y21" s="444"/>
    </row>
    <row r="22" spans="1:25" hidden="1">
      <c r="A22" s="453" t="s">
        <v>391</v>
      </c>
      <c r="B22" s="452">
        <v>12</v>
      </c>
      <c r="C22" s="452">
        <v>2.7</v>
      </c>
      <c r="D22" s="451">
        <v>7.35</v>
      </c>
      <c r="E22" s="451" t="s">
        <v>603</v>
      </c>
      <c r="F22" s="449">
        <v>300</v>
      </c>
      <c r="G22" s="449">
        <v>300</v>
      </c>
      <c r="H22" s="449">
        <v>300</v>
      </c>
      <c r="I22" s="449">
        <v>300</v>
      </c>
      <c r="J22" s="449">
        <v>300</v>
      </c>
      <c r="K22" s="449"/>
      <c r="L22" s="449"/>
      <c r="M22" s="449"/>
      <c r="N22" s="449"/>
      <c r="O22" s="449"/>
      <c r="P22" s="449"/>
      <c r="Q22" s="450"/>
      <c r="R22" s="449"/>
      <c r="S22" s="448"/>
      <c r="T22" s="447"/>
      <c r="U22" s="479">
        <f t="shared" si="4"/>
        <v>1500</v>
      </c>
      <c r="V22" s="445"/>
      <c r="W22" s="445"/>
      <c r="X22" s="444"/>
      <c r="Y22" s="444"/>
    </row>
    <row r="23" spans="1:25" hidden="1">
      <c r="A23" s="453" t="s">
        <v>392</v>
      </c>
      <c r="B23" s="452">
        <v>12</v>
      </c>
      <c r="C23" s="452">
        <v>3.15</v>
      </c>
      <c r="D23" s="451">
        <v>8.4</v>
      </c>
      <c r="E23" s="451" t="s">
        <v>603</v>
      </c>
      <c r="F23" s="449">
        <v>300</v>
      </c>
      <c r="G23" s="449">
        <v>300</v>
      </c>
      <c r="H23" s="449">
        <v>300</v>
      </c>
      <c r="I23" s="449"/>
      <c r="J23" s="449">
        <v>300</v>
      </c>
      <c r="K23" s="449"/>
      <c r="L23" s="449"/>
      <c r="M23" s="449"/>
      <c r="N23" s="449"/>
      <c r="O23" s="449"/>
      <c r="P23" s="449"/>
      <c r="Q23" s="450"/>
      <c r="R23" s="449"/>
      <c r="S23" s="448"/>
      <c r="T23" s="447"/>
      <c r="U23" s="479">
        <f t="shared" si="4"/>
        <v>1200</v>
      </c>
      <c r="V23" s="445"/>
      <c r="W23" s="445"/>
      <c r="X23" s="444"/>
      <c r="Y23" s="444"/>
    </row>
    <row r="24" spans="1:25" hidden="1">
      <c r="A24" s="453" t="s">
        <v>393</v>
      </c>
      <c r="B24" s="452">
        <v>16</v>
      </c>
      <c r="C24" s="452">
        <v>0.61</v>
      </c>
      <c r="D24" s="451">
        <v>2.1</v>
      </c>
      <c r="E24" s="451" t="s">
        <v>603</v>
      </c>
      <c r="F24" s="449">
        <v>600</v>
      </c>
      <c r="G24" s="449">
        <v>600</v>
      </c>
      <c r="H24" s="449">
        <v>600</v>
      </c>
      <c r="I24" s="449">
        <v>600</v>
      </c>
      <c r="J24" s="449">
        <v>600</v>
      </c>
      <c r="K24" s="449"/>
      <c r="L24" s="449"/>
      <c r="M24" s="449"/>
      <c r="N24" s="449"/>
      <c r="O24" s="449"/>
      <c r="P24" s="449"/>
      <c r="Q24" s="450"/>
      <c r="R24" s="449"/>
      <c r="S24" s="448"/>
      <c r="T24" s="447"/>
      <c r="U24" s="479">
        <f t="shared" si="4"/>
        <v>3000</v>
      </c>
      <c r="V24" s="445"/>
      <c r="W24" s="445"/>
      <c r="X24" s="444"/>
      <c r="Y24" s="444"/>
    </row>
    <row r="25" spans="1:25" ht="14.4" hidden="1" thickBot="1">
      <c r="A25" s="442" t="s">
        <v>394</v>
      </c>
      <c r="B25" s="441"/>
      <c r="C25" s="441"/>
      <c r="D25" s="441"/>
      <c r="E25" s="441"/>
      <c r="F25" s="440">
        <f t="shared" ref="F25:T25" si="5">SUM(F20:F24)</f>
        <v>1200</v>
      </c>
      <c r="G25" s="440">
        <f t="shared" si="5"/>
        <v>1600</v>
      </c>
      <c r="H25" s="440">
        <f t="shared" si="5"/>
        <v>1200</v>
      </c>
      <c r="I25" s="440">
        <f t="shared" si="5"/>
        <v>1300</v>
      </c>
      <c r="J25" s="440">
        <f t="shared" si="5"/>
        <v>1200</v>
      </c>
      <c r="K25" s="440">
        <f t="shared" si="5"/>
        <v>0</v>
      </c>
      <c r="L25" s="440">
        <f t="shared" si="5"/>
        <v>0</v>
      </c>
      <c r="M25" s="440">
        <f t="shared" si="5"/>
        <v>0</v>
      </c>
      <c r="N25" s="440">
        <f t="shared" si="5"/>
        <v>0</v>
      </c>
      <c r="O25" s="440">
        <f t="shared" si="5"/>
        <v>0</v>
      </c>
      <c r="P25" s="440">
        <f t="shared" si="5"/>
        <v>0</v>
      </c>
      <c r="Q25" s="440">
        <f t="shared" si="5"/>
        <v>0</v>
      </c>
      <c r="R25" s="440">
        <f t="shared" si="5"/>
        <v>0</v>
      </c>
      <c r="S25" s="440">
        <f t="shared" si="5"/>
        <v>0</v>
      </c>
      <c r="T25" s="440">
        <f t="shared" si="5"/>
        <v>0</v>
      </c>
      <c r="U25" s="478">
        <f t="shared" si="4"/>
        <v>6500</v>
      </c>
      <c r="V25" s="438">
        <f>SUM(V20:V24)</f>
        <v>0</v>
      </c>
      <c r="W25" s="438">
        <f>SUM(W20:W24)</f>
        <v>0</v>
      </c>
      <c r="X25" s="477"/>
      <c r="Y25" s="444"/>
    </row>
    <row r="26" spans="1:25" ht="14.4" hidden="1">
      <c r="A26" s="476"/>
      <c r="B26" s="476"/>
      <c r="C26" s="476"/>
      <c r="D26" s="476"/>
      <c r="E26" s="476"/>
      <c r="F26" s="476"/>
      <c r="G26" s="476"/>
      <c r="H26" s="476"/>
      <c r="I26" s="476"/>
      <c r="J26" s="476"/>
      <c r="K26" s="476"/>
      <c r="L26" s="476"/>
      <c r="M26" s="476"/>
      <c r="N26" s="476"/>
      <c r="O26" s="476"/>
      <c r="P26" s="476"/>
      <c r="Q26" s="476"/>
      <c r="R26" s="476"/>
      <c r="S26" s="476"/>
      <c r="T26" s="476"/>
      <c r="U26" s="476"/>
    </row>
    <row r="27" spans="1:25" ht="14.4" hidden="1">
      <c r="A27" s="476"/>
      <c r="B27" s="476"/>
      <c r="C27" s="476"/>
      <c r="D27" s="476"/>
      <c r="E27" s="476"/>
      <c r="F27" s="476"/>
      <c r="G27" s="476"/>
      <c r="H27" s="476"/>
      <c r="I27" s="476"/>
      <c r="J27" s="476"/>
      <c r="K27" s="476"/>
      <c r="L27" s="476"/>
      <c r="M27" s="476"/>
      <c r="N27" s="476"/>
      <c r="O27" s="476"/>
      <c r="P27" s="476"/>
      <c r="Q27" s="476"/>
      <c r="R27" s="476"/>
      <c r="S27" s="476"/>
      <c r="T27" s="476"/>
      <c r="U27" s="476"/>
    </row>
    <row r="28" spans="1:25" hidden="1">
      <c r="F28" s="470"/>
      <c r="G28" s="470"/>
      <c r="H28" s="470"/>
      <c r="I28" s="470"/>
      <c r="J28" s="470"/>
      <c r="K28" s="470"/>
      <c r="L28" s="470"/>
      <c r="M28" s="470"/>
      <c r="N28" s="470"/>
      <c r="O28" s="470"/>
      <c r="P28" s="470"/>
      <c r="Q28" s="470"/>
      <c r="R28" s="470"/>
      <c r="S28" s="470"/>
      <c r="T28" s="470"/>
    </row>
    <row r="29" spans="1:25" ht="27" hidden="1" thickBot="1">
      <c r="A29" s="475" t="s">
        <v>396</v>
      </c>
      <c r="B29" s="475"/>
      <c r="C29" s="475"/>
      <c r="D29" s="474" t="s">
        <v>607</v>
      </c>
      <c r="E29" s="473" t="s">
        <v>606</v>
      </c>
      <c r="F29" s="472" t="str">
        <f t="shared" ref="F29:O29" si="6">F6</f>
        <v>OATMEAL</v>
      </c>
      <c r="G29" s="472" t="str">
        <f t="shared" si="6"/>
        <v>BLACK</v>
      </c>
      <c r="H29" s="472" t="str">
        <f t="shared" si="6"/>
        <v>CLOUD GRY</v>
      </c>
      <c r="I29" s="472" t="str">
        <f t="shared" si="6"/>
        <v>MAUVE CHALK</v>
      </c>
      <c r="J29" s="472" t="str">
        <f t="shared" si="6"/>
        <v>WHITE</v>
      </c>
      <c r="K29" s="471">
        <f t="shared" si="6"/>
        <v>0</v>
      </c>
      <c r="L29" s="471">
        <f t="shared" si="6"/>
        <v>0</v>
      </c>
      <c r="M29" s="471">
        <f t="shared" si="6"/>
        <v>0</v>
      </c>
      <c r="N29" s="471">
        <f t="shared" si="6"/>
        <v>0</v>
      </c>
      <c r="O29" s="471">
        <f t="shared" si="6"/>
        <v>0</v>
      </c>
      <c r="P29" s="471">
        <f>P16</f>
        <v>0</v>
      </c>
      <c r="Q29" s="470"/>
      <c r="R29" s="470"/>
      <c r="S29" s="470"/>
      <c r="T29" s="470"/>
    </row>
    <row r="30" spans="1:25" hidden="1">
      <c r="A30" s="469"/>
      <c r="B30" s="468"/>
      <c r="C30" s="468"/>
      <c r="D30" s="468"/>
      <c r="E30" s="468"/>
      <c r="F30" s="466"/>
      <c r="G30" s="467"/>
      <c r="H30" s="467"/>
      <c r="I30" s="466"/>
      <c r="J30" s="466"/>
      <c r="K30" s="465"/>
      <c r="L30" s="465"/>
      <c r="M30" s="465"/>
      <c r="N30" s="465"/>
      <c r="O30" s="465"/>
      <c r="P30" s="465"/>
      <c r="Q30" s="465"/>
      <c r="R30" s="465"/>
      <c r="S30" s="465"/>
      <c r="T30" s="465"/>
      <c r="U30" s="464"/>
    </row>
    <row r="31" spans="1:25" ht="14.4" hidden="1" thickBot="1">
      <c r="A31" s="463"/>
      <c r="B31" s="460"/>
      <c r="C31" s="460"/>
      <c r="D31" s="460"/>
      <c r="E31" s="460"/>
      <c r="F31" s="461"/>
      <c r="G31" s="461"/>
      <c r="H31" s="461"/>
      <c r="I31" s="461"/>
      <c r="J31" s="461"/>
      <c r="K31" s="461"/>
      <c r="L31" s="461"/>
      <c r="M31" s="461"/>
      <c r="N31" s="461"/>
      <c r="O31" s="461"/>
      <c r="P31" s="461"/>
      <c r="Q31" s="461"/>
      <c r="R31" s="462"/>
      <c r="S31" s="462"/>
      <c r="T31" s="461"/>
      <c r="U31" s="460"/>
    </row>
    <row r="32" spans="1:25" hidden="1">
      <c r="A32" s="459"/>
      <c r="B32" s="458"/>
      <c r="C32" s="458"/>
      <c r="D32" s="458"/>
      <c r="E32" s="458"/>
      <c r="F32" s="456"/>
      <c r="G32" s="457"/>
      <c r="H32" s="457"/>
      <c r="I32" s="457"/>
      <c r="J32" s="457"/>
      <c r="K32" s="456"/>
      <c r="L32" s="456"/>
      <c r="M32" s="456"/>
      <c r="N32" s="456"/>
      <c r="O32" s="456"/>
      <c r="P32" s="456"/>
      <c r="Q32" s="456"/>
      <c r="R32" s="456"/>
      <c r="S32" s="456"/>
      <c r="T32" s="456"/>
      <c r="U32" s="455" t="s">
        <v>388</v>
      </c>
      <c r="V32" s="454" t="s">
        <v>605</v>
      </c>
      <c r="W32" s="454" t="s">
        <v>604</v>
      </c>
    </row>
    <row r="33" spans="1:27" hidden="1">
      <c r="A33" s="453" t="s">
        <v>389</v>
      </c>
      <c r="B33" s="452">
        <v>12</v>
      </c>
      <c r="C33" s="452">
        <v>2.08</v>
      </c>
      <c r="D33" s="451">
        <v>5.25</v>
      </c>
      <c r="E33" s="451" t="s">
        <v>603</v>
      </c>
      <c r="F33" s="449"/>
      <c r="G33" s="449"/>
      <c r="H33" s="449"/>
      <c r="I33" s="449"/>
      <c r="J33" s="449"/>
      <c r="K33" s="449"/>
      <c r="L33" s="449"/>
      <c r="M33" s="449"/>
      <c r="N33" s="449"/>
      <c r="O33" s="449"/>
      <c r="P33" s="449"/>
      <c r="Q33" s="450"/>
      <c r="R33" s="449"/>
      <c r="S33" s="448"/>
      <c r="T33" s="447"/>
      <c r="U33" s="446">
        <f t="shared" ref="U33:U38" si="7">SUM(F33:T33)</f>
        <v>0</v>
      </c>
      <c r="V33" s="445"/>
      <c r="W33" s="445"/>
      <c r="Z33" s="444"/>
    </row>
    <row r="34" spans="1:27" hidden="1">
      <c r="A34" s="453" t="s">
        <v>390</v>
      </c>
      <c r="B34" s="452">
        <v>12</v>
      </c>
      <c r="C34" s="452">
        <v>2.39</v>
      </c>
      <c r="D34" s="451">
        <v>6.5</v>
      </c>
      <c r="E34" s="451" t="s">
        <v>603</v>
      </c>
      <c r="F34" s="449"/>
      <c r="G34" s="449"/>
      <c r="H34" s="449"/>
      <c r="I34" s="449"/>
      <c r="J34" s="449"/>
      <c r="K34" s="449"/>
      <c r="L34" s="449"/>
      <c r="M34" s="449"/>
      <c r="N34" s="449"/>
      <c r="O34" s="449"/>
      <c r="P34" s="449"/>
      <c r="Q34" s="450"/>
      <c r="R34" s="449"/>
      <c r="S34" s="448"/>
      <c r="T34" s="447"/>
      <c r="U34" s="446">
        <f t="shared" si="7"/>
        <v>0</v>
      </c>
      <c r="V34" s="445"/>
      <c r="W34" s="445"/>
      <c r="Y34" s="444"/>
      <c r="Z34" s="444"/>
      <c r="AA34" s="443"/>
    </row>
    <row r="35" spans="1:27" hidden="1">
      <c r="A35" s="453" t="s">
        <v>391</v>
      </c>
      <c r="B35" s="452">
        <v>12</v>
      </c>
      <c r="C35" s="452">
        <v>2.7</v>
      </c>
      <c r="D35" s="451">
        <v>7.35</v>
      </c>
      <c r="E35" s="451" t="s">
        <v>603</v>
      </c>
      <c r="F35" s="449">
        <v>200</v>
      </c>
      <c r="G35" s="449"/>
      <c r="H35" s="449">
        <v>200</v>
      </c>
      <c r="I35" s="449">
        <v>300</v>
      </c>
      <c r="J35" s="449">
        <v>400</v>
      </c>
      <c r="K35" s="449"/>
      <c r="L35" s="449"/>
      <c r="M35" s="449"/>
      <c r="N35" s="449"/>
      <c r="O35" s="449"/>
      <c r="P35" s="449"/>
      <c r="Q35" s="450"/>
      <c r="R35" s="449"/>
      <c r="S35" s="448"/>
      <c r="T35" s="447"/>
      <c r="U35" s="446">
        <f t="shared" si="7"/>
        <v>1100</v>
      </c>
      <c r="V35" s="445"/>
      <c r="W35" s="445"/>
      <c r="Y35" s="444"/>
      <c r="Z35" s="444"/>
      <c r="AA35" s="443"/>
    </row>
    <row r="36" spans="1:27" hidden="1">
      <c r="A36" s="453" t="s">
        <v>392</v>
      </c>
      <c r="B36" s="452">
        <v>12</v>
      </c>
      <c r="C36" s="452">
        <v>3.15</v>
      </c>
      <c r="D36" s="451">
        <v>8.4</v>
      </c>
      <c r="E36" s="451" t="s">
        <v>603</v>
      </c>
      <c r="F36" s="449">
        <v>200</v>
      </c>
      <c r="G36" s="449"/>
      <c r="H36" s="449">
        <v>200</v>
      </c>
      <c r="I36" s="449"/>
      <c r="J36" s="449"/>
      <c r="K36" s="449"/>
      <c r="L36" s="449"/>
      <c r="M36" s="449"/>
      <c r="N36" s="449"/>
      <c r="O36" s="449"/>
      <c r="P36" s="449"/>
      <c r="Q36" s="450"/>
      <c r="R36" s="449"/>
      <c r="S36" s="448"/>
      <c r="T36" s="447"/>
      <c r="U36" s="446">
        <f t="shared" si="7"/>
        <v>400</v>
      </c>
      <c r="V36" s="445"/>
      <c r="W36" s="445"/>
      <c r="Y36" s="444"/>
      <c r="Z36" s="444"/>
      <c r="AA36" s="443"/>
    </row>
    <row r="37" spans="1:27" hidden="1">
      <c r="A37" s="453" t="s">
        <v>393</v>
      </c>
      <c r="B37" s="452">
        <v>16</v>
      </c>
      <c r="C37" s="452">
        <v>0.61</v>
      </c>
      <c r="D37" s="451">
        <v>2.1</v>
      </c>
      <c r="E37" s="451" t="s">
        <v>603</v>
      </c>
      <c r="F37" s="449"/>
      <c r="G37" s="449">
        <v>600</v>
      </c>
      <c r="H37" s="449"/>
      <c r="I37" s="449"/>
      <c r="J37" s="449">
        <v>600</v>
      </c>
      <c r="K37" s="449"/>
      <c r="L37" s="449"/>
      <c r="M37" s="449"/>
      <c r="N37" s="449"/>
      <c r="O37" s="449"/>
      <c r="P37" s="449"/>
      <c r="Q37" s="450"/>
      <c r="R37" s="449"/>
      <c r="S37" s="448"/>
      <c r="T37" s="447"/>
      <c r="U37" s="446">
        <f t="shared" si="7"/>
        <v>1200</v>
      </c>
      <c r="V37" s="445"/>
      <c r="W37" s="445"/>
      <c r="Y37" s="444"/>
      <c r="Z37" s="444"/>
      <c r="AA37" s="443"/>
    </row>
    <row r="38" spans="1:27" ht="14.4" hidden="1" thickBot="1">
      <c r="A38" s="442" t="s">
        <v>394</v>
      </c>
      <c r="B38" s="441"/>
      <c r="C38" s="441"/>
      <c r="D38" s="441"/>
      <c r="E38" s="441"/>
      <c r="F38" s="440">
        <f t="shared" ref="F38:T38" si="8">SUM(F33:F37)</f>
        <v>400</v>
      </c>
      <c r="G38" s="440">
        <f t="shared" si="8"/>
        <v>600</v>
      </c>
      <c r="H38" s="440">
        <f t="shared" si="8"/>
        <v>400</v>
      </c>
      <c r="I38" s="440">
        <f t="shared" si="8"/>
        <v>300</v>
      </c>
      <c r="J38" s="440">
        <f t="shared" si="8"/>
        <v>1000</v>
      </c>
      <c r="K38" s="440">
        <f t="shared" si="8"/>
        <v>0</v>
      </c>
      <c r="L38" s="440">
        <f t="shared" si="8"/>
        <v>0</v>
      </c>
      <c r="M38" s="440">
        <f t="shared" si="8"/>
        <v>0</v>
      </c>
      <c r="N38" s="440">
        <f t="shared" si="8"/>
        <v>0</v>
      </c>
      <c r="O38" s="440">
        <f t="shared" si="8"/>
        <v>0</v>
      </c>
      <c r="P38" s="440">
        <f t="shared" si="8"/>
        <v>0</v>
      </c>
      <c r="Q38" s="440">
        <f t="shared" si="8"/>
        <v>0</v>
      </c>
      <c r="R38" s="440">
        <f t="shared" si="8"/>
        <v>0</v>
      </c>
      <c r="S38" s="440">
        <f t="shared" si="8"/>
        <v>0</v>
      </c>
      <c r="T38" s="440">
        <f t="shared" si="8"/>
        <v>0</v>
      </c>
      <c r="U38" s="439">
        <f t="shared" si="7"/>
        <v>2700</v>
      </c>
      <c r="V38" s="438">
        <f>SUM(V33:V37)</f>
        <v>0</v>
      </c>
      <c r="W38" s="438">
        <f>SUM(W33:W37)</f>
        <v>0</v>
      </c>
    </row>
    <row r="44" spans="1:27">
      <c r="Q44" s="435"/>
      <c r="R44" s="434"/>
      <c r="S44" s="434"/>
    </row>
    <row r="45" spans="1:27">
      <c r="Q45" s="435"/>
      <c r="R45" s="434"/>
      <c r="S45" s="434"/>
    </row>
    <row r="46" spans="1:27">
      <c r="D46" s="437"/>
      <c r="E46" s="437"/>
      <c r="P46" s="436"/>
      <c r="Q46" s="435"/>
      <c r="R46" s="434"/>
      <c r="S46" s="434"/>
    </row>
    <row r="47" spans="1:27">
      <c r="D47" s="437"/>
      <c r="E47" s="437"/>
      <c r="P47" s="436"/>
      <c r="Q47" s="435"/>
      <c r="R47" s="434"/>
      <c r="S47" s="434"/>
    </row>
    <row r="48" spans="1:27">
      <c r="D48" s="437"/>
      <c r="E48" s="437"/>
      <c r="Q48" s="435"/>
      <c r="R48" s="434"/>
      <c r="S48" s="434"/>
    </row>
    <row r="49" spans="4:19">
      <c r="P49" s="436"/>
      <c r="Q49" s="435"/>
      <c r="R49" s="434"/>
      <c r="S49" s="434"/>
    </row>
    <row r="55" spans="4:19">
      <c r="Q55" s="435"/>
      <c r="R55" s="434"/>
      <c r="S55" s="434"/>
    </row>
    <row r="56" spans="4:19">
      <c r="Q56" s="435"/>
      <c r="R56" s="434"/>
      <c r="S56" s="434"/>
    </row>
    <row r="57" spans="4:19">
      <c r="D57" s="437"/>
      <c r="E57" s="437"/>
      <c r="P57" s="436"/>
      <c r="Q57" s="435"/>
      <c r="R57" s="434"/>
      <c r="S57" s="434"/>
    </row>
    <row r="58" spans="4:19">
      <c r="D58" s="437"/>
      <c r="E58" s="437"/>
      <c r="P58" s="436"/>
      <c r="Q58" s="435"/>
      <c r="R58" s="434"/>
      <c r="S58" s="434"/>
    </row>
    <row r="59" spans="4:19">
      <c r="D59" s="437"/>
      <c r="E59" s="437"/>
      <c r="Q59" s="435"/>
      <c r="R59" s="434"/>
      <c r="S59" s="434"/>
    </row>
    <row r="60" spans="4:19">
      <c r="P60" s="436"/>
      <c r="Q60" s="435"/>
      <c r="R60" s="434"/>
      <c r="S60" s="434"/>
    </row>
  </sheetData>
  <phoneticPr fontId="105" type="noConversion"/>
  <conditionalFormatting sqref="F20:P24">
    <cfRule type="containsBlanks" dxfId="3" priority="1">
      <formula>LEN(TRIM(F20))=0</formula>
    </cfRule>
  </conditionalFormatting>
  <conditionalFormatting sqref="F33:P37">
    <cfRule type="containsBlanks" dxfId="2" priority="2">
      <formula>LEN(TRIM(F33))=0</formula>
    </cfRule>
  </conditionalFormatting>
  <pageMargins left="0.75" right="0.75" top="0.47" bottom="0.48" header="0.5" footer="0.5"/>
  <pageSetup scale="30" orientation="landscape" r:id="rId1"/>
  <headerFooter alignWithMargins="0"/>
  <rowBreaks count="1" manualBreakCount="1">
    <brk id="2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79"/>
  <sheetViews>
    <sheetView topLeftCell="A4" zoomScale="70" zoomScaleNormal="70" workbookViewId="0">
      <selection activeCell="E10" sqref="E10"/>
    </sheetView>
  </sheetViews>
  <sheetFormatPr defaultColWidth="8.33203125" defaultRowHeight="13.8"/>
  <cols>
    <col min="1" max="1" width="29.6640625" style="431" bestFit="1" customWidth="1"/>
    <col min="2" max="2" width="11" style="431" customWidth="1"/>
    <col min="3" max="3" width="10.6640625" style="431" customWidth="1"/>
    <col min="4" max="4" width="11.33203125" style="431" customWidth="1"/>
    <col min="5" max="5" width="29.44140625" style="431" customWidth="1"/>
    <col min="6" max="6" width="27.6640625" style="431" customWidth="1"/>
    <col min="7" max="7" width="29.33203125" style="431" customWidth="1"/>
    <col min="8" max="8" width="33.33203125" style="431" customWidth="1"/>
    <col min="9" max="9" width="30.6640625" style="431" customWidth="1"/>
    <col min="10" max="10" width="29.33203125" style="431" customWidth="1"/>
    <col min="11" max="11" width="32.5546875" style="431" hidden="1" customWidth="1"/>
    <col min="12" max="12" width="33" style="431" hidden="1" customWidth="1"/>
    <col min="13" max="13" width="30.6640625" style="431" hidden="1" customWidth="1"/>
    <col min="14" max="14" width="26" style="431" hidden="1" customWidth="1"/>
    <col min="15" max="16" width="25.33203125" style="431" hidden="1" customWidth="1"/>
    <col min="17" max="18" width="5.5546875" style="433" hidden="1" customWidth="1"/>
    <col min="19" max="19" width="5.5546875" style="431" hidden="1" customWidth="1"/>
    <col min="20" max="20" width="10.6640625" style="431" bestFit="1" customWidth="1"/>
    <col min="21" max="21" width="12.33203125" style="432" bestFit="1" customWidth="1"/>
    <col min="22" max="22" width="12.33203125" style="431" bestFit="1" customWidth="1"/>
    <col min="23" max="23" width="12.6640625" style="431" bestFit="1" customWidth="1"/>
    <col min="24" max="24" width="13.33203125" style="431" bestFit="1" customWidth="1"/>
    <col min="25" max="16384" width="8.33203125" style="431"/>
  </cols>
  <sheetData>
    <row r="1" spans="1:26" ht="14.4">
      <c r="A1" s="492" t="s">
        <v>384</v>
      </c>
      <c r="B1" s="492"/>
      <c r="C1" s="492"/>
      <c r="E1" s="515"/>
      <c r="F1" s="515"/>
      <c r="G1" s="515"/>
      <c r="H1" s="476"/>
      <c r="I1" s="515"/>
      <c r="J1" s="515"/>
      <c r="K1" s="515"/>
      <c r="L1" s="515"/>
      <c r="M1" s="515"/>
      <c r="N1" s="515"/>
      <c r="O1" s="470"/>
      <c r="P1" s="470"/>
      <c r="Q1" s="510"/>
      <c r="R1" s="510"/>
      <c r="S1" s="470"/>
    </row>
    <row r="2" spans="1:26" s="516" customFormat="1" ht="18">
      <c r="A2" s="533" t="s">
        <v>619</v>
      </c>
      <c r="B2" s="512"/>
      <c r="C2" s="512"/>
      <c r="D2" s="512"/>
      <c r="E2" s="470"/>
      <c r="F2" s="470"/>
      <c r="G2" s="470"/>
      <c r="H2" s="470"/>
      <c r="I2" s="470"/>
      <c r="J2" s="470"/>
      <c r="K2" s="470"/>
      <c r="L2" s="470"/>
      <c r="M2" s="517"/>
      <c r="N2" s="515"/>
      <c r="O2" s="515"/>
      <c r="P2" s="515"/>
      <c r="Q2" s="515"/>
      <c r="R2" s="515"/>
      <c r="S2" s="515"/>
      <c r="T2" s="431"/>
      <c r="U2" s="431"/>
      <c r="V2" s="431"/>
      <c r="W2" s="431"/>
      <c r="X2" s="431"/>
      <c r="Y2" s="431"/>
      <c r="Z2" s="431"/>
    </row>
    <row r="3" spans="1:26" ht="15.6">
      <c r="A3" s="512"/>
      <c r="B3" s="512"/>
      <c r="C3" s="512"/>
      <c r="D3" s="512"/>
      <c r="E3" s="470"/>
      <c r="F3" s="470"/>
      <c r="G3" s="470"/>
      <c r="H3" s="470"/>
      <c r="I3" s="470"/>
      <c r="J3" s="470"/>
      <c r="K3" s="470"/>
      <c r="L3" s="470"/>
      <c r="M3" s="515"/>
      <c r="N3" s="515"/>
      <c r="O3" s="470"/>
      <c r="P3" s="470"/>
      <c r="Q3" s="510"/>
      <c r="R3" s="510"/>
      <c r="S3" s="470"/>
    </row>
    <row r="4" spans="1:26" ht="15.6">
      <c r="A4" s="512"/>
      <c r="B4" s="512"/>
      <c r="C4" s="512"/>
      <c r="D4" s="512"/>
      <c r="E4" s="470"/>
      <c r="F4" s="513"/>
      <c r="G4" s="476"/>
      <c r="H4" s="513"/>
      <c r="I4" s="513"/>
      <c r="J4" s="513"/>
      <c r="K4" s="513"/>
      <c r="L4" s="513"/>
      <c r="M4" s="513"/>
      <c r="N4" s="513"/>
      <c r="O4" s="470"/>
      <c r="P4" s="470"/>
      <c r="Q4" s="510"/>
      <c r="R4" s="510"/>
      <c r="S4" s="470"/>
    </row>
    <row r="5" spans="1:26" ht="201.6" customHeight="1" thickBot="1">
      <c r="A5" s="512"/>
      <c r="B5" s="512"/>
      <c r="C5" s="512"/>
      <c r="E5" s="486"/>
      <c r="F5" s="486"/>
      <c r="G5" s="486"/>
      <c r="H5" s="486"/>
      <c r="I5" s="486"/>
      <c r="J5" s="486"/>
      <c r="K5" s="486"/>
      <c r="L5" s="486"/>
      <c r="M5" s="486"/>
      <c r="N5" s="486"/>
      <c r="O5" s="486"/>
      <c r="P5" s="486"/>
      <c r="Q5" s="510"/>
      <c r="R5" s="470"/>
      <c r="S5" s="470"/>
      <c r="T5" s="476"/>
    </row>
    <row r="6" spans="1:26" s="488" customFormat="1" ht="64.2" customHeight="1" thickBot="1">
      <c r="A6" s="509" t="s">
        <v>385</v>
      </c>
      <c r="B6" s="509" t="s">
        <v>386</v>
      </c>
      <c r="C6" s="509" t="s">
        <v>387</v>
      </c>
      <c r="D6" s="474" t="s">
        <v>400</v>
      </c>
      <c r="E6" s="508" t="s">
        <v>401</v>
      </c>
      <c r="F6" s="508" t="s">
        <v>618</v>
      </c>
      <c r="G6" s="508" t="s">
        <v>617</v>
      </c>
      <c r="H6" s="507" t="s">
        <v>616</v>
      </c>
      <c r="I6" s="508" t="s">
        <v>615</v>
      </c>
      <c r="J6" s="507" t="s">
        <v>614</v>
      </c>
      <c r="K6" s="508"/>
      <c r="L6" s="507"/>
      <c r="M6" s="507"/>
      <c r="N6" s="507"/>
      <c r="O6" s="507"/>
      <c r="P6" s="506"/>
      <c r="Q6" s="506"/>
      <c r="R6" s="506"/>
      <c r="S6" s="506"/>
      <c r="T6" s="476"/>
      <c r="U6" s="489"/>
    </row>
    <row r="7" spans="1:26" ht="15" thickBot="1">
      <c r="A7" s="463"/>
      <c r="B7" s="460"/>
      <c r="C7" s="460"/>
      <c r="D7" s="460"/>
      <c r="E7" s="461">
        <f>E14/$T$14</f>
        <v>0.16666666666666666</v>
      </c>
      <c r="F7" s="461">
        <f>F14/$T$14</f>
        <v>0.16666666666666666</v>
      </c>
      <c r="G7" s="461">
        <f>G14/$T$14</f>
        <v>0.16666666666666666</v>
      </c>
      <c r="H7" s="461">
        <f>H14/$T$14</f>
        <v>0.16666666666666666</v>
      </c>
      <c r="I7" s="461">
        <f>I14/$T$14</f>
        <v>0.16666666666666666</v>
      </c>
      <c r="J7" s="476"/>
      <c r="K7" s="461">
        <f t="shared" ref="K7:S7" si="0">K14/$T$14</f>
        <v>0</v>
      </c>
      <c r="L7" s="461">
        <f t="shared" si="0"/>
        <v>0</v>
      </c>
      <c r="M7" s="461">
        <f t="shared" si="0"/>
        <v>0</v>
      </c>
      <c r="N7" s="461">
        <f t="shared" si="0"/>
        <v>0</v>
      </c>
      <c r="O7" s="461">
        <f t="shared" si="0"/>
        <v>0</v>
      </c>
      <c r="P7" s="461">
        <f t="shared" si="0"/>
        <v>0</v>
      </c>
      <c r="Q7" s="461">
        <f t="shared" si="0"/>
        <v>0</v>
      </c>
      <c r="R7" s="461">
        <f t="shared" si="0"/>
        <v>0</v>
      </c>
      <c r="S7" s="461">
        <f t="shared" si="0"/>
        <v>0</v>
      </c>
      <c r="T7" s="460"/>
    </row>
    <row r="8" spans="1:26">
      <c r="A8" s="459"/>
      <c r="B8" s="458"/>
      <c r="C8" s="458"/>
      <c r="D8" s="458"/>
      <c r="E8" s="457"/>
      <c r="F8" s="457"/>
      <c r="G8" s="457"/>
      <c r="H8" s="457"/>
      <c r="I8" s="457"/>
      <c r="J8" s="504"/>
      <c r="K8" s="504"/>
      <c r="L8" s="504"/>
      <c r="M8" s="504"/>
      <c r="N8" s="504"/>
      <c r="O8" s="504"/>
      <c r="P8" s="504"/>
      <c r="Q8" s="503"/>
      <c r="R8" s="502"/>
      <c r="S8" s="501"/>
      <c r="T8" s="480" t="s">
        <v>388</v>
      </c>
    </row>
    <row r="9" spans="1:26">
      <c r="A9" s="453"/>
      <c r="B9" s="452"/>
      <c r="C9" s="452"/>
      <c r="D9" s="451"/>
      <c r="E9" s="500"/>
      <c r="F9" s="500"/>
      <c r="G9" s="500"/>
      <c r="H9" s="500"/>
      <c r="I9" s="500"/>
      <c r="J9" s="500"/>
      <c r="K9" s="500"/>
      <c r="L9" s="500"/>
      <c r="M9" s="500"/>
      <c r="N9" s="500"/>
      <c r="O9" s="500"/>
      <c r="P9" s="500"/>
      <c r="Q9" s="450"/>
      <c r="R9" s="450"/>
      <c r="S9" s="450"/>
      <c r="T9" s="479"/>
      <c r="U9" s="444"/>
      <c r="V9" s="444"/>
      <c r="W9" s="499"/>
    </row>
    <row r="10" spans="1:26">
      <c r="A10" s="453" t="s">
        <v>390</v>
      </c>
      <c r="B10" s="452">
        <v>12</v>
      </c>
      <c r="C10" s="452">
        <v>2.34</v>
      </c>
      <c r="D10" s="451">
        <v>5.35</v>
      </c>
      <c r="E10" s="500">
        <f t="shared" ref="E10:P10" si="1">E24+E37+E50</f>
        <v>200</v>
      </c>
      <c r="F10" s="500">
        <f t="shared" si="1"/>
        <v>0</v>
      </c>
      <c r="G10" s="500">
        <f t="shared" si="1"/>
        <v>0</v>
      </c>
      <c r="H10" s="500">
        <f t="shared" si="1"/>
        <v>200</v>
      </c>
      <c r="I10" s="500">
        <f t="shared" si="1"/>
        <v>200</v>
      </c>
      <c r="J10" s="500">
        <f t="shared" si="1"/>
        <v>0</v>
      </c>
      <c r="K10" s="500">
        <f t="shared" si="1"/>
        <v>0</v>
      </c>
      <c r="L10" s="500">
        <f t="shared" si="1"/>
        <v>0</v>
      </c>
      <c r="M10" s="500">
        <f t="shared" si="1"/>
        <v>0</v>
      </c>
      <c r="N10" s="500">
        <f t="shared" si="1"/>
        <v>0</v>
      </c>
      <c r="O10" s="500">
        <f t="shared" si="1"/>
        <v>0</v>
      </c>
      <c r="P10" s="500">
        <f t="shared" si="1"/>
        <v>0</v>
      </c>
      <c r="Q10" s="450"/>
      <c r="R10" s="450"/>
      <c r="S10" s="450"/>
      <c r="T10" s="479">
        <f>SUM(E10:S10)</f>
        <v>600</v>
      </c>
      <c r="U10" s="444"/>
      <c r="V10" s="444"/>
      <c r="W10" s="495"/>
      <c r="X10" s="494"/>
    </row>
    <row r="11" spans="1:26">
      <c r="A11" s="453" t="s">
        <v>391</v>
      </c>
      <c r="B11" s="452">
        <v>12</v>
      </c>
      <c r="C11" s="452">
        <v>2.65</v>
      </c>
      <c r="D11" s="451">
        <v>5.9</v>
      </c>
      <c r="E11" s="500">
        <f t="shared" ref="E11:P11" si="2">E25+E38+E51</f>
        <v>600</v>
      </c>
      <c r="F11" s="500">
        <f t="shared" si="2"/>
        <v>600</v>
      </c>
      <c r="G11" s="500">
        <f t="shared" si="2"/>
        <v>600</v>
      </c>
      <c r="H11" s="500">
        <f t="shared" si="2"/>
        <v>600</v>
      </c>
      <c r="I11" s="500">
        <f t="shared" si="2"/>
        <v>600</v>
      </c>
      <c r="J11" s="500">
        <f t="shared" si="2"/>
        <v>600</v>
      </c>
      <c r="K11" s="500">
        <f t="shared" si="2"/>
        <v>0</v>
      </c>
      <c r="L11" s="500">
        <f t="shared" si="2"/>
        <v>0</v>
      </c>
      <c r="M11" s="500">
        <f t="shared" si="2"/>
        <v>0</v>
      </c>
      <c r="N11" s="500">
        <f t="shared" si="2"/>
        <v>0</v>
      </c>
      <c r="O11" s="500">
        <f t="shared" si="2"/>
        <v>0</v>
      </c>
      <c r="P11" s="500">
        <f t="shared" si="2"/>
        <v>0</v>
      </c>
      <c r="Q11" s="450"/>
      <c r="R11" s="450"/>
      <c r="S11" s="450"/>
      <c r="T11" s="479">
        <f>SUM(E11:S11)</f>
        <v>3600</v>
      </c>
      <c r="U11" s="444"/>
      <c r="V11" s="444"/>
      <c r="W11" s="495"/>
      <c r="X11" s="494"/>
    </row>
    <row r="12" spans="1:26">
      <c r="A12" s="453" t="s">
        <v>392</v>
      </c>
      <c r="B12" s="452">
        <v>12</v>
      </c>
      <c r="C12" s="452">
        <v>2.97</v>
      </c>
      <c r="D12" s="451">
        <v>6.95</v>
      </c>
      <c r="E12" s="500">
        <f t="shared" ref="E12:P12" si="3">E26+E39+E52</f>
        <v>200</v>
      </c>
      <c r="F12" s="500">
        <f t="shared" si="3"/>
        <v>300</v>
      </c>
      <c r="G12" s="500">
        <f t="shared" si="3"/>
        <v>300</v>
      </c>
      <c r="H12" s="500">
        <f t="shared" si="3"/>
        <v>200</v>
      </c>
      <c r="I12" s="500">
        <f t="shared" si="3"/>
        <v>200</v>
      </c>
      <c r="J12" s="500">
        <f t="shared" si="3"/>
        <v>300</v>
      </c>
      <c r="K12" s="500">
        <f t="shared" si="3"/>
        <v>0</v>
      </c>
      <c r="L12" s="500">
        <f t="shared" si="3"/>
        <v>0</v>
      </c>
      <c r="M12" s="500">
        <f t="shared" si="3"/>
        <v>0</v>
      </c>
      <c r="N12" s="500">
        <f t="shared" si="3"/>
        <v>0</v>
      </c>
      <c r="O12" s="500">
        <f t="shared" si="3"/>
        <v>0</v>
      </c>
      <c r="P12" s="500">
        <f t="shared" si="3"/>
        <v>0</v>
      </c>
      <c r="Q12" s="450"/>
      <c r="R12" s="450"/>
      <c r="S12" s="450"/>
      <c r="T12" s="479">
        <f>SUM(E12:S12)</f>
        <v>1500</v>
      </c>
      <c r="U12" s="444"/>
      <c r="V12" s="444"/>
      <c r="W12" s="495"/>
      <c r="X12" s="494"/>
    </row>
    <row r="13" spans="1:26" ht="14.4" thickBot="1">
      <c r="A13" s="453" t="s">
        <v>399</v>
      </c>
      <c r="B13" s="452">
        <v>12</v>
      </c>
      <c r="C13" s="452">
        <v>2.97</v>
      </c>
      <c r="D13" s="451">
        <v>6.95</v>
      </c>
      <c r="E13" s="500">
        <f t="shared" ref="E13:P13" si="4">E27+E40+E53</f>
        <v>0</v>
      </c>
      <c r="F13" s="500">
        <f t="shared" si="4"/>
        <v>100</v>
      </c>
      <c r="G13" s="500">
        <f t="shared" si="4"/>
        <v>100</v>
      </c>
      <c r="H13" s="500">
        <f t="shared" si="4"/>
        <v>0</v>
      </c>
      <c r="I13" s="500">
        <f t="shared" si="4"/>
        <v>0</v>
      </c>
      <c r="J13" s="500">
        <f t="shared" si="4"/>
        <v>100</v>
      </c>
      <c r="K13" s="500">
        <f t="shared" si="4"/>
        <v>0</v>
      </c>
      <c r="L13" s="500">
        <f t="shared" si="4"/>
        <v>0</v>
      </c>
      <c r="M13" s="500">
        <f t="shared" si="4"/>
        <v>0</v>
      </c>
      <c r="N13" s="500">
        <f t="shared" si="4"/>
        <v>0</v>
      </c>
      <c r="O13" s="500">
        <f t="shared" si="4"/>
        <v>0</v>
      </c>
      <c r="P13" s="500">
        <f t="shared" si="4"/>
        <v>0</v>
      </c>
      <c r="Q13" s="450"/>
      <c r="R13" s="450"/>
      <c r="S13" s="450"/>
      <c r="T13" s="479">
        <f>SUM(E13:S13)</f>
        <v>300</v>
      </c>
      <c r="U13" s="444"/>
      <c r="V13" s="444"/>
      <c r="W13" s="495"/>
      <c r="X13" s="494"/>
    </row>
    <row r="14" spans="1:26" ht="14.4" thickBot="1">
      <c r="A14" s="498" t="s">
        <v>394</v>
      </c>
      <c r="B14" s="497"/>
      <c r="C14" s="497"/>
      <c r="D14" s="497"/>
      <c r="E14" s="496">
        <f t="shared" ref="E14:T14" si="5">SUM(E9:E13)</f>
        <v>1000</v>
      </c>
      <c r="F14" s="496">
        <f t="shared" si="5"/>
        <v>1000</v>
      </c>
      <c r="G14" s="496">
        <f t="shared" si="5"/>
        <v>1000</v>
      </c>
      <c r="H14" s="496">
        <f t="shared" si="5"/>
        <v>1000</v>
      </c>
      <c r="I14" s="496">
        <f t="shared" si="5"/>
        <v>1000</v>
      </c>
      <c r="J14" s="496">
        <f t="shared" si="5"/>
        <v>1000</v>
      </c>
      <c r="K14" s="496">
        <f t="shared" si="5"/>
        <v>0</v>
      </c>
      <c r="L14" s="496">
        <f t="shared" si="5"/>
        <v>0</v>
      </c>
      <c r="M14" s="496">
        <f t="shared" si="5"/>
        <v>0</v>
      </c>
      <c r="N14" s="496">
        <f t="shared" si="5"/>
        <v>0</v>
      </c>
      <c r="O14" s="440">
        <f t="shared" si="5"/>
        <v>0</v>
      </c>
      <c r="P14" s="440">
        <f t="shared" si="5"/>
        <v>0</v>
      </c>
      <c r="Q14" s="440">
        <f t="shared" si="5"/>
        <v>0</v>
      </c>
      <c r="R14" s="440">
        <f t="shared" si="5"/>
        <v>0</v>
      </c>
      <c r="S14" s="440">
        <f t="shared" si="5"/>
        <v>0</v>
      </c>
      <c r="T14" s="478">
        <f t="shared" si="5"/>
        <v>6000</v>
      </c>
      <c r="U14" s="477"/>
      <c r="V14" s="444"/>
      <c r="W14" s="495"/>
      <c r="X14" s="494"/>
    </row>
    <row r="15" spans="1:26" hidden="1">
      <c r="A15" s="492"/>
      <c r="B15" s="492"/>
      <c r="C15" s="492"/>
      <c r="D15" s="492"/>
      <c r="E15" s="532"/>
      <c r="F15" s="532"/>
      <c r="G15" s="532"/>
      <c r="H15" s="532"/>
      <c r="I15" s="532"/>
      <c r="J15" s="532"/>
      <c r="K15" s="532"/>
      <c r="L15" s="532"/>
      <c r="M15" s="492"/>
      <c r="N15" s="492"/>
      <c r="O15" s="492"/>
      <c r="P15" s="531"/>
      <c r="Q15" s="531"/>
      <c r="R15" s="531"/>
      <c r="S15" s="531"/>
      <c r="T15" s="530"/>
      <c r="U15" s="529"/>
    </row>
    <row r="16" spans="1:26" hidden="1">
      <c r="A16" s="492"/>
      <c r="B16" s="492"/>
      <c r="C16" s="492"/>
      <c r="D16" s="492"/>
      <c r="E16" s="492"/>
      <c r="F16" s="492"/>
      <c r="G16" s="492"/>
      <c r="H16" s="492"/>
      <c r="I16" s="492"/>
      <c r="J16" s="492"/>
      <c r="K16" s="492"/>
      <c r="L16" s="492"/>
      <c r="M16" s="492"/>
      <c r="N16" s="492"/>
      <c r="O16" s="492"/>
      <c r="P16" s="528"/>
      <c r="Q16" s="528"/>
      <c r="R16" s="528"/>
      <c r="S16" s="528"/>
      <c r="T16" s="527"/>
    </row>
    <row r="17" spans="1:22" hidden="1">
      <c r="A17" s="492"/>
      <c r="B17" s="492"/>
      <c r="C17" s="492"/>
      <c r="D17" s="492"/>
      <c r="E17" s="492"/>
      <c r="F17" s="492"/>
      <c r="G17" s="492"/>
      <c r="H17" s="492"/>
      <c r="I17" s="492"/>
      <c r="J17" s="492"/>
      <c r="K17" s="492"/>
      <c r="L17" s="492"/>
      <c r="M17" s="492"/>
      <c r="N17" s="492"/>
      <c r="O17" s="492"/>
      <c r="P17" s="528"/>
      <c r="Q17" s="528"/>
      <c r="R17" s="528"/>
      <c r="S17" s="528"/>
      <c r="T17" s="527"/>
    </row>
    <row r="18" spans="1:22" hidden="1">
      <c r="A18" s="493"/>
      <c r="B18" s="493"/>
      <c r="C18" s="493"/>
      <c r="E18" s="492"/>
      <c r="F18" s="492"/>
      <c r="G18" s="492"/>
      <c r="H18" s="492"/>
      <c r="I18" s="492"/>
      <c r="J18" s="492"/>
      <c r="K18" s="492"/>
      <c r="L18" s="492"/>
      <c r="M18" s="492"/>
      <c r="N18" s="492"/>
      <c r="O18" s="492"/>
      <c r="P18" s="470"/>
      <c r="Q18" s="470"/>
      <c r="R18" s="470"/>
      <c r="S18" s="470"/>
    </row>
    <row r="19" spans="1:22" s="488" customFormat="1" hidden="1" thickBot="1">
      <c r="A19" s="491" t="s">
        <v>395</v>
      </c>
      <c r="B19" s="509" t="s">
        <v>386</v>
      </c>
      <c r="C19" s="509" t="s">
        <v>387</v>
      </c>
      <c r="D19" s="474" t="s">
        <v>400</v>
      </c>
      <c r="E19" s="472" t="str">
        <f t="shared" ref="E19:P19" si="6">E6</f>
        <v>JET BLACK</v>
      </c>
      <c r="F19" s="472" t="str">
        <f t="shared" si="6"/>
        <v>VINTAGE INDIGO</v>
      </c>
      <c r="G19" s="472" t="str">
        <f t="shared" si="6"/>
        <v>CASTLE ROCK</v>
      </c>
      <c r="H19" s="472" t="str">
        <f t="shared" si="6"/>
        <v xml:space="preserve">PALE MAUVE </v>
      </c>
      <c r="I19" s="472" t="str">
        <f t="shared" si="6"/>
        <v xml:space="preserve">NIRVANA </v>
      </c>
      <c r="J19" s="472" t="str">
        <f t="shared" si="6"/>
        <v xml:space="preserve">RUBY WINE </v>
      </c>
      <c r="K19" s="472">
        <f t="shared" si="6"/>
        <v>0</v>
      </c>
      <c r="L19" s="471">
        <f t="shared" si="6"/>
        <v>0</v>
      </c>
      <c r="M19" s="471">
        <f t="shared" si="6"/>
        <v>0</v>
      </c>
      <c r="N19" s="471">
        <f t="shared" si="6"/>
        <v>0</v>
      </c>
      <c r="O19" s="471">
        <f t="shared" si="6"/>
        <v>0</v>
      </c>
      <c r="P19" s="471">
        <f t="shared" si="6"/>
        <v>0</v>
      </c>
      <c r="Q19" s="490"/>
      <c r="R19" s="490"/>
      <c r="S19" s="490"/>
      <c r="U19" s="489"/>
    </row>
    <row r="20" spans="1:22" hidden="1">
      <c r="A20" s="469"/>
      <c r="B20" s="468"/>
      <c r="C20" s="468"/>
      <c r="D20" s="468"/>
      <c r="E20" s="466"/>
      <c r="F20" s="467"/>
      <c r="G20" s="467"/>
      <c r="H20" s="487"/>
      <c r="I20" s="487"/>
      <c r="J20" s="487"/>
      <c r="K20" s="487"/>
      <c r="L20" s="486"/>
      <c r="M20" s="486"/>
      <c r="N20" s="486"/>
      <c r="O20" s="486"/>
      <c r="P20" s="486"/>
      <c r="Q20" s="486"/>
      <c r="R20" s="486"/>
      <c r="S20" s="486"/>
      <c r="T20" s="485"/>
    </row>
    <row r="21" spans="1:22" ht="14.4" hidden="1" thickBot="1">
      <c r="A21" s="463"/>
      <c r="B21" s="460"/>
      <c r="C21" s="460"/>
      <c r="D21" s="460"/>
      <c r="E21" s="461"/>
      <c r="F21" s="461"/>
      <c r="G21" s="484"/>
      <c r="H21" s="484"/>
      <c r="I21" s="482"/>
      <c r="J21" s="482"/>
      <c r="K21" s="482"/>
      <c r="L21" s="482"/>
      <c r="M21" s="482"/>
      <c r="N21" s="482"/>
      <c r="O21" s="482"/>
      <c r="P21" s="482"/>
      <c r="Q21" s="483"/>
      <c r="R21" s="483"/>
      <c r="S21" s="482"/>
      <c r="T21" s="481"/>
    </row>
    <row r="22" spans="1:22" hidden="1">
      <c r="A22" s="459"/>
      <c r="B22" s="458"/>
      <c r="C22" s="458"/>
      <c r="D22" s="458"/>
      <c r="E22" s="456"/>
      <c r="F22" s="456"/>
      <c r="G22" s="456"/>
      <c r="H22" s="456"/>
      <c r="I22" s="456"/>
      <c r="J22" s="456"/>
      <c r="K22" s="456"/>
      <c r="L22" s="456"/>
      <c r="M22" s="456"/>
      <c r="N22" s="456"/>
      <c r="O22" s="456"/>
      <c r="P22" s="456"/>
      <c r="Q22" s="456"/>
      <c r="R22" s="456"/>
      <c r="S22" s="456"/>
      <c r="T22" s="480" t="s">
        <v>388</v>
      </c>
    </row>
    <row r="23" spans="1:22" hidden="1">
      <c r="A23" s="453"/>
      <c r="B23" s="452"/>
      <c r="C23" s="452"/>
      <c r="D23" s="451"/>
      <c r="E23" s="449"/>
      <c r="F23" s="449"/>
      <c r="G23" s="449"/>
      <c r="H23" s="449"/>
      <c r="I23" s="449"/>
      <c r="J23" s="449"/>
      <c r="K23" s="449"/>
      <c r="L23" s="449"/>
      <c r="M23" s="449"/>
      <c r="N23" s="449"/>
      <c r="O23" s="449"/>
      <c r="P23" s="450"/>
      <c r="Q23" s="449"/>
      <c r="R23" s="448"/>
      <c r="S23" s="447"/>
      <c r="T23" s="479">
        <f t="shared" ref="T23:T28" si="7">SUM(E23:S23)</f>
        <v>0</v>
      </c>
      <c r="V23" s="444"/>
    </row>
    <row r="24" spans="1:22" hidden="1">
      <c r="A24" s="453" t="s">
        <v>390</v>
      </c>
      <c r="B24" s="452">
        <v>12</v>
      </c>
      <c r="C24" s="452">
        <v>2.34</v>
      </c>
      <c r="D24" s="451">
        <v>5.35</v>
      </c>
      <c r="E24" s="449">
        <v>200</v>
      </c>
      <c r="F24" s="449"/>
      <c r="G24" s="526"/>
      <c r="H24" s="449">
        <v>200</v>
      </c>
      <c r="I24" s="449">
        <v>200</v>
      </c>
      <c r="J24" s="526"/>
      <c r="K24" s="449"/>
      <c r="L24" s="449"/>
      <c r="M24" s="449"/>
      <c r="N24" s="449"/>
      <c r="O24" s="449"/>
      <c r="P24" s="450"/>
      <c r="Q24" s="449"/>
      <c r="R24" s="448"/>
      <c r="S24" s="447"/>
      <c r="T24" s="479">
        <f t="shared" si="7"/>
        <v>600</v>
      </c>
      <c r="V24" s="444"/>
    </row>
    <row r="25" spans="1:22" hidden="1">
      <c r="A25" s="453" t="s">
        <v>391</v>
      </c>
      <c r="B25" s="452">
        <v>12</v>
      </c>
      <c r="C25" s="452">
        <v>2.65</v>
      </c>
      <c r="D25" s="451">
        <v>5.9</v>
      </c>
      <c r="E25" s="449">
        <v>300</v>
      </c>
      <c r="F25" s="449">
        <v>300</v>
      </c>
      <c r="G25" s="449">
        <v>300</v>
      </c>
      <c r="H25" s="449">
        <v>300</v>
      </c>
      <c r="I25" s="449">
        <v>300</v>
      </c>
      <c r="J25" s="449">
        <v>300</v>
      </c>
      <c r="K25" s="449"/>
      <c r="L25" s="449"/>
      <c r="M25" s="449"/>
      <c r="N25" s="449"/>
      <c r="O25" s="449"/>
      <c r="P25" s="450"/>
      <c r="Q25" s="449"/>
      <c r="R25" s="448"/>
      <c r="S25" s="447"/>
      <c r="T25" s="479">
        <f t="shared" si="7"/>
        <v>1800</v>
      </c>
      <c r="V25" s="444"/>
    </row>
    <row r="26" spans="1:22" hidden="1">
      <c r="A26" s="453" t="s">
        <v>392</v>
      </c>
      <c r="B26" s="452">
        <v>12</v>
      </c>
      <c r="C26" s="452">
        <v>2.97</v>
      </c>
      <c r="D26" s="451">
        <v>6.95</v>
      </c>
      <c r="E26" s="449">
        <v>200</v>
      </c>
      <c r="F26" s="449">
        <v>300</v>
      </c>
      <c r="G26" s="449">
        <v>300</v>
      </c>
      <c r="H26" s="449">
        <v>200</v>
      </c>
      <c r="I26" s="449">
        <v>200</v>
      </c>
      <c r="J26" s="449">
        <v>300</v>
      </c>
      <c r="K26" s="449"/>
      <c r="L26" s="449"/>
      <c r="M26" s="449"/>
      <c r="N26" s="449"/>
      <c r="O26" s="449"/>
      <c r="P26" s="450"/>
      <c r="Q26" s="449"/>
      <c r="R26" s="448"/>
      <c r="S26" s="447"/>
      <c r="T26" s="479">
        <f t="shared" si="7"/>
        <v>1500</v>
      </c>
      <c r="V26" s="444"/>
    </row>
    <row r="27" spans="1:22" hidden="1">
      <c r="A27" s="453" t="s">
        <v>399</v>
      </c>
      <c r="B27" s="452">
        <v>12</v>
      </c>
      <c r="C27" s="452">
        <v>2.97</v>
      </c>
      <c r="D27" s="451">
        <v>6.95</v>
      </c>
      <c r="E27" s="526"/>
      <c r="F27" s="449">
        <v>100</v>
      </c>
      <c r="G27" s="449">
        <v>100</v>
      </c>
      <c r="H27" s="449"/>
      <c r="I27" s="449"/>
      <c r="J27" s="449">
        <v>100</v>
      </c>
      <c r="K27" s="449"/>
      <c r="L27" s="449"/>
      <c r="M27" s="449"/>
      <c r="N27" s="449"/>
      <c r="O27" s="449"/>
      <c r="P27" s="450"/>
      <c r="Q27" s="449"/>
      <c r="R27" s="448"/>
      <c r="S27" s="447"/>
      <c r="T27" s="479">
        <f t="shared" si="7"/>
        <v>300</v>
      </c>
      <c r="V27" s="444"/>
    </row>
    <row r="28" spans="1:22" ht="14.4" hidden="1" thickBot="1">
      <c r="A28" s="442" t="s">
        <v>394</v>
      </c>
      <c r="B28" s="441"/>
      <c r="C28" s="441"/>
      <c r="D28" s="441"/>
      <c r="E28" s="440">
        <f t="shared" ref="E28:S28" si="8">SUM(E23:E27)</f>
        <v>700</v>
      </c>
      <c r="F28" s="440">
        <f t="shared" si="8"/>
        <v>700</v>
      </c>
      <c r="G28" s="440">
        <f t="shared" si="8"/>
        <v>700</v>
      </c>
      <c r="H28" s="440">
        <f t="shared" si="8"/>
        <v>700</v>
      </c>
      <c r="I28" s="440">
        <f t="shared" si="8"/>
        <v>700</v>
      </c>
      <c r="J28" s="440">
        <f t="shared" si="8"/>
        <v>700</v>
      </c>
      <c r="K28" s="440">
        <f t="shared" si="8"/>
        <v>0</v>
      </c>
      <c r="L28" s="440">
        <f t="shared" si="8"/>
        <v>0</v>
      </c>
      <c r="M28" s="440">
        <f t="shared" si="8"/>
        <v>0</v>
      </c>
      <c r="N28" s="440">
        <f t="shared" si="8"/>
        <v>0</v>
      </c>
      <c r="O28" s="440">
        <f t="shared" si="8"/>
        <v>0</v>
      </c>
      <c r="P28" s="440">
        <f t="shared" si="8"/>
        <v>0</v>
      </c>
      <c r="Q28" s="440">
        <f t="shared" si="8"/>
        <v>0</v>
      </c>
      <c r="R28" s="440">
        <f t="shared" si="8"/>
        <v>0</v>
      </c>
      <c r="S28" s="440">
        <f t="shared" si="8"/>
        <v>0</v>
      </c>
      <c r="T28" s="478">
        <f t="shared" si="7"/>
        <v>4200</v>
      </c>
    </row>
    <row r="29" spans="1:22" ht="14.4" hidden="1">
      <c r="A29" s="476"/>
      <c r="B29" s="476"/>
      <c r="C29" s="476"/>
      <c r="D29" s="476"/>
      <c r="E29" s="476"/>
      <c r="F29" s="476"/>
      <c r="G29" s="476"/>
      <c r="H29" s="476"/>
      <c r="I29" s="476"/>
      <c r="J29" s="476"/>
      <c r="K29" s="476"/>
      <c r="L29" s="476"/>
      <c r="M29" s="476"/>
      <c r="N29" s="476"/>
      <c r="O29" s="476"/>
      <c r="P29" s="476"/>
      <c r="Q29" s="476"/>
      <c r="R29" s="476"/>
      <c r="S29" s="476"/>
      <c r="T29" s="476"/>
    </row>
    <row r="30" spans="1:22" ht="14.4" hidden="1">
      <c r="A30" s="476"/>
      <c r="B30" s="476"/>
      <c r="C30" s="476"/>
      <c r="D30" s="476"/>
      <c r="E30" s="476"/>
      <c r="F30" s="476"/>
      <c r="G30" s="476"/>
      <c r="H30" s="476"/>
      <c r="I30" s="476"/>
      <c r="J30" s="476"/>
      <c r="K30" s="476"/>
      <c r="L30" s="476"/>
      <c r="M30" s="476"/>
      <c r="N30" s="476"/>
      <c r="O30" s="476"/>
      <c r="P30" s="476"/>
      <c r="Q30" s="476"/>
      <c r="R30" s="476"/>
      <c r="S30" s="476"/>
      <c r="T30" s="476"/>
    </row>
    <row r="31" spans="1:22" hidden="1">
      <c r="E31" s="470"/>
      <c r="F31" s="470"/>
      <c r="G31" s="470"/>
      <c r="H31" s="470"/>
      <c r="I31" s="470"/>
      <c r="J31" s="470"/>
      <c r="K31" s="470"/>
      <c r="L31" s="470"/>
      <c r="M31" s="470"/>
      <c r="N31" s="470"/>
      <c r="O31" s="470"/>
      <c r="P31" s="470"/>
      <c r="Q31" s="470"/>
      <c r="R31" s="470"/>
      <c r="S31" s="470"/>
    </row>
    <row r="32" spans="1:22" ht="14.4" hidden="1" thickBot="1">
      <c r="A32" s="475" t="s">
        <v>396</v>
      </c>
      <c r="B32" s="509" t="s">
        <v>386</v>
      </c>
      <c r="C32" s="509" t="s">
        <v>387</v>
      </c>
      <c r="D32" s="474" t="s">
        <v>400</v>
      </c>
      <c r="E32" s="508" t="str">
        <f t="shared" ref="E32:N32" si="9">E6</f>
        <v>JET BLACK</v>
      </c>
      <c r="F32" s="471" t="str">
        <f t="shared" si="9"/>
        <v>VINTAGE INDIGO</v>
      </c>
      <c r="G32" s="471" t="str">
        <f t="shared" si="9"/>
        <v>CASTLE ROCK</v>
      </c>
      <c r="H32" s="471" t="str">
        <f t="shared" si="9"/>
        <v xml:space="preserve">PALE MAUVE </v>
      </c>
      <c r="I32" s="471" t="str">
        <f t="shared" si="9"/>
        <v xml:space="preserve">NIRVANA </v>
      </c>
      <c r="J32" s="471" t="str">
        <f t="shared" si="9"/>
        <v xml:space="preserve">RUBY WINE </v>
      </c>
      <c r="K32" s="471">
        <f t="shared" si="9"/>
        <v>0</v>
      </c>
      <c r="L32" s="471">
        <f t="shared" si="9"/>
        <v>0</v>
      </c>
      <c r="M32" s="471">
        <f t="shared" si="9"/>
        <v>0</v>
      </c>
      <c r="N32" s="471">
        <f t="shared" si="9"/>
        <v>0</v>
      </c>
      <c r="O32" s="471">
        <f>O19</f>
        <v>0</v>
      </c>
      <c r="P32" s="470"/>
      <c r="Q32" s="470"/>
      <c r="R32" s="470"/>
      <c r="S32" s="470"/>
    </row>
    <row r="33" spans="1:22" hidden="1">
      <c r="A33" s="469"/>
      <c r="B33" s="468"/>
      <c r="C33" s="468"/>
      <c r="D33" s="468"/>
      <c r="E33" s="522"/>
      <c r="F33" s="523"/>
      <c r="G33" s="523"/>
      <c r="H33" s="522"/>
      <c r="I33" s="522"/>
      <c r="J33" s="465"/>
      <c r="K33" s="465"/>
      <c r="L33" s="465"/>
      <c r="M33" s="465"/>
      <c r="N33" s="465"/>
      <c r="O33" s="465"/>
      <c r="P33" s="465"/>
      <c r="Q33" s="465"/>
      <c r="R33" s="465"/>
      <c r="S33" s="465"/>
      <c r="T33" s="464"/>
    </row>
    <row r="34" spans="1:22" ht="14.4" hidden="1" thickBot="1">
      <c r="A34" s="463"/>
      <c r="B34" s="460"/>
      <c r="C34" s="460"/>
      <c r="D34" s="460"/>
      <c r="E34" s="461"/>
      <c r="F34" s="461"/>
      <c r="G34" s="461"/>
      <c r="H34" s="461"/>
      <c r="I34" s="461"/>
      <c r="J34" s="461"/>
      <c r="K34" s="461"/>
      <c r="L34" s="461"/>
      <c r="M34" s="461"/>
      <c r="N34" s="461"/>
      <c r="O34" s="461"/>
      <c r="P34" s="461"/>
      <c r="Q34" s="462"/>
      <c r="R34" s="462"/>
      <c r="S34" s="461"/>
      <c r="T34" s="460"/>
    </row>
    <row r="35" spans="1:22" hidden="1">
      <c r="A35" s="459"/>
      <c r="B35" s="458"/>
      <c r="C35" s="458"/>
      <c r="D35" s="458"/>
      <c r="E35" s="456"/>
      <c r="F35" s="457"/>
      <c r="G35" s="457"/>
      <c r="H35" s="457"/>
      <c r="I35" s="457"/>
      <c r="J35" s="456"/>
      <c r="K35" s="456"/>
      <c r="L35" s="456"/>
      <c r="M35" s="456"/>
      <c r="N35" s="456"/>
      <c r="O35" s="456"/>
      <c r="P35" s="456"/>
      <c r="Q35" s="456"/>
      <c r="R35" s="456"/>
      <c r="S35" s="456"/>
      <c r="T35" s="455" t="s">
        <v>388</v>
      </c>
    </row>
    <row r="36" spans="1:22" hidden="1">
      <c r="A36" s="453"/>
      <c r="B36" s="452"/>
      <c r="C36" s="452"/>
      <c r="D36" s="451"/>
      <c r="E36" s="449"/>
      <c r="F36" s="449"/>
      <c r="G36" s="449"/>
      <c r="H36" s="449"/>
      <c r="I36" s="449"/>
      <c r="J36" s="449"/>
      <c r="K36" s="449"/>
      <c r="L36" s="449"/>
      <c r="M36" s="449"/>
      <c r="N36" s="449"/>
      <c r="O36" s="449"/>
      <c r="P36" s="450"/>
      <c r="Q36" s="449"/>
      <c r="R36" s="448"/>
      <c r="S36" s="447"/>
      <c r="T36" s="446">
        <f t="shared" ref="T36:T41" si="10">SUM(E36:S36)</f>
        <v>0</v>
      </c>
      <c r="V36" s="444"/>
    </row>
    <row r="37" spans="1:22" hidden="1">
      <c r="A37" s="453" t="s">
        <v>390</v>
      </c>
      <c r="B37" s="452">
        <v>12</v>
      </c>
      <c r="C37" s="452">
        <v>2.34</v>
      </c>
      <c r="D37" s="451">
        <v>5.35</v>
      </c>
      <c r="E37" s="449"/>
      <c r="F37" s="449"/>
      <c r="G37" s="449"/>
      <c r="H37" s="449"/>
      <c r="I37" s="526"/>
      <c r="J37" s="526"/>
      <c r="K37" s="449"/>
      <c r="L37" s="449"/>
      <c r="M37" s="449"/>
      <c r="N37" s="449"/>
      <c r="O37" s="449"/>
      <c r="P37" s="450"/>
      <c r="Q37" s="449"/>
      <c r="R37" s="448"/>
      <c r="S37" s="447"/>
      <c r="T37" s="446">
        <f t="shared" si="10"/>
        <v>0</v>
      </c>
      <c r="V37" s="444"/>
    </row>
    <row r="38" spans="1:22" hidden="1">
      <c r="A38" s="453" t="s">
        <v>391</v>
      </c>
      <c r="B38" s="452">
        <v>12</v>
      </c>
      <c r="C38" s="452">
        <v>2.65</v>
      </c>
      <c r="D38" s="451">
        <v>5.9</v>
      </c>
      <c r="E38" s="449">
        <v>300</v>
      </c>
      <c r="F38" s="449">
        <v>300</v>
      </c>
      <c r="G38" s="449">
        <v>300</v>
      </c>
      <c r="H38" s="449">
        <v>300</v>
      </c>
      <c r="I38" s="449">
        <v>300</v>
      </c>
      <c r="J38" s="449">
        <v>300</v>
      </c>
      <c r="K38" s="449"/>
      <c r="L38" s="449"/>
      <c r="M38" s="449"/>
      <c r="N38" s="449"/>
      <c r="O38" s="449"/>
      <c r="P38" s="450"/>
      <c r="Q38" s="449"/>
      <c r="R38" s="448"/>
      <c r="S38" s="447"/>
      <c r="T38" s="446">
        <f t="shared" si="10"/>
        <v>1800</v>
      </c>
      <c r="V38" s="444"/>
    </row>
    <row r="39" spans="1:22" hidden="1">
      <c r="A39" s="453" t="s">
        <v>392</v>
      </c>
      <c r="B39" s="452">
        <v>12</v>
      </c>
      <c r="C39" s="452">
        <v>2.97</v>
      </c>
      <c r="D39" s="451">
        <v>6.95</v>
      </c>
      <c r="E39" s="449"/>
      <c r="F39" s="449"/>
      <c r="G39" s="449"/>
      <c r="H39" s="449"/>
      <c r="I39" s="449"/>
      <c r="J39" s="449"/>
      <c r="K39" s="449"/>
      <c r="L39" s="449"/>
      <c r="M39" s="449"/>
      <c r="N39" s="449"/>
      <c r="O39" s="449"/>
      <c r="P39" s="450"/>
      <c r="Q39" s="449"/>
      <c r="R39" s="448"/>
      <c r="S39" s="447"/>
      <c r="T39" s="446">
        <f t="shared" si="10"/>
        <v>0</v>
      </c>
      <c r="V39" s="444"/>
    </row>
    <row r="40" spans="1:22" hidden="1">
      <c r="A40" s="453" t="s">
        <v>399</v>
      </c>
      <c r="B40" s="452">
        <v>12</v>
      </c>
      <c r="C40" s="452">
        <v>2.97</v>
      </c>
      <c r="D40" s="451">
        <v>6.95</v>
      </c>
      <c r="E40" s="449"/>
      <c r="F40" s="449"/>
      <c r="G40" s="449"/>
      <c r="H40" s="449"/>
      <c r="I40" s="449"/>
      <c r="J40" s="449"/>
      <c r="K40" s="449"/>
      <c r="L40" s="449"/>
      <c r="M40" s="449"/>
      <c r="N40" s="449"/>
      <c r="O40" s="449"/>
      <c r="P40" s="450"/>
      <c r="Q40" s="449"/>
      <c r="R40" s="448"/>
      <c r="S40" s="447"/>
      <c r="T40" s="446">
        <f t="shared" si="10"/>
        <v>0</v>
      </c>
      <c r="V40" s="444"/>
    </row>
    <row r="41" spans="1:22" ht="14.4" hidden="1" thickBot="1">
      <c r="A41" s="442" t="s">
        <v>394</v>
      </c>
      <c r="B41" s="441"/>
      <c r="C41" s="441"/>
      <c r="D41" s="441"/>
      <c r="E41" s="440">
        <f t="shared" ref="E41:S41" si="11">SUM(E36:E40)</f>
        <v>300</v>
      </c>
      <c r="F41" s="440">
        <f t="shared" si="11"/>
        <v>300</v>
      </c>
      <c r="G41" s="440">
        <f t="shared" si="11"/>
        <v>300</v>
      </c>
      <c r="H41" s="440">
        <f t="shared" si="11"/>
        <v>300</v>
      </c>
      <c r="I41" s="440">
        <f t="shared" si="11"/>
        <v>300</v>
      </c>
      <c r="J41" s="440">
        <f t="shared" si="11"/>
        <v>300</v>
      </c>
      <c r="K41" s="440">
        <f t="shared" si="11"/>
        <v>0</v>
      </c>
      <c r="L41" s="440">
        <f t="shared" si="11"/>
        <v>0</v>
      </c>
      <c r="M41" s="440">
        <f t="shared" si="11"/>
        <v>0</v>
      </c>
      <c r="N41" s="440">
        <f t="shared" si="11"/>
        <v>0</v>
      </c>
      <c r="O41" s="440">
        <f t="shared" si="11"/>
        <v>0</v>
      </c>
      <c r="P41" s="440">
        <f t="shared" si="11"/>
        <v>0</v>
      </c>
      <c r="Q41" s="440">
        <f t="shared" si="11"/>
        <v>0</v>
      </c>
      <c r="R41" s="440">
        <f t="shared" si="11"/>
        <v>0</v>
      </c>
      <c r="S41" s="440">
        <f t="shared" si="11"/>
        <v>0</v>
      </c>
      <c r="T41" s="439">
        <f t="shared" si="10"/>
        <v>1800</v>
      </c>
    </row>
    <row r="42" spans="1:22" ht="16.5" customHeight="1">
      <c r="A42" s="476"/>
      <c r="B42" s="476"/>
      <c r="C42" s="476"/>
      <c r="D42" s="476"/>
      <c r="E42" s="476"/>
      <c r="F42" s="476"/>
      <c r="G42" s="476"/>
      <c r="H42" s="476"/>
      <c r="I42" s="476"/>
      <c r="J42" s="476"/>
      <c r="K42" s="476"/>
      <c r="L42" s="476"/>
      <c r="M42" s="476"/>
      <c r="N42" s="476"/>
      <c r="O42" s="476"/>
      <c r="P42" s="476"/>
      <c r="Q42" s="476"/>
      <c r="R42" s="476"/>
      <c r="S42" s="476"/>
      <c r="T42" s="476"/>
    </row>
    <row r="43" spans="1:22" ht="16.5" customHeight="1">
      <c r="A43" s="485"/>
      <c r="B43" s="485"/>
      <c r="C43" s="485"/>
      <c r="D43" s="525"/>
      <c r="E43" s="511"/>
      <c r="F43" s="511"/>
      <c r="G43" s="511"/>
      <c r="H43" s="511"/>
      <c r="I43" s="511"/>
      <c r="J43" s="511"/>
      <c r="K43" s="511"/>
      <c r="L43" s="511"/>
      <c r="M43" s="511"/>
      <c r="N43" s="511"/>
      <c r="O43" s="511"/>
      <c r="P43" s="511"/>
      <c r="Q43" s="511"/>
      <c r="R43" s="511"/>
      <c r="S43" s="511"/>
      <c r="T43" s="446"/>
    </row>
    <row r="44" spans="1:22" ht="14.4" hidden="1">
      <c r="A44" s="476"/>
      <c r="B44" s="476"/>
      <c r="C44" s="476"/>
      <c r="D44" s="476"/>
      <c r="E44" s="476"/>
      <c r="F44" s="476"/>
      <c r="G44" s="476"/>
      <c r="H44" s="476"/>
      <c r="I44" s="476"/>
      <c r="J44" s="476"/>
      <c r="K44" s="476"/>
      <c r="L44" s="476"/>
      <c r="M44" s="476"/>
      <c r="N44" s="476"/>
      <c r="O44" s="476"/>
      <c r="P44" s="476"/>
      <c r="Q44" s="476"/>
      <c r="R44" s="476"/>
      <c r="S44" s="476"/>
      <c r="T44" s="476"/>
    </row>
    <row r="45" spans="1:22" ht="28.2" hidden="1" thickBot="1">
      <c r="A45" s="475" t="s">
        <v>397</v>
      </c>
      <c r="B45" s="475"/>
      <c r="C45" s="475"/>
      <c r="D45" s="524" t="s">
        <v>398</v>
      </c>
      <c r="E45" s="471"/>
      <c r="F45" s="471"/>
      <c r="G45" s="471"/>
      <c r="H45" s="471"/>
      <c r="I45" s="471"/>
      <c r="J45" s="471"/>
      <c r="K45" s="471"/>
      <c r="L45" s="471"/>
      <c r="M45" s="471"/>
      <c r="N45" s="471"/>
      <c r="O45" s="470"/>
      <c r="P45" s="470"/>
      <c r="Q45" s="470"/>
      <c r="R45" s="470"/>
      <c r="S45" s="470"/>
    </row>
    <row r="46" spans="1:22" hidden="1">
      <c r="A46" s="469"/>
      <c r="B46" s="468"/>
      <c r="C46" s="468"/>
      <c r="D46" s="468"/>
      <c r="E46" s="522"/>
      <c r="F46" s="523"/>
      <c r="G46" s="523"/>
      <c r="H46" s="522"/>
      <c r="I46" s="522"/>
      <c r="J46" s="465"/>
      <c r="K46" s="465"/>
      <c r="L46" s="465"/>
      <c r="M46" s="465"/>
      <c r="N46" s="465"/>
      <c r="O46" s="465"/>
      <c r="P46" s="465"/>
      <c r="Q46" s="465"/>
      <c r="R46" s="465"/>
      <c r="S46" s="465"/>
      <c r="T46" s="464"/>
    </row>
    <row r="47" spans="1:22" ht="14.4" hidden="1" thickBot="1">
      <c r="A47" s="463"/>
      <c r="B47" s="460"/>
      <c r="C47" s="460"/>
      <c r="D47" s="460"/>
      <c r="E47" s="461"/>
      <c r="F47" s="461"/>
      <c r="G47" s="461"/>
      <c r="H47" s="461"/>
      <c r="I47" s="461"/>
      <c r="J47" s="461"/>
      <c r="K47" s="461"/>
      <c r="L47" s="461"/>
      <c r="M47" s="461"/>
      <c r="N47" s="461"/>
      <c r="O47" s="461"/>
      <c r="P47" s="461"/>
      <c r="Q47" s="462"/>
      <c r="R47" s="462"/>
      <c r="S47" s="461"/>
      <c r="T47" s="460"/>
    </row>
    <row r="48" spans="1:22" hidden="1">
      <c r="A48" s="459"/>
      <c r="B48" s="458"/>
      <c r="C48" s="458"/>
      <c r="D48" s="458"/>
      <c r="E48" s="456"/>
      <c r="F48" s="457"/>
      <c r="G48" s="457"/>
      <c r="H48" s="457"/>
      <c r="I48" s="457"/>
      <c r="J48" s="456"/>
      <c r="K48" s="456"/>
      <c r="L48" s="456"/>
      <c r="M48" s="456"/>
      <c r="N48" s="456"/>
      <c r="O48" s="456"/>
      <c r="P48" s="456"/>
      <c r="Q48" s="456"/>
      <c r="R48" s="456"/>
      <c r="S48" s="456"/>
      <c r="T48" s="455" t="s">
        <v>388</v>
      </c>
    </row>
    <row r="49" spans="1:20" hidden="1">
      <c r="A49" s="453" t="s">
        <v>389</v>
      </c>
      <c r="B49" s="452"/>
      <c r="C49" s="452"/>
      <c r="D49" s="521">
        <v>4.16</v>
      </c>
      <c r="E49" s="450"/>
      <c r="F49" s="520"/>
      <c r="G49" s="520"/>
      <c r="H49" s="450"/>
      <c r="I49" s="520"/>
      <c r="J49" s="450"/>
      <c r="K49" s="450"/>
      <c r="L49" s="520"/>
      <c r="M49" s="520"/>
      <c r="N49" s="520"/>
      <c r="O49" s="450"/>
      <c r="P49" s="450"/>
      <c r="Q49" s="449"/>
      <c r="R49" s="448"/>
      <c r="S49" s="447"/>
      <c r="T49" s="446">
        <f t="shared" ref="T49:T54" si="12">SUM(E49:S49)</f>
        <v>0</v>
      </c>
    </row>
    <row r="50" spans="1:20" hidden="1">
      <c r="A50" s="453" t="s">
        <v>390</v>
      </c>
      <c r="B50" s="452"/>
      <c r="C50" s="452"/>
      <c r="D50" s="521">
        <v>5.07</v>
      </c>
      <c r="E50" s="450"/>
      <c r="F50" s="520"/>
      <c r="G50" s="520"/>
      <c r="H50" s="450"/>
      <c r="I50" s="520"/>
      <c r="J50" s="520"/>
      <c r="K50" s="450"/>
      <c r="L50" s="520"/>
      <c r="M50" s="520"/>
      <c r="N50" s="520"/>
      <c r="O50" s="447"/>
      <c r="P50" s="450"/>
      <c r="Q50" s="449"/>
      <c r="R50" s="448"/>
      <c r="S50" s="447"/>
      <c r="T50" s="446">
        <f t="shared" si="12"/>
        <v>0</v>
      </c>
    </row>
    <row r="51" spans="1:20" hidden="1">
      <c r="A51" s="453" t="s">
        <v>391</v>
      </c>
      <c r="B51" s="452"/>
      <c r="C51" s="452"/>
      <c r="D51" s="521">
        <v>5.47</v>
      </c>
      <c r="E51" s="450"/>
      <c r="F51" s="450"/>
      <c r="G51" s="450"/>
      <c r="H51" s="450"/>
      <c r="I51" s="450"/>
      <c r="J51" s="450"/>
      <c r="K51" s="450"/>
      <c r="L51" s="450"/>
      <c r="M51" s="450"/>
      <c r="N51" s="450"/>
      <c r="O51" s="447"/>
      <c r="P51" s="450"/>
      <c r="Q51" s="449"/>
      <c r="R51" s="448"/>
      <c r="S51" s="447"/>
      <c r="T51" s="446">
        <f t="shared" si="12"/>
        <v>0</v>
      </c>
    </row>
    <row r="52" spans="1:20" hidden="1">
      <c r="A52" s="453" t="s">
        <v>392</v>
      </c>
      <c r="B52" s="452"/>
      <c r="C52" s="452"/>
      <c r="D52" s="521">
        <v>6.11</v>
      </c>
      <c r="E52" s="450"/>
      <c r="F52" s="520"/>
      <c r="G52" s="520"/>
      <c r="H52" s="520"/>
      <c r="I52" s="520"/>
      <c r="J52" s="520"/>
      <c r="K52" s="520"/>
      <c r="L52" s="520"/>
      <c r="M52" s="520"/>
      <c r="N52" s="520"/>
      <c r="O52" s="447"/>
      <c r="P52" s="450"/>
      <c r="Q52" s="449"/>
      <c r="R52" s="448"/>
      <c r="S52" s="447"/>
      <c r="T52" s="446">
        <f t="shared" si="12"/>
        <v>0</v>
      </c>
    </row>
    <row r="53" spans="1:20" hidden="1">
      <c r="A53" s="453" t="s">
        <v>399</v>
      </c>
      <c r="B53" s="452"/>
      <c r="C53" s="452"/>
      <c r="D53" s="521">
        <v>6.32</v>
      </c>
      <c r="E53" s="450"/>
      <c r="F53" s="520"/>
      <c r="G53" s="520"/>
      <c r="H53" s="450"/>
      <c r="I53" s="520"/>
      <c r="J53" s="520"/>
      <c r="K53" s="450"/>
      <c r="L53" s="450"/>
      <c r="M53" s="450"/>
      <c r="N53" s="450"/>
      <c r="O53" s="450"/>
      <c r="P53" s="450"/>
      <c r="Q53" s="449"/>
      <c r="R53" s="448"/>
      <c r="S53" s="447"/>
      <c r="T53" s="446">
        <f t="shared" si="12"/>
        <v>0</v>
      </c>
    </row>
    <row r="54" spans="1:20" ht="14.4" hidden="1" thickBot="1">
      <c r="A54" s="442" t="s">
        <v>394</v>
      </c>
      <c r="B54" s="441"/>
      <c r="C54" s="441"/>
      <c r="D54" s="441"/>
      <c r="E54" s="440">
        <f t="shared" ref="E54:S54" si="13">SUM(E49:E53)</f>
        <v>0</v>
      </c>
      <c r="F54" s="440">
        <f t="shared" si="13"/>
        <v>0</v>
      </c>
      <c r="G54" s="440">
        <f t="shared" si="13"/>
        <v>0</v>
      </c>
      <c r="H54" s="440">
        <f t="shared" si="13"/>
        <v>0</v>
      </c>
      <c r="I54" s="440">
        <f t="shared" si="13"/>
        <v>0</v>
      </c>
      <c r="J54" s="440">
        <f t="shared" si="13"/>
        <v>0</v>
      </c>
      <c r="K54" s="440">
        <f t="shared" si="13"/>
        <v>0</v>
      </c>
      <c r="L54" s="440">
        <f t="shared" si="13"/>
        <v>0</v>
      </c>
      <c r="M54" s="440">
        <f t="shared" si="13"/>
        <v>0</v>
      </c>
      <c r="N54" s="440">
        <f t="shared" si="13"/>
        <v>0</v>
      </c>
      <c r="O54" s="440">
        <f t="shared" si="13"/>
        <v>0</v>
      </c>
      <c r="P54" s="440">
        <f t="shared" si="13"/>
        <v>0</v>
      </c>
      <c r="Q54" s="440">
        <f t="shared" si="13"/>
        <v>0</v>
      </c>
      <c r="R54" s="440">
        <f t="shared" si="13"/>
        <v>0</v>
      </c>
      <c r="S54" s="440">
        <f t="shared" si="13"/>
        <v>0</v>
      </c>
      <c r="T54" s="439">
        <f t="shared" si="12"/>
        <v>0</v>
      </c>
    </row>
    <row r="63" spans="1:20">
      <c r="P63" s="435"/>
      <c r="Q63" s="434"/>
      <c r="R63" s="434"/>
    </row>
    <row r="64" spans="1:20">
      <c r="P64" s="435"/>
      <c r="Q64" s="434"/>
      <c r="R64" s="434"/>
    </row>
    <row r="65" spans="4:18">
      <c r="D65" s="437"/>
      <c r="O65" s="436"/>
      <c r="P65" s="435"/>
      <c r="Q65" s="434"/>
      <c r="R65" s="434"/>
    </row>
    <row r="66" spans="4:18">
      <c r="D66" s="437"/>
      <c r="O66" s="436"/>
      <c r="P66" s="435"/>
      <c r="Q66" s="434"/>
      <c r="R66" s="434"/>
    </row>
    <row r="67" spans="4:18">
      <c r="D67" s="437"/>
      <c r="P67" s="435"/>
      <c r="Q67" s="434"/>
      <c r="R67" s="434"/>
    </row>
    <row r="68" spans="4:18">
      <c r="O68" s="436"/>
      <c r="P68" s="435"/>
      <c r="Q68" s="434"/>
      <c r="R68" s="434"/>
    </row>
    <row r="74" spans="4:18">
      <c r="P74" s="435"/>
      <c r="Q74" s="434"/>
      <c r="R74" s="434"/>
    </row>
    <row r="75" spans="4:18">
      <c r="P75" s="435"/>
      <c r="Q75" s="434"/>
      <c r="R75" s="434"/>
    </row>
    <row r="76" spans="4:18">
      <c r="D76" s="437"/>
      <c r="O76" s="436"/>
      <c r="P76" s="435"/>
      <c r="Q76" s="434"/>
      <c r="R76" s="434"/>
    </row>
    <row r="77" spans="4:18">
      <c r="D77" s="437"/>
      <c r="O77" s="436"/>
      <c r="P77" s="435"/>
      <c r="Q77" s="434"/>
      <c r="R77" s="434"/>
    </row>
    <row r="78" spans="4:18">
      <c r="D78" s="437"/>
      <c r="P78" s="435"/>
      <c r="Q78" s="434"/>
      <c r="R78" s="434"/>
    </row>
    <row r="79" spans="4:18">
      <c r="O79" s="436"/>
      <c r="P79" s="435"/>
      <c r="Q79" s="434"/>
      <c r="R79" s="434"/>
    </row>
  </sheetData>
  <phoneticPr fontId="105" type="noConversion"/>
  <conditionalFormatting sqref="E23:O27">
    <cfRule type="containsBlanks" dxfId="1" priority="1">
      <formula>LEN(TRIM(E23))=0</formula>
    </cfRule>
  </conditionalFormatting>
  <conditionalFormatting sqref="E36:O40">
    <cfRule type="containsBlanks" dxfId="0" priority="2">
      <formula>LEN(TRIM(E36))=0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3"/>
  <sheetViews>
    <sheetView workbookViewId="0">
      <selection activeCell="H7" sqref="H7:K11"/>
    </sheetView>
  </sheetViews>
  <sheetFormatPr defaultColWidth="9" defaultRowHeight="13.2"/>
  <cols>
    <col min="1" max="1" width="12" customWidth="1"/>
    <col min="2" max="2" width="11.6640625" customWidth="1"/>
    <col min="3" max="3" width="18.6640625" customWidth="1"/>
    <col min="4" max="4" width="13.6640625" customWidth="1"/>
    <col min="5" max="5" width="30.33203125" customWidth="1"/>
    <col min="6" max="6" width="7.6640625" customWidth="1"/>
    <col min="7" max="7" width="8.33203125" customWidth="1"/>
    <col min="11" max="11" width="14.5546875" customWidth="1"/>
    <col min="16" max="16" width="15.5546875" customWidth="1"/>
  </cols>
  <sheetData>
    <row r="1" spans="1:16" ht="21" customHeight="1">
      <c r="A1" s="328" t="s">
        <v>266</v>
      </c>
      <c r="B1" s="714" t="s">
        <v>370</v>
      </c>
      <c r="C1" s="715"/>
      <c r="D1" s="329" t="s">
        <v>269</v>
      </c>
      <c r="E1" s="330">
        <v>45398</v>
      </c>
      <c r="F1" s="331"/>
      <c r="G1" s="331"/>
      <c r="H1" s="332"/>
      <c r="I1" s="333"/>
      <c r="J1" s="334"/>
      <c r="K1" s="334"/>
      <c r="L1" s="334"/>
      <c r="M1" s="334"/>
      <c r="N1" s="333"/>
      <c r="O1" s="333"/>
    </row>
    <row r="2" spans="1:16" ht="21" customHeight="1">
      <c r="A2" s="335" t="s">
        <v>270</v>
      </c>
      <c r="B2" s="336" t="s">
        <v>371</v>
      </c>
      <c r="C2" s="337" t="s">
        <v>268</v>
      </c>
      <c r="D2" s="338" t="s">
        <v>271</v>
      </c>
      <c r="E2" s="339" t="s">
        <v>372</v>
      </c>
      <c r="F2" s="340"/>
      <c r="G2" s="340"/>
      <c r="H2" s="332"/>
      <c r="I2" s="333"/>
      <c r="J2" s="334"/>
      <c r="K2" s="334"/>
      <c r="L2" s="334"/>
      <c r="M2" s="334"/>
      <c r="N2" s="333"/>
      <c r="O2" s="333"/>
    </row>
    <row r="3" spans="1:16">
      <c r="A3" s="713" t="s">
        <v>273</v>
      </c>
      <c r="B3" s="713" t="s">
        <v>274</v>
      </c>
      <c r="C3" s="713" t="s">
        <v>0</v>
      </c>
      <c r="D3" s="713" t="s">
        <v>1</v>
      </c>
      <c r="E3" s="713" t="s">
        <v>2</v>
      </c>
      <c r="F3" s="716" t="s">
        <v>3</v>
      </c>
      <c r="G3" s="716" t="s">
        <v>3</v>
      </c>
      <c r="H3" s="719" t="s">
        <v>276</v>
      </c>
      <c r="I3" s="720"/>
      <c r="J3" s="720"/>
      <c r="K3" s="720"/>
      <c r="L3" s="720"/>
      <c r="M3" s="720"/>
      <c r="N3" s="720"/>
      <c r="O3" s="721"/>
      <c r="P3" s="341" t="s">
        <v>277</v>
      </c>
    </row>
    <row r="4" spans="1:16">
      <c r="A4" s="713"/>
      <c r="B4" s="713"/>
      <c r="C4" s="713"/>
      <c r="D4" s="713"/>
      <c r="E4" s="713"/>
      <c r="F4" s="717"/>
      <c r="G4" s="717"/>
      <c r="H4" s="722" t="s">
        <v>4</v>
      </c>
      <c r="I4" s="722"/>
      <c r="J4" s="722"/>
      <c r="K4" s="713" t="s">
        <v>278</v>
      </c>
      <c r="L4" s="723" t="s">
        <v>5</v>
      </c>
      <c r="M4" s="723" t="s">
        <v>6</v>
      </c>
      <c r="N4" s="713" t="s">
        <v>279</v>
      </c>
      <c r="O4" s="723" t="s">
        <v>7</v>
      </c>
      <c r="P4" s="177"/>
    </row>
    <row r="5" spans="1:16">
      <c r="A5" s="713"/>
      <c r="B5" s="713"/>
      <c r="C5" s="713"/>
      <c r="D5" s="713"/>
      <c r="E5" s="713"/>
      <c r="F5" s="718"/>
      <c r="G5" s="718"/>
      <c r="H5" s="342" t="s">
        <v>8</v>
      </c>
      <c r="I5" s="343" t="s">
        <v>9</v>
      </c>
      <c r="J5" s="343" t="s">
        <v>10</v>
      </c>
      <c r="K5" s="713"/>
      <c r="L5" s="723"/>
      <c r="M5" s="723"/>
      <c r="N5" s="713"/>
      <c r="O5" s="723"/>
      <c r="P5" s="344"/>
    </row>
    <row r="6" spans="1:16" s="203" customFormat="1" ht="19.2">
      <c r="A6" s="345" t="s">
        <v>268</v>
      </c>
      <c r="B6" s="345"/>
      <c r="C6" s="346" t="s">
        <v>268</v>
      </c>
      <c r="D6" s="346"/>
      <c r="E6" s="346"/>
      <c r="F6" s="347" t="s">
        <v>373</v>
      </c>
      <c r="G6" s="348" t="s">
        <v>374</v>
      </c>
      <c r="H6" s="349"/>
      <c r="I6" s="346"/>
      <c r="J6" s="346"/>
      <c r="K6" s="346"/>
      <c r="L6" s="350"/>
      <c r="M6" s="351"/>
      <c r="N6" s="346"/>
      <c r="O6" s="352"/>
      <c r="P6" s="353"/>
    </row>
    <row r="7" spans="1:16" s="203" customFormat="1">
      <c r="A7" s="724" t="s">
        <v>375</v>
      </c>
      <c r="B7" s="725" t="s">
        <v>376</v>
      </c>
      <c r="C7" s="726" t="s">
        <v>377</v>
      </c>
      <c r="D7" s="727" t="s">
        <v>378</v>
      </c>
      <c r="E7" s="354" t="s">
        <v>379</v>
      </c>
      <c r="F7" s="355">
        <v>4.22</v>
      </c>
      <c r="G7" s="356">
        <v>4.12</v>
      </c>
      <c r="H7" s="357">
        <v>30</v>
      </c>
      <c r="I7" s="358">
        <v>25</v>
      </c>
      <c r="J7" s="358">
        <v>15</v>
      </c>
      <c r="K7" s="358">
        <v>2</v>
      </c>
      <c r="L7" s="359">
        <f t="shared" ref="L7:L12" si="0">H7*I7*J7/1000000/K7</f>
        <v>5.6249999999999998E-3</v>
      </c>
      <c r="M7" s="360">
        <f t="shared" ref="M7:M12" si="1">56/L7</f>
        <v>9955.5555555555566</v>
      </c>
      <c r="N7" s="359"/>
      <c r="O7" s="360"/>
      <c r="P7" s="361"/>
    </row>
    <row r="8" spans="1:16" s="203" customFormat="1">
      <c r="A8" s="725"/>
      <c r="B8" s="725"/>
      <c r="C8" s="725"/>
      <c r="D8" s="727"/>
      <c r="E8" s="354" t="s">
        <v>380</v>
      </c>
      <c r="F8" s="355">
        <v>5.0999999999999996</v>
      </c>
      <c r="G8" s="356">
        <v>5</v>
      </c>
      <c r="H8" s="357">
        <v>30</v>
      </c>
      <c r="I8" s="358">
        <v>25</v>
      </c>
      <c r="J8" s="358">
        <v>16</v>
      </c>
      <c r="K8" s="358">
        <v>2</v>
      </c>
      <c r="L8" s="359">
        <f t="shared" si="0"/>
        <v>6.0000000000000001E-3</v>
      </c>
      <c r="M8" s="360">
        <f t="shared" si="1"/>
        <v>9333.3333333333339</v>
      </c>
      <c r="N8" s="359"/>
      <c r="O8" s="360"/>
      <c r="P8" s="361"/>
    </row>
    <row r="9" spans="1:16" s="203" customFormat="1">
      <c r="A9" s="725"/>
      <c r="B9" s="725"/>
      <c r="C9" s="725"/>
      <c r="D9" s="727"/>
      <c r="E9" s="354" t="s">
        <v>381</v>
      </c>
      <c r="F9" s="355">
        <v>5.6</v>
      </c>
      <c r="G9" s="356">
        <v>5.5</v>
      </c>
      <c r="H9" s="357">
        <v>30</v>
      </c>
      <c r="I9" s="358">
        <v>25</v>
      </c>
      <c r="J9" s="358">
        <v>18</v>
      </c>
      <c r="K9" s="358">
        <v>2</v>
      </c>
      <c r="L9" s="359">
        <f t="shared" si="0"/>
        <v>6.7499999999999999E-3</v>
      </c>
      <c r="M9" s="360">
        <f t="shared" si="1"/>
        <v>8296.2962962962956</v>
      </c>
      <c r="N9" s="359"/>
      <c r="O9" s="360"/>
      <c r="P9" s="361"/>
    </row>
    <row r="10" spans="1:16" s="203" customFormat="1">
      <c r="A10" s="725"/>
      <c r="B10" s="725"/>
      <c r="C10" s="725"/>
      <c r="D10" s="727"/>
      <c r="E10" s="354" t="s">
        <v>382</v>
      </c>
      <c r="F10" s="355">
        <v>6.55</v>
      </c>
      <c r="G10" s="356">
        <v>6.45</v>
      </c>
      <c r="H10" s="357">
        <v>30</v>
      </c>
      <c r="I10" s="358">
        <v>25</v>
      </c>
      <c r="J10" s="358">
        <v>21</v>
      </c>
      <c r="K10" s="358">
        <v>2</v>
      </c>
      <c r="L10" s="359">
        <f t="shared" si="0"/>
        <v>7.8750000000000001E-3</v>
      </c>
      <c r="M10" s="360">
        <f t="shared" si="1"/>
        <v>7111.1111111111113</v>
      </c>
      <c r="N10" s="359"/>
      <c r="O10" s="360"/>
      <c r="P10" s="361"/>
    </row>
    <row r="11" spans="1:16" s="203" customFormat="1">
      <c r="A11" s="725"/>
      <c r="B11" s="725"/>
      <c r="C11" s="725"/>
      <c r="D11" s="727"/>
      <c r="E11" s="354" t="s">
        <v>44</v>
      </c>
      <c r="F11" s="355">
        <v>1.1599999999999999</v>
      </c>
      <c r="G11" s="356">
        <v>1.1000000000000001</v>
      </c>
      <c r="H11" s="357">
        <v>25</v>
      </c>
      <c r="I11" s="358">
        <v>16</v>
      </c>
      <c r="J11" s="358">
        <v>15</v>
      </c>
      <c r="K11" s="358">
        <v>4</v>
      </c>
      <c r="L11" s="359">
        <f t="shared" si="0"/>
        <v>1.5E-3</v>
      </c>
      <c r="M11" s="360">
        <f t="shared" si="1"/>
        <v>37333.333333333336</v>
      </c>
      <c r="N11" s="359"/>
      <c r="O11" s="360"/>
      <c r="P11" s="361"/>
    </row>
    <row r="12" spans="1:16" s="203" customFormat="1">
      <c r="A12" s="725"/>
      <c r="B12" s="725"/>
      <c r="C12" s="725"/>
      <c r="D12" s="727"/>
      <c r="E12" s="354" t="s">
        <v>46</v>
      </c>
      <c r="F12" s="355">
        <v>1.31</v>
      </c>
      <c r="G12" s="356">
        <v>1.26</v>
      </c>
      <c r="H12" s="357">
        <v>25</v>
      </c>
      <c r="I12" s="358">
        <v>16</v>
      </c>
      <c r="J12" s="358">
        <v>18</v>
      </c>
      <c r="K12" s="358">
        <v>4</v>
      </c>
      <c r="L12" s="359">
        <f t="shared" si="0"/>
        <v>1.8E-3</v>
      </c>
      <c r="M12" s="360">
        <f t="shared" si="1"/>
        <v>31111.111111111113</v>
      </c>
      <c r="N12" s="359"/>
      <c r="O12" s="360"/>
      <c r="P12" s="361"/>
    </row>
    <row r="13" spans="1:16" s="203" customFormat="1" ht="15" customHeight="1">
      <c r="A13" s="362"/>
      <c r="B13" s="362"/>
      <c r="C13" s="362"/>
      <c r="D13" s="363"/>
      <c r="E13" s="362"/>
      <c r="F13" s="364"/>
      <c r="G13" s="364"/>
      <c r="H13" s="365"/>
      <c r="I13" s="365"/>
      <c r="J13" s="365"/>
      <c r="K13" s="365"/>
      <c r="L13" s="366"/>
      <c r="M13" s="367"/>
      <c r="N13" s="366"/>
      <c r="O13" s="367"/>
      <c r="P13" s="368"/>
    </row>
    <row r="14" spans="1:16">
      <c r="C14" s="365" t="s">
        <v>383</v>
      </c>
      <c r="E14" s="369"/>
    </row>
    <row r="15" spans="1:16">
      <c r="F15" s="370"/>
      <c r="G15" s="370"/>
    </row>
    <row r="16" spans="1:16">
      <c r="C16" s="365"/>
      <c r="F16" s="365"/>
      <c r="G16" s="365"/>
    </row>
    <row r="17" spans="3:9">
      <c r="C17" s="371"/>
      <c r="F17" s="371"/>
      <c r="G17" s="371"/>
    </row>
    <row r="30" spans="3:9">
      <c r="F30" s="365"/>
      <c r="G30" s="365"/>
      <c r="I30" s="365"/>
    </row>
    <row r="31" spans="3:9">
      <c r="F31" s="371"/>
      <c r="G31" s="371"/>
      <c r="I31" s="371"/>
    </row>
    <row r="33" spans="6:9">
      <c r="F33" s="371"/>
      <c r="G33" s="371"/>
      <c r="I33" s="371"/>
    </row>
  </sheetData>
  <mergeCells count="19">
    <mergeCell ref="B1:C1"/>
    <mergeCell ref="A3:A5"/>
    <mergeCell ref="B3:B5"/>
    <mergeCell ref="C3:C5"/>
    <mergeCell ref="D3:D5"/>
    <mergeCell ref="G3:G5"/>
    <mergeCell ref="H3:O3"/>
    <mergeCell ref="H4:J4"/>
    <mergeCell ref="K4:K5"/>
    <mergeCell ref="L4:L5"/>
    <mergeCell ref="M4:M5"/>
    <mergeCell ref="N4:N5"/>
    <mergeCell ref="O4:O5"/>
    <mergeCell ref="A7:A12"/>
    <mergeCell ref="B7:B12"/>
    <mergeCell ref="C7:C12"/>
    <mergeCell ref="D7:D12"/>
    <mergeCell ref="F3:F5"/>
    <mergeCell ref="E3:E5"/>
  </mergeCells>
  <phoneticPr fontId="105"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2"/>
  <sheetViews>
    <sheetView workbookViewId="0">
      <selection activeCell="H12" sqref="H12:K16"/>
    </sheetView>
  </sheetViews>
  <sheetFormatPr defaultColWidth="9" defaultRowHeight="13.2"/>
  <cols>
    <col min="1" max="1" width="11" customWidth="1"/>
    <col min="2" max="2" width="10.44140625" customWidth="1"/>
    <col min="3" max="3" width="23" customWidth="1"/>
    <col min="4" max="4" width="13.5546875" customWidth="1"/>
    <col min="5" max="5" width="16.44140625" customWidth="1"/>
    <col min="6" max="6" width="31" customWidth="1"/>
    <col min="7" max="7" width="10.6640625" style="202" customWidth="1"/>
    <col min="8" max="10" width="9" style="203"/>
    <col min="16" max="16" width="15.5546875" customWidth="1"/>
  </cols>
  <sheetData>
    <row r="1" spans="1:16" ht="30.75" customHeight="1">
      <c r="A1" s="289" t="s">
        <v>266</v>
      </c>
      <c r="B1" s="290" t="s">
        <v>267</v>
      </c>
      <c r="C1" s="291" t="s">
        <v>268</v>
      </c>
      <c r="D1" s="292" t="s">
        <v>269</v>
      </c>
      <c r="E1" s="293"/>
      <c r="F1" s="294">
        <v>45210</v>
      </c>
      <c r="G1" s="295"/>
      <c r="H1" s="296"/>
      <c r="I1" s="297"/>
      <c r="J1" s="298"/>
      <c r="K1" s="299"/>
      <c r="L1" s="299"/>
      <c r="M1" s="299"/>
      <c r="N1" s="300"/>
      <c r="O1" s="300"/>
    </row>
    <row r="2" spans="1:16" ht="29.25" customHeight="1">
      <c r="A2" s="301" t="s">
        <v>270</v>
      </c>
      <c r="B2" s="302"/>
      <c r="C2" s="303" t="s">
        <v>268</v>
      </c>
      <c r="D2" s="304" t="s">
        <v>271</v>
      </c>
      <c r="E2" s="305"/>
      <c r="F2" s="306" t="s">
        <v>272</v>
      </c>
      <c r="G2" s="295" t="s">
        <v>364</v>
      </c>
      <c r="H2" s="296"/>
      <c r="I2" s="297"/>
      <c r="J2" s="298"/>
      <c r="K2" s="299"/>
      <c r="L2" s="299"/>
      <c r="M2" s="299"/>
      <c r="N2" s="300"/>
      <c r="O2" s="300"/>
    </row>
    <row r="3" spans="1:16" ht="14.1" customHeight="1">
      <c r="A3" s="743" t="s">
        <v>273</v>
      </c>
      <c r="B3" s="743" t="s">
        <v>274</v>
      </c>
      <c r="C3" s="743" t="s">
        <v>0</v>
      </c>
      <c r="D3" s="743" t="s">
        <v>1</v>
      </c>
      <c r="E3" s="745" t="s">
        <v>275</v>
      </c>
      <c r="F3" s="743" t="s">
        <v>2</v>
      </c>
      <c r="G3" s="736" t="s">
        <v>3</v>
      </c>
      <c r="H3" s="739" t="s">
        <v>276</v>
      </c>
      <c r="I3" s="740"/>
      <c r="J3" s="740"/>
      <c r="K3" s="740"/>
      <c r="L3" s="740"/>
      <c r="M3" s="740"/>
      <c r="N3" s="740"/>
      <c r="O3" s="741"/>
      <c r="P3" s="230" t="s">
        <v>277</v>
      </c>
    </row>
    <row r="4" spans="1:16" ht="14.1" customHeight="1">
      <c r="A4" s="743"/>
      <c r="B4" s="743"/>
      <c r="C4" s="743"/>
      <c r="D4" s="743"/>
      <c r="E4" s="746"/>
      <c r="F4" s="743"/>
      <c r="G4" s="737"/>
      <c r="H4" s="742" t="s">
        <v>4</v>
      </c>
      <c r="I4" s="742"/>
      <c r="J4" s="742"/>
      <c r="K4" s="743" t="s">
        <v>278</v>
      </c>
      <c r="L4" s="744" t="s">
        <v>5</v>
      </c>
      <c r="M4" s="744" t="s">
        <v>6</v>
      </c>
      <c r="N4" s="743" t="s">
        <v>279</v>
      </c>
      <c r="O4" s="744" t="s">
        <v>7</v>
      </c>
      <c r="P4" s="177"/>
    </row>
    <row r="5" spans="1:16" ht="24" customHeight="1">
      <c r="A5" s="743"/>
      <c r="B5" s="743"/>
      <c r="C5" s="743"/>
      <c r="D5" s="743"/>
      <c r="E5" s="747"/>
      <c r="F5" s="743"/>
      <c r="G5" s="738"/>
      <c r="H5" s="307" t="s">
        <v>8</v>
      </c>
      <c r="I5" s="308" t="s">
        <v>9</v>
      </c>
      <c r="J5" s="308" t="s">
        <v>10</v>
      </c>
      <c r="K5" s="743"/>
      <c r="L5" s="744"/>
      <c r="M5" s="744"/>
      <c r="N5" s="743"/>
      <c r="O5" s="744"/>
      <c r="P5" s="136"/>
    </row>
    <row r="6" spans="1:16">
      <c r="A6" s="309" t="s">
        <v>268</v>
      </c>
      <c r="B6" s="309"/>
      <c r="C6" s="310" t="s">
        <v>268</v>
      </c>
      <c r="D6" s="310"/>
      <c r="E6" s="310"/>
      <c r="F6" s="310"/>
      <c r="G6" s="311"/>
      <c r="H6" s="312"/>
      <c r="I6" s="313"/>
      <c r="J6" s="313"/>
      <c r="K6" s="310"/>
      <c r="L6" s="314"/>
      <c r="M6" s="315"/>
      <c r="N6" s="310"/>
      <c r="O6" s="316"/>
      <c r="P6" s="136"/>
    </row>
    <row r="7" spans="1:16" s="251" customFormat="1" ht="10.199999999999999">
      <c r="A7" s="730" t="s">
        <v>268</v>
      </c>
      <c r="B7" s="730" t="s">
        <v>280</v>
      </c>
      <c r="C7" s="732" t="s">
        <v>365</v>
      </c>
      <c r="D7" s="730" t="s">
        <v>366</v>
      </c>
      <c r="E7" s="730" t="s">
        <v>283</v>
      </c>
      <c r="F7" s="317" t="s">
        <v>284</v>
      </c>
      <c r="G7" s="242">
        <v>3.3</v>
      </c>
      <c r="H7" s="319">
        <v>30</v>
      </c>
      <c r="I7" s="320">
        <v>25</v>
      </c>
      <c r="J7" s="321">
        <f>6*K7+2</f>
        <v>26</v>
      </c>
      <c r="K7" s="322">
        <v>4</v>
      </c>
      <c r="L7" s="323">
        <f t="shared" ref="L7:L16" si="0">H7*I7*J7/1000000/K7</f>
        <v>4.875E-3</v>
      </c>
      <c r="M7" s="324">
        <f t="shared" ref="M7:M16" si="1">56/L7</f>
        <v>11487.179487179486</v>
      </c>
      <c r="N7" s="249"/>
      <c r="O7" s="325"/>
      <c r="P7" s="728"/>
    </row>
    <row r="8" spans="1:16" s="251" customFormat="1" ht="10.199999999999999">
      <c r="A8" s="731"/>
      <c r="B8" s="731"/>
      <c r="C8" s="733"/>
      <c r="D8" s="731"/>
      <c r="E8" s="731"/>
      <c r="F8" s="317" t="s">
        <v>285</v>
      </c>
      <c r="G8" s="242">
        <v>4.04</v>
      </c>
      <c r="H8" s="319">
        <v>30</v>
      </c>
      <c r="I8" s="320">
        <v>25</v>
      </c>
      <c r="J8" s="321">
        <f>7*K8+2</f>
        <v>30</v>
      </c>
      <c r="K8" s="322">
        <v>4</v>
      </c>
      <c r="L8" s="323">
        <f t="shared" si="0"/>
        <v>5.6249999999999998E-3</v>
      </c>
      <c r="M8" s="324">
        <f t="shared" si="1"/>
        <v>9955.5555555555566</v>
      </c>
      <c r="N8" s="249"/>
      <c r="O8" s="325"/>
      <c r="P8" s="729"/>
    </row>
    <row r="9" spans="1:16" s="251" customFormat="1" ht="10.199999999999999">
      <c r="A9" s="731"/>
      <c r="B9" s="731"/>
      <c r="C9" s="733"/>
      <c r="D9" s="731"/>
      <c r="E9" s="731"/>
      <c r="F9" s="317" t="s">
        <v>286</v>
      </c>
      <c r="G9" s="242">
        <v>4.37</v>
      </c>
      <c r="H9" s="319">
        <v>30</v>
      </c>
      <c r="I9" s="320">
        <v>25</v>
      </c>
      <c r="J9" s="321">
        <f>8*K9+2</f>
        <v>34</v>
      </c>
      <c r="K9" s="322">
        <v>4</v>
      </c>
      <c r="L9" s="323">
        <f t="shared" si="0"/>
        <v>6.3749999999999996E-3</v>
      </c>
      <c r="M9" s="324">
        <f t="shared" si="1"/>
        <v>8784.3137254901958</v>
      </c>
      <c r="N9" s="249"/>
      <c r="O9" s="325"/>
      <c r="P9" s="729"/>
    </row>
    <row r="10" spans="1:16" s="326" customFormat="1" ht="10.199999999999999">
      <c r="A10" s="731"/>
      <c r="B10" s="731"/>
      <c r="C10" s="733"/>
      <c r="D10" s="731"/>
      <c r="E10" s="731"/>
      <c r="F10" s="317" t="s">
        <v>287</v>
      </c>
      <c r="G10" s="242">
        <v>5</v>
      </c>
      <c r="H10" s="319">
        <v>30</v>
      </c>
      <c r="I10" s="320">
        <v>25</v>
      </c>
      <c r="J10" s="321">
        <f>9*K10+2</f>
        <v>38</v>
      </c>
      <c r="K10" s="322">
        <v>4</v>
      </c>
      <c r="L10" s="323">
        <f t="shared" si="0"/>
        <v>7.1250000000000003E-3</v>
      </c>
      <c r="M10" s="324">
        <f t="shared" si="1"/>
        <v>7859.6491228070172</v>
      </c>
      <c r="N10" s="249"/>
      <c r="O10" s="325"/>
      <c r="P10" s="729"/>
    </row>
    <row r="11" spans="1:16" s="326" customFormat="1" ht="10.199999999999999">
      <c r="A11" s="731"/>
      <c r="B11" s="731"/>
      <c r="C11" s="733"/>
      <c r="D11" s="731"/>
      <c r="E11" s="731"/>
      <c r="F11" s="317" t="s">
        <v>359</v>
      </c>
      <c r="G11" s="242">
        <v>5.05</v>
      </c>
      <c r="H11" s="319">
        <v>30</v>
      </c>
      <c r="I11" s="320">
        <v>25</v>
      </c>
      <c r="J11" s="321">
        <f>9*K11+2</f>
        <v>38</v>
      </c>
      <c r="K11" s="322">
        <v>4</v>
      </c>
      <c r="L11" s="323">
        <f t="shared" si="0"/>
        <v>7.1250000000000003E-3</v>
      </c>
      <c r="M11" s="324">
        <f t="shared" si="1"/>
        <v>7859.6491228070172</v>
      </c>
      <c r="N11" s="249"/>
      <c r="O11" s="325"/>
      <c r="P11" s="729"/>
    </row>
    <row r="12" spans="1:16" s="251" customFormat="1" ht="10.199999999999999">
      <c r="A12" s="730" t="s">
        <v>268</v>
      </c>
      <c r="B12" s="730" t="s">
        <v>280</v>
      </c>
      <c r="C12" s="732" t="s">
        <v>367</v>
      </c>
      <c r="D12" s="730" t="s">
        <v>368</v>
      </c>
      <c r="E12" s="730" t="s">
        <v>283</v>
      </c>
      <c r="F12" s="317" t="s">
        <v>284</v>
      </c>
      <c r="G12" s="242">
        <v>3.42</v>
      </c>
      <c r="H12" s="319">
        <v>30</v>
      </c>
      <c r="I12" s="320">
        <v>25</v>
      </c>
      <c r="J12" s="321">
        <f>6*K12+2</f>
        <v>26</v>
      </c>
      <c r="K12" s="322">
        <v>4</v>
      </c>
      <c r="L12" s="323">
        <f t="shared" si="0"/>
        <v>4.875E-3</v>
      </c>
      <c r="M12" s="324">
        <f t="shared" si="1"/>
        <v>11487.179487179486</v>
      </c>
      <c r="N12" s="249"/>
      <c r="O12" s="325"/>
      <c r="P12" s="728"/>
    </row>
    <row r="13" spans="1:16" s="251" customFormat="1" ht="10.199999999999999">
      <c r="A13" s="731"/>
      <c r="B13" s="731"/>
      <c r="C13" s="733"/>
      <c r="D13" s="731"/>
      <c r="E13" s="731"/>
      <c r="F13" s="317" t="s">
        <v>285</v>
      </c>
      <c r="G13" s="242">
        <v>4.18</v>
      </c>
      <c r="H13" s="319">
        <v>30</v>
      </c>
      <c r="I13" s="320">
        <v>25</v>
      </c>
      <c r="J13" s="321">
        <f>7*K13+2</f>
        <v>30</v>
      </c>
      <c r="K13" s="322">
        <v>4</v>
      </c>
      <c r="L13" s="323">
        <f t="shared" si="0"/>
        <v>5.6249999999999998E-3</v>
      </c>
      <c r="M13" s="324">
        <f t="shared" si="1"/>
        <v>9955.5555555555566</v>
      </c>
      <c r="N13" s="249"/>
      <c r="O13" s="325"/>
      <c r="P13" s="729"/>
    </row>
    <row r="14" spans="1:16" s="251" customFormat="1" ht="10.199999999999999">
      <c r="A14" s="731"/>
      <c r="B14" s="731"/>
      <c r="C14" s="733"/>
      <c r="D14" s="731"/>
      <c r="E14" s="731"/>
      <c r="F14" s="317" t="s">
        <v>286</v>
      </c>
      <c r="G14" s="242">
        <v>4.55</v>
      </c>
      <c r="H14" s="319">
        <v>30</v>
      </c>
      <c r="I14" s="320">
        <v>25</v>
      </c>
      <c r="J14" s="321">
        <f>8*K14+2</f>
        <v>34</v>
      </c>
      <c r="K14" s="322">
        <v>4</v>
      </c>
      <c r="L14" s="323">
        <f t="shared" si="0"/>
        <v>6.3749999999999996E-3</v>
      </c>
      <c r="M14" s="324">
        <f t="shared" si="1"/>
        <v>8784.3137254901958</v>
      </c>
      <c r="N14" s="249"/>
      <c r="O14" s="325"/>
      <c r="P14" s="729"/>
    </row>
    <row r="15" spans="1:16" s="326" customFormat="1" ht="10.199999999999999">
      <c r="A15" s="731"/>
      <c r="B15" s="731"/>
      <c r="C15" s="733"/>
      <c r="D15" s="731"/>
      <c r="E15" s="731"/>
      <c r="F15" s="317" t="s">
        <v>287</v>
      </c>
      <c r="G15" s="242">
        <v>5.17</v>
      </c>
      <c r="H15" s="319">
        <v>30</v>
      </c>
      <c r="I15" s="320">
        <v>25</v>
      </c>
      <c r="J15" s="321">
        <f>9*K15+2</f>
        <v>38</v>
      </c>
      <c r="K15" s="322">
        <v>4</v>
      </c>
      <c r="L15" s="323">
        <f t="shared" si="0"/>
        <v>7.1250000000000003E-3</v>
      </c>
      <c r="M15" s="324">
        <f t="shared" si="1"/>
        <v>7859.6491228070172</v>
      </c>
      <c r="N15" s="249"/>
      <c r="O15" s="325"/>
      <c r="P15" s="729"/>
    </row>
    <row r="16" spans="1:16" s="326" customFormat="1" ht="10.199999999999999">
      <c r="A16" s="734"/>
      <c r="B16" s="734"/>
      <c r="C16" s="735"/>
      <c r="D16" s="734"/>
      <c r="E16" s="734"/>
      <c r="F16" s="317" t="s">
        <v>359</v>
      </c>
      <c r="G16" s="242">
        <v>5.23</v>
      </c>
      <c r="H16" s="319">
        <v>30</v>
      </c>
      <c r="I16" s="320">
        <v>25</v>
      </c>
      <c r="J16" s="321">
        <f>9*K16+2</f>
        <v>38</v>
      </c>
      <c r="K16" s="322">
        <v>4</v>
      </c>
      <c r="L16" s="323">
        <f t="shared" si="0"/>
        <v>7.1250000000000003E-3</v>
      </c>
      <c r="M16" s="324">
        <f t="shared" si="1"/>
        <v>7859.6491228070172</v>
      </c>
      <c r="N16" s="249"/>
      <c r="O16" s="325"/>
      <c r="P16" s="729"/>
    </row>
    <row r="18" spans="4:7" ht="14.4">
      <c r="D18" s="254" t="s">
        <v>362</v>
      </c>
      <c r="E18" s="327" t="s">
        <v>369</v>
      </c>
      <c r="G18" s="318"/>
    </row>
    <row r="19" spans="4:7">
      <c r="G19" s="318"/>
    </row>
    <row r="20" spans="4:7">
      <c r="G20" s="318"/>
    </row>
    <row r="21" spans="4:7">
      <c r="G21" s="318"/>
    </row>
    <row r="22" spans="4:7">
      <c r="G22" s="318"/>
    </row>
  </sheetData>
  <mergeCells count="26">
    <mergeCell ref="F3:F5"/>
    <mergeCell ref="A3:A5"/>
    <mergeCell ref="B3:B5"/>
    <mergeCell ref="C3:C5"/>
    <mergeCell ref="D3:D5"/>
    <mergeCell ref="E3:E5"/>
    <mergeCell ref="G3:G5"/>
    <mergeCell ref="H3:O3"/>
    <mergeCell ref="H4:J4"/>
    <mergeCell ref="K4:K5"/>
    <mergeCell ref="L4:L5"/>
    <mergeCell ref="M4:M5"/>
    <mergeCell ref="N4:N5"/>
    <mergeCell ref="O4:O5"/>
    <mergeCell ref="P12:P16"/>
    <mergeCell ref="A7:A11"/>
    <mergeCell ref="B7:B11"/>
    <mergeCell ref="C7:C11"/>
    <mergeCell ref="D7:D11"/>
    <mergeCell ref="E7:E11"/>
    <mergeCell ref="P7:P11"/>
    <mergeCell ref="A12:A16"/>
    <mergeCell ref="B12:B16"/>
    <mergeCell ref="C12:C16"/>
    <mergeCell ref="D12:D16"/>
    <mergeCell ref="E12:E16"/>
  </mergeCells>
  <phoneticPr fontId="10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7"/>
  <sheetViews>
    <sheetView workbookViewId="0">
      <selection activeCell="E26" sqref="E26"/>
    </sheetView>
  </sheetViews>
  <sheetFormatPr defaultColWidth="9" defaultRowHeight="13.2"/>
  <cols>
    <col min="1" max="1" width="11" customWidth="1"/>
    <col min="2" max="2" width="10.44140625" customWidth="1"/>
    <col min="3" max="3" width="23" customWidth="1"/>
    <col min="4" max="4" width="13.5546875" customWidth="1"/>
    <col min="5" max="5" width="16.44140625" customWidth="1"/>
    <col min="6" max="6" width="31" customWidth="1"/>
    <col min="7" max="7" width="10.6640625" style="202" customWidth="1"/>
    <col min="8" max="10" width="9" style="203"/>
    <col min="16" max="16" width="15.5546875" customWidth="1"/>
  </cols>
  <sheetData>
    <row r="1" spans="1:16">
      <c r="A1" s="289" t="s">
        <v>266</v>
      </c>
      <c r="B1" s="290" t="s">
        <v>267</v>
      </c>
      <c r="C1" s="291" t="s">
        <v>268</v>
      </c>
      <c r="D1" s="292" t="s">
        <v>269</v>
      </c>
      <c r="E1" s="293"/>
      <c r="F1" s="294">
        <v>45162</v>
      </c>
      <c r="G1" s="295"/>
      <c r="H1" s="296"/>
      <c r="I1" s="297"/>
      <c r="J1" s="298"/>
      <c r="K1" s="299"/>
      <c r="L1" s="299"/>
      <c r="M1" s="299"/>
      <c r="N1" s="300"/>
      <c r="O1" s="300"/>
    </row>
    <row r="2" spans="1:16" ht="29.25" customHeight="1">
      <c r="A2" s="301" t="s">
        <v>270</v>
      </c>
      <c r="B2" s="302"/>
      <c r="C2" s="303" t="s">
        <v>268</v>
      </c>
      <c r="D2" s="304" t="s">
        <v>271</v>
      </c>
      <c r="E2" s="305"/>
      <c r="F2" s="306" t="s">
        <v>272</v>
      </c>
      <c r="G2" s="295"/>
      <c r="H2" s="296"/>
      <c r="I2" s="297"/>
      <c r="J2" s="298"/>
      <c r="K2" s="299"/>
      <c r="L2" s="299"/>
      <c r="M2" s="299"/>
      <c r="N2" s="300"/>
      <c r="O2" s="300"/>
    </row>
    <row r="3" spans="1:16" ht="14.1" customHeight="1">
      <c r="A3" s="743" t="s">
        <v>273</v>
      </c>
      <c r="B3" s="743" t="s">
        <v>274</v>
      </c>
      <c r="C3" s="743" t="s">
        <v>0</v>
      </c>
      <c r="D3" s="743" t="s">
        <v>1</v>
      </c>
      <c r="E3" s="745" t="s">
        <v>275</v>
      </c>
      <c r="F3" s="743" t="s">
        <v>2</v>
      </c>
      <c r="G3" s="736" t="s">
        <v>3</v>
      </c>
      <c r="H3" s="739" t="s">
        <v>276</v>
      </c>
      <c r="I3" s="740"/>
      <c r="J3" s="740"/>
      <c r="K3" s="740"/>
      <c r="L3" s="740"/>
      <c r="M3" s="740"/>
      <c r="N3" s="740"/>
      <c r="O3" s="741"/>
      <c r="P3" s="230" t="s">
        <v>277</v>
      </c>
    </row>
    <row r="4" spans="1:16" ht="14.1" customHeight="1">
      <c r="A4" s="743"/>
      <c r="B4" s="743"/>
      <c r="C4" s="743"/>
      <c r="D4" s="743"/>
      <c r="E4" s="746"/>
      <c r="F4" s="743"/>
      <c r="G4" s="737"/>
      <c r="H4" s="742" t="s">
        <v>4</v>
      </c>
      <c r="I4" s="742"/>
      <c r="J4" s="742"/>
      <c r="K4" s="743" t="s">
        <v>278</v>
      </c>
      <c r="L4" s="744" t="s">
        <v>5</v>
      </c>
      <c r="M4" s="744" t="s">
        <v>6</v>
      </c>
      <c r="N4" s="743" t="s">
        <v>279</v>
      </c>
      <c r="O4" s="744" t="s">
        <v>7</v>
      </c>
      <c r="P4" s="177"/>
    </row>
    <row r="5" spans="1:16" ht="24" customHeight="1">
      <c r="A5" s="743"/>
      <c r="B5" s="743"/>
      <c r="C5" s="743"/>
      <c r="D5" s="743"/>
      <c r="E5" s="747"/>
      <c r="F5" s="743"/>
      <c r="G5" s="738"/>
      <c r="H5" s="307" t="s">
        <v>8</v>
      </c>
      <c r="I5" s="308" t="s">
        <v>9</v>
      </c>
      <c r="J5" s="308" t="s">
        <v>10</v>
      </c>
      <c r="K5" s="743"/>
      <c r="L5" s="744"/>
      <c r="M5" s="744"/>
      <c r="N5" s="743"/>
      <c r="O5" s="744"/>
      <c r="P5" s="136"/>
    </row>
    <row r="6" spans="1:16">
      <c r="A6" s="309" t="s">
        <v>268</v>
      </c>
      <c r="B6" s="309"/>
      <c r="C6" s="310" t="s">
        <v>268</v>
      </c>
      <c r="D6" s="310"/>
      <c r="E6" s="310"/>
      <c r="F6" s="310"/>
      <c r="G6" s="311"/>
      <c r="H6" s="312"/>
      <c r="I6" s="313"/>
      <c r="J6" s="313"/>
      <c r="K6" s="310"/>
      <c r="L6" s="314"/>
      <c r="M6" s="315"/>
      <c r="N6" s="310"/>
      <c r="O6" s="316"/>
      <c r="P6" s="136"/>
    </row>
    <row r="7" spans="1:16" s="251" customFormat="1" ht="10.199999999999999">
      <c r="A7" s="730" t="s">
        <v>268</v>
      </c>
      <c r="B7" s="730" t="s">
        <v>280</v>
      </c>
      <c r="C7" s="748" t="s">
        <v>357</v>
      </c>
      <c r="D7" s="730" t="s">
        <v>358</v>
      </c>
      <c r="E7" s="730" t="s">
        <v>283</v>
      </c>
      <c r="F7" s="317" t="s">
        <v>284</v>
      </c>
      <c r="G7" s="318">
        <v>3.0869999999999997</v>
      </c>
      <c r="H7" s="319">
        <v>30</v>
      </c>
      <c r="I7" s="320">
        <v>25</v>
      </c>
      <c r="J7" s="321">
        <f>6*K7+2</f>
        <v>26</v>
      </c>
      <c r="K7" s="322">
        <v>4</v>
      </c>
      <c r="L7" s="323">
        <f t="shared" ref="L7:L16" si="0">H7*I7*J7/1000000/K7</f>
        <v>4.875E-3</v>
      </c>
      <c r="M7" s="324">
        <f t="shared" ref="M7:M16" si="1">56/L7</f>
        <v>11487.179487179486</v>
      </c>
      <c r="N7" s="249"/>
      <c r="O7" s="325"/>
      <c r="P7" s="728"/>
    </row>
    <row r="8" spans="1:16" s="251" customFormat="1" ht="10.199999999999999">
      <c r="A8" s="731"/>
      <c r="B8" s="731"/>
      <c r="C8" s="733"/>
      <c r="D8" s="731"/>
      <c r="E8" s="731"/>
      <c r="F8" s="317" t="s">
        <v>285</v>
      </c>
      <c r="G8" s="318">
        <v>3.7730000000000001</v>
      </c>
      <c r="H8" s="319">
        <v>30</v>
      </c>
      <c r="I8" s="320">
        <v>25</v>
      </c>
      <c r="J8" s="321">
        <f>7*K8+2</f>
        <v>30</v>
      </c>
      <c r="K8" s="322">
        <v>4</v>
      </c>
      <c r="L8" s="323">
        <f t="shared" si="0"/>
        <v>5.6249999999999998E-3</v>
      </c>
      <c r="M8" s="324">
        <f t="shared" si="1"/>
        <v>9955.5555555555566</v>
      </c>
      <c r="N8" s="249"/>
      <c r="O8" s="325"/>
      <c r="P8" s="729"/>
    </row>
    <row r="9" spans="1:16" s="251" customFormat="1" ht="10.199999999999999">
      <c r="A9" s="731"/>
      <c r="B9" s="731"/>
      <c r="C9" s="733"/>
      <c r="D9" s="731"/>
      <c r="E9" s="731"/>
      <c r="F9" s="317" t="s">
        <v>286</v>
      </c>
      <c r="G9" s="318">
        <v>4.0670000000000002</v>
      </c>
      <c r="H9" s="319">
        <v>30</v>
      </c>
      <c r="I9" s="320">
        <v>25</v>
      </c>
      <c r="J9" s="321">
        <f>8*K9+2</f>
        <v>34</v>
      </c>
      <c r="K9" s="322">
        <v>4</v>
      </c>
      <c r="L9" s="323">
        <f t="shared" si="0"/>
        <v>6.3749999999999996E-3</v>
      </c>
      <c r="M9" s="324">
        <f t="shared" si="1"/>
        <v>8784.3137254901958</v>
      </c>
      <c r="N9" s="249"/>
      <c r="O9" s="325"/>
      <c r="P9" s="729"/>
    </row>
    <row r="10" spans="1:16" s="326" customFormat="1" ht="10.199999999999999">
      <c r="A10" s="731"/>
      <c r="B10" s="731"/>
      <c r="C10" s="733"/>
      <c r="D10" s="731"/>
      <c r="E10" s="731"/>
      <c r="F10" s="317" t="s">
        <v>287</v>
      </c>
      <c r="G10" s="318">
        <v>4.5570000000000004</v>
      </c>
      <c r="H10" s="319">
        <v>30</v>
      </c>
      <c r="I10" s="320">
        <v>25</v>
      </c>
      <c r="J10" s="321">
        <f>9*K10+2</f>
        <v>38</v>
      </c>
      <c r="K10" s="322">
        <v>4</v>
      </c>
      <c r="L10" s="323">
        <f t="shared" si="0"/>
        <v>7.1250000000000003E-3</v>
      </c>
      <c r="M10" s="324">
        <f t="shared" si="1"/>
        <v>7859.6491228070172</v>
      </c>
      <c r="N10" s="249"/>
      <c r="O10" s="325"/>
      <c r="P10" s="729"/>
    </row>
    <row r="11" spans="1:16" s="326" customFormat="1" ht="10.199999999999999">
      <c r="A11" s="731"/>
      <c r="B11" s="731"/>
      <c r="C11" s="733"/>
      <c r="D11" s="731"/>
      <c r="E11" s="731"/>
      <c r="F11" s="317" t="s">
        <v>359</v>
      </c>
      <c r="G11" s="318">
        <v>4.6059999999999999</v>
      </c>
      <c r="H11" s="319">
        <v>30</v>
      </c>
      <c r="I11" s="320">
        <v>25</v>
      </c>
      <c r="J11" s="321">
        <f>9*K11+2</f>
        <v>38</v>
      </c>
      <c r="K11" s="322">
        <v>4</v>
      </c>
      <c r="L11" s="323">
        <f t="shared" si="0"/>
        <v>7.1250000000000003E-3</v>
      </c>
      <c r="M11" s="324">
        <f t="shared" si="1"/>
        <v>7859.6491228070172</v>
      </c>
      <c r="N11" s="249"/>
      <c r="O11" s="325"/>
      <c r="P11" s="729"/>
    </row>
    <row r="12" spans="1:16" s="251" customFormat="1" ht="10.199999999999999">
      <c r="A12" s="730" t="s">
        <v>268</v>
      </c>
      <c r="B12" s="730" t="s">
        <v>280</v>
      </c>
      <c r="C12" s="748" t="s">
        <v>360</v>
      </c>
      <c r="D12" s="730" t="s">
        <v>361</v>
      </c>
      <c r="E12" s="730" t="s">
        <v>283</v>
      </c>
      <c r="F12" s="317" t="s">
        <v>284</v>
      </c>
      <c r="G12" s="318">
        <v>3.234</v>
      </c>
      <c r="H12" s="319">
        <v>30</v>
      </c>
      <c r="I12" s="320">
        <v>25</v>
      </c>
      <c r="J12" s="321">
        <f>6*K12+2</f>
        <v>26</v>
      </c>
      <c r="K12" s="322">
        <v>4</v>
      </c>
      <c r="L12" s="323">
        <f t="shared" si="0"/>
        <v>4.875E-3</v>
      </c>
      <c r="M12" s="324">
        <f t="shared" si="1"/>
        <v>11487.179487179486</v>
      </c>
      <c r="N12" s="249"/>
      <c r="O12" s="325"/>
      <c r="P12" s="728"/>
    </row>
    <row r="13" spans="1:16" s="251" customFormat="1" ht="10.199999999999999">
      <c r="A13" s="731"/>
      <c r="B13" s="731"/>
      <c r="C13" s="733"/>
      <c r="D13" s="731"/>
      <c r="E13" s="731"/>
      <c r="F13" s="317" t="s">
        <v>285</v>
      </c>
      <c r="G13" s="318">
        <v>3.92</v>
      </c>
      <c r="H13" s="319">
        <v>30</v>
      </c>
      <c r="I13" s="320">
        <v>25</v>
      </c>
      <c r="J13" s="321">
        <f>7*K13+2</f>
        <v>30</v>
      </c>
      <c r="K13" s="322">
        <v>4</v>
      </c>
      <c r="L13" s="323">
        <f t="shared" si="0"/>
        <v>5.6249999999999998E-3</v>
      </c>
      <c r="M13" s="324">
        <f t="shared" si="1"/>
        <v>9955.5555555555566</v>
      </c>
      <c r="N13" s="249"/>
      <c r="O13" s="325"/>
      <c r="P13" s="729"/>
    </row>
    <row r="14" spans="1:16" s="251" customFormat="1" ht="10.199999999999999">
      <c r="A14" s="731"/>
      <c r="B14" s="731"/>
      <c r="C14" s="733"/>
      <c r="D14" s="731"/>
      <c r="E14" s="731"/>
      <c r="F14" s="317" t="s">
        <v>286</v>
      </c>
      <c r="G14" s="318">
        <v>4.2139999999999995</v>
      </c>
      <c r="H14" s="319">
        <v>30</v>
      </c>
      <c r="I14" s="320">
        <v>25</v>
      </c>
      <c r="J14" s="321">
        <f>8*K14+2</f>
        <v>34</v>
      </c>
      <c r="K14" s="322">
        <v>4</v>
      </c>
      <c r="L14" s="323">
        <f t="shared" si="0"/>
        <v>6.3749999999999996E-3</v>
      </c>
      <c r="M14" s="324">
        <f t="shared" si="1"/>
        <v>8784.3137254901958</v>
      </c>
      <c r="N14" s="249"/>
      <c r="O14" s="325"/>
      <c r="P14" s="729"/>
    </row>
    <row r="15" spans="1:16" s="326" customFormat="1" ht="10.199999999999999">
      <c r="A15" s="731"/>
      <c r="B15" s="731"/>
      <c r="C15" s="733"/>
      <c r="D15" s="731"/>
      <c r="E15" s="731"/>
      <c r="F15" s="317" t="s">
        <v>287</v>
      </c>
      <c r="G15" s="318">
        <v>4.7921999999999993</v>
      </c>
      <c r="H15" s="319">
        <v>30</v>
      </c>
      <c r="I15" s="320">
        <v>25</v>
      </c>
      <c r="J15" s="321">
        <f>9*K15+2</f>
        <v>38</v>
      </c>
      <c r="K15" s="322">
        <v>4</v>
      </c>
      <c r="L15" s="323">
        <f t="shared" si="0"/>
        <v>7.1250000000000003E-3</v>
      </c>
      <c r="M15" s="324">
        <f t="shared" si="1"/>
        <v>7859.6491228070172</v>
      </c>
      <c r="N15" s="249"/>
      <c r="O15" s="325"/>
      <c r="P15" s="729"/>
    </row>
    <row r="16" spans="1:16" s="326" customFormat="1" ht="10.199999999999999">
      <c r="A16" s="734"/>
      <c r="B16" s="734"/>
      <c r="C16" s="735"/>
      <c r="D16" s="734"/>
      <c r="E16" s="734"/>
      <c r="F16" s="317" t="s">
        <v>359</v>
      </c>
      <c r="G16" s="318">
        <v>4.851</v>
      </c>
      <c r="H16" s="319">
        <v>30</v>
      </c>
      <c r="I16" s="320">
        <v>25</v>
      </c>
      <c r="J16" s="321">
        <f>9*K16+2</f>
        <v>38</v>
      </c>
      <c r="K16" s="322">
        <v>4</v>
      </c>
      <c r="L16" s="323">
        <f t="shared" si="0"/>
        <v>7.1250000000000003E-3</v>
      </c>
      <c r="M16" s="324">
        <f t="shared" si="1"/>
        <v>7859.6491228070172</v>
      </c>
      <c r="N16" s="249"/>
      <c r="O16" s="325"/>
      <c r="P16" s="729"/>
    </row>
    <row r="17" spans="4:10">
      <c r="J17"/>
    </row>
    <row r="18" spans="4:10" ht="14.4">
      <c r="D18" s="254" t="s">
        <v>362</v>
      </c>
      <c r="E18" s="327" t="s">
        <v>363</v>
      </c>
      <c r="J18"/>
    </row>
    <row r="19" spans="4:10">
      <c r="J19"/>
    </row>
    <row r="20" spans="4:10">
      <c r="J20"/>
    </row>
    <row r="21" spans="4:10">
      <c r="J21"/>
    </row>
    <row r="22" spans="4:10">
      <c r="J22"/>
    </row>
    <row r="23" spans="4:10">
      <c r="J23"/>
    </row>
    <row r="24" spans="4:10">
      <c r="J24"/>
    </row>
    <row r="25" spans="4:10">
      <c r="J25"/>
    </row>
    <row r="26" spans="4:10">
      <c r="J26"/>
    </row>
    <row r="27" spans="4:10">
      <c r="J27"/>
    </row>
  </sheetData>
  <mergeCells count="26">
    <mergeCell ref="P12:P16"/>
    <mergeCell ref="A7:A11"/>
    <mergeCell ref="B7:B11"/>
    <mergeCell ref="C7:C11"/>
    <mergeCell ref="D7:D11"/>
    <mergeCell ref="E7:E11"/>
    <mergeCell ref="P7:P11"/>
    <mergeCell ref="A12:A16"/>
    <mergeCell ref="B12:B16"/>
    <mergeCell ref="C12:C16"/>
    <mergeCell ref="D12:D16"/>
    <mergeCell ref="E12:E16"/>
    <mergeCell ref="G3:G5"/>
    <mergeCell ref="H3:O3"/>
    <mergeCell ref="H4:J4"/>
    <mergeCell ref="K4:K5"/>
    <mergeCell ref="L4:L5"/>
    <mergeCell ref="M4:M5"/>
    <mergeCell ref="N4:N5"/>
    <mergeCell ref="O4:O5"/>
    <mergeCell ref="F3:F5"/>
    <mergeCell ref="A3:A5"/>
    <mergeCell ref="B3:B5"/>
    <mergeCell ref="C3:C5"/>
    <mergeCell ref="D3:D5"/>
    <mergeCell ref="E3:E5"/>
  </mergeCells>
  <phoneticPr fontId="10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8DDEEA1A93B246814EBD36F8B8EB80" ma:contentTypeVersion="15" ma:contentTypeDescription="Create a new document." ma:contentTypeScope="" ma:versionID="b2b27b35c026932b9adf8164f01f48b9">
  <xsd:schema xmlns:xsd="http://www.w3.org/2001/XMLSchema" xmlns:xs="http://www.w3.org/2001/XMLSchema" xmlns:p="http://schemas.microsoft.com/office/2006/metadata/properties" xmlns:ns3="c7591733-225d-4460-b800-c1d2c41c49d9" xmlns:ns4="176cf767-a845-4cf4-ba72-204257a8dbf0" targetNamespace="http://schemas.microsoft.com/office/2006/metadata/properties" ma:root="true" ma:fieldsID="d4eafafed9a3e9cfdb534b6e3b260d91" ns3:_="" ns4:_="">
    <xsd:import namespace="c7591733-225d-4460-b800-c1d2c41c49d9"/>
    <xsd:import namespace="176cf767-a845-4cf4-ba72-204257a8dbf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91733-225d-4460-b800-c1d2c41c4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6cf767-a845-4cf4-ba72-204257a8dbf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7591733-225d-4460-b800-c1d2c41c49d9" xsi:nil="true"/>
  </documentManagement>
</p:properties>
</file>

<file path=customXml/itemProps1.xml><?xml version="1.0" encoding="utf-8"?>
<ds:datastoreItem xmlns:ds="http://schemas.openxmlformats.org/officeDocument/2006/customXml" ds:itemID="{3C63859F-F9B2-44AF-8DFE-58C84DE2F6C3}">
  <ds:schemaRefs>
    <ds:schemaRef ds:uri="http://schemas.microsoft.com/sharepoint/v3/contenttype/forms"/>
  </ds:schemaRefs>
</ds:datastoreItem>
</file>

<file path=customXml/itemProps2.xml><?xml version="1.0" encoding="utf-8"?>
<ds:datastoreItem xmlns:ds="http://schemas.openxmlformats.org/officeDocument/2006/customXml" ds:itemID="{B5EF1500-BE2D-410E-A792-5F5915244D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91733-225d-4460-b800-c1d2c41c49d9"/>
    <ds:schemaRef ds:uri="176cf767-a845-4cf4-ba72-204257a8db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191F4D-0BA7-4BAC-9B20-3428D2597778}">
  <ds:schemaRefs>
    <ds:schemaRef ds:uri="http://purl.org/dc/elements/1.1/"/>
    <ds:schemaRef ds:uri="176cf767-a845-4cf4-ba72-204257a8dbf0"/>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c7591733-225d-4460-b800-c1d2c41c49d9"/>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1</vt:i4>
      </vt:variant>
    </vt:vector>
  </HeadingPairs>
  <TitlesOfParts>
    <vt:vector size="16" baseType="lpstr">
      <vt:lpstr>JLA Counter Margin Check</vt:lpstr>
      <vt:lpstr>CHN 04-01-2025</vt:lpstr>
      <vt:lpstr>Quote</vt:lpstr>
      <vt:lpstr>DD Tag On Costs 4-18-2024</vt:lpstr>
      <vt:lpstr>SATIN</vt:lpstr>
      <vt:lpstr>COOLING</vt:lpstr>
      <vt:lpstr>Satin tag on 04-16-24</vt:lpstr>
      <vt:lpstr>Cooling 10-11-23</vt:lpstr>
      <vt:lpstr>CHN 08-25</vt:lpstr>
      <vt:lpstr>Carton Size and Weight</vt:lpstr>
      <vt:lpstr>DDs Spec</vt:lpstr>
      <vt:lpstr>CCD 05-04</vt:lpstr>
      <vt:lpstr>CCD 11-18</vt:lpstr>
      <vt:lpstr>ROSS cool plus</vt:lpstr>
      <vt:lpstr>90gsm satin</vt:lpstr>
      <vt:lpstr>SATIN!Print_Area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2025-05-19T05:59:27Z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0x0101007F8DDEEA1A93B246814EBD36F8B8EB80</vt:lpwstr>
  </property>
</Properties>
</file>