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<sst xmlns="http://schemas.openxmlformats.org/spreadsheetml/2006/main" count="466" uniqueCount="466">
  <si>
    <t>Date Type:</t>
  </si>
  <si>
    <t>Shipped Date</t>
  </si>
  <si>
    <t>Start Date:</t>
  </si>
  <si>
    <t>10/01/2024</t>
  </si>
  <si>
    <t>End Date:</t>
  </si>
  <si>
    <t>05/04/2025</t>
  </si>
  <si>
    <t>Report Run Date:</t>
  </si>
  <si>
    <t>05/05/2025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</si>
  <si>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</si>
  <si>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</si>
  <si>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</si>
  <si>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</si>
  <si>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</si>
  <si>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</si>
  <si>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</si>
  <si>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</si>
  <si>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</si>
  <si>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</si>
  <si>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</si>
  <si>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</si>
  <si>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</si>
  <si>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</si>
  <si>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</si>
  <si>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</si>
  <si>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</si>
  <si>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</si>
  <si>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</si>
  <si>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</si>
  <si>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</si>
  <si>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</si>
  <si>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</si>
  <si>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</si>
  <si>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</si>
  <si>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</si>
  <si>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</si>
  <si>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</si>
  <si>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</si>
  <si>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</si>
  <si>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</si>
  <si>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</si>
  <si>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</si>
  <si>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</si>
  <si>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</si>
  <si>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</si>
  <si>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</si>
  <si>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</si>
  <si>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</si>
  <si>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</si>
  <si>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</si>
  <si>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</si>
  <si>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</si>
  <si>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</si>
  <si>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</si>
  <si>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</si>
  <si>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</si>
  <si>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</si>
  <si>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</si>
  <si>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</si>
  <si>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</si>
  <si>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</si>
  <si>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</si>
  <si>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</si>
  <si>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</si>
  <si>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</si>
  <si>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</si>
  <si>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</si>
  <si>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</si>
  <si>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</si>
  <si>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</si>
  <si>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</si>
  <si>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</si>
  <si>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</si>
  <si>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</si>
  <si>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</si>
  <si>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</si>
  <si>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</si>
  <si>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</si>
  <si>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</si>
  <si>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</si>
  <si>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</si>
  <si>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</si>
  <si>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</si>
  <si>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</si>
  <si>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</si>
  <si>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</si>
  <si>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</si>
  <si>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</si>
  <si>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</si>
  <si>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</si>
  <si>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</si>
  <si>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</si>
  <si>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</si>
  <si>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</si>
  <si>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</si>
  <si>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</si>
  <si>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</si>
  <si>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</si>
  <si>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B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</si>
  <si>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</si>
  <si>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</si>
  <si>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</si>
  <si>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</si>
  <si>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</si>
  <si>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</si>
  <si>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</si>
  <si>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</si>
  <si>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</si>
  <si>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AMAZON,AMAZONDS,CSNSTORES,HDDS,JCPENNEY01,KOHLDSN,MACY02,OVERSTOCK01,TGTDVS</t>
  </si>
  <si>
    <t>Setup</t>
  </si>
  <si>
    <t>1/12/2024</t>
  </si>
  <si>
    <t>No</t>
  </si>
  <si>
    <t>WR14-1728</t>
  </si>
  <si>
    <t>Full/Queen</t>
  </si>
  <si>
    <t>A+</t>
  </si>
  <si>
    <t>3</t>
  </si>
  <si>
    <t>4/2/2017</t>
  </si>
  <si>
    <t>AAFESDS,AMAZON,AMAZONDS,BLK01,CSNSTORES,FINGERHUTDS,HDDS,JCPENNEY01,KOHLDSN,MACY02,OLLIIX,OVERSTOCK01,TGTDVS</t>
  </si>
  <si>
    <t>8/24/2016</t>
  </si>
  <si>
    <t>WR14-1729</t>
  </si>
  <si>
    <t>King/Cal King</t>
  </si>
  <si>
    <t>AAFESDS,AMAZON,AMAZONDS,BLK01,CSNSTORES,FINGERHUTDS,HDDS,JCPENNEY01,KOHLDSN,LOWESDS,MACY02,OLLIIX,OVERSTOCK01,ROOMECOM,TGTDVS</t>
  </si>
  <si>
    <t>WR13-3919</t>
  </si>
  <si>
    <t>Mill Creek</t>
  </si>
  <si>
    <t>Green</t>
  </si>
  <si>
    <t>PP000534;PF004793</t>
  </si>
  <si>
    <t>AMAZON,AMAZONDS,CSNSTORES,HDDS,JCPENNEY01,KOHLDSN,MACY02,OLLIIX,OVERSTOCK01,TGTDVS</t>
  </si>
  <si>
    <t>WR13-2815</t>
  </si>
  <si>
    <t>8/30/2019</t>
  </si>
  <si>
    <t>5/14/2025</t>
  </si>
  <si>
    <t>AMAZON,AMAZONDS,ASHFURNDS,BLK01,CSNSTORES,HDDS,HSNDS,JCPENNEY01,KOHLDSN,MACY02,OLLIIX,OVERSCONSIGN,OVERSTOCK01,TGTDVS</t>
  </si>
  <si>
    <t>10/2/2020</t>
  </si>
  <si>
    <t>WR13-2816</t>
  </si>
  <si>
    <t>AAFESDS,AMAZON,AMAZONDS,ASHFURNDS,BLK01,CSNSTORES,HDDS,HSNDS,JCPENNEY01,KOHLDSN,MACY02,OLLIIX,OVERSTOCK01,TGTDVS</t>
  </si>
  <si>
    <t>9/25/2020</t>
  </si>
  <si>
    <t>WR14-1726</t>
  </si>
  <si>
    <t>Winter Plains</t>
  </si>
  <si>
    <t>100% Cotton Oversized Quilt Mini Set</t>
  </si>
  <si>
    <t>Taupe</t>
  </si>
  <si>
    <t>A</t>
  </si>
  <si>
    <t>PF003308</t>
  </si>
  <si>
    <t>Casual|Transitional</t>
  </si>
  <si>
    <t>AMAZON,AMAZONDS,BLK01,CSNSTORES,HDDS,HOUZZ,JCPENNEY01,KOHLDSN,MACY02,OLLIIX,OVERSTOCK01,TGTDVS</t>
  </si>
  <si>
    <t>WR14-1727</t>
  </si>
  <si>
    <t>AAFESDS,AMAZON,AMAZONDS,BLK01,CSNSTORES,HDDS,JCPENNEY01,KOHLDSN,MACY02,OLLIIX,OVERSTOCK01,TGTDVS</t>
  </si>
  <si>
    <t>WR14-1730</t>
  </si>
  <si>
    <t>Sunset</t>
  </si>
  <si>
    <t>Oversized Cotton Quilt Mini Set</t>
  </si>
  <si>
    <t>Red</t>
  </si>
  <si>
    <t>AAFESDS,AMAZON,AMAZONDS,BLK01,CSNSTORES,FINGERHUTDS,HDDS,HSNDS,JCPENNEY01,KOHLDSN,LOWESDS,OLLIIX,OVERSTOCK01</t>
  </si>
  <si>
    <t>Yes</t>
  </si>
  <si>
    <t>WR14-1731</t>
  </si>
  <si>
    <t>AMAZON,AMAZONDS,BLK01,CSNSTORES,FINGERHUTDS,HDDS,HSNDS,JCPENNEY01,KOHLDSN,LOWESDS,OLLIIX,OVERSTOCK01</t>
  </si>
  <si>
    <t>WR13-3471</t>
  </si>
  <si>
    <t>Olsen</t>
  </si>
  <si>
    <t>Olsen 3 Piece Oversized Cotton Quilt Set</t>
  </si>
  <si>
    <t>Blue</t>
  </si>
  <si>
    <t>PP001704;PF005621</t>
  </si>
  <si>
    <t>Plain Fabric</t>
  </si>
  <si>
    <t>Geometric</t>
  </si>
  <si>
    <t>Cottage/Country</t>
  </si>
  <si>
    <t>9/20/2021</t>
  </si>
  <si>
    <t>6/16/2025</t>
  </si>
  <si>
    <t>AAFESDS,AMAZON,AMAZONDS,ASHFURNDS,BLK01,CSNSTORES,HDDS,JCPENNEY01,KOHLDSN,OLLIIX,OVERSTOCK01,ROOMECOM,TGTDVS</t>
  </si>
  <si>
    <t>4/6/2022</t>
  </si>
  <si>
    <t>WR13-3472</t>
  </si>
  <si>
    <t>WR13-3904</t>
  </si>
  <si>
    <t>PP001704;PF005929</t>
  </si>
  <si>
    <t>2/10/2023</t>
  </si>
  <si>
    <t>AAFESDS,AMAZON,AMAZONDS,CSNSTORES,HDDS,JCPENNEY01,KOHLDSN,OLLIIX,OVERSTOCK01,TGTDVS</t>
  </si>
  <si>
    <t>11/16/2023</t>
  </si>
  <si>
    <t>WR13-3905</t>
  </si>
  <si>
    <t>AAFESDS,AMAZON,BLK01,CSNSTORES,HDDS,JCPENNEY01,KOHLDSN,OLLIIX,OVERSTOCK01,TGTDVS</t>
  </si>
  <si>
    <t>WR14-1787</t>
  </si>
  <si>
    <t>Tasha</t>
  </si>
  <si>
    <t>AMAZON,AMAZONDS,BLK01,CSNSTORES,HDDS,JCPENNEY01,KOHLDSN,OLLIIX,OVERSTOCK01,TGTDVS</t>
  </si>
  <si>
    <t>8/31/2016</t>
  </si>
  <si>
    <t>WR14-1788</t>
  </si>
  <si>
    <t>9/14/2016</t>
  </si>
  <si>
    <t>WR14-1785</t>
  </si>
  <si>
    <t>Quilt Mini Set</t>
  </si>
  <si>
    <t>WR14-1786</t>
  </si>
  <si>
    <t>AAFESDS,AMAZON,AMAZONDS,BLK01,CSNSTORES,HDDS,KOHLDSN,OLLIIX,OVERSTOCK01,TGTDVS</t>
  </si>
  <si>
    <t>WR13-3042</t>
  </si>
  <si>
    <t>Spruce Hill</t>
  </si>
  <si>
    <t>PP001508;PF005120</t>
  </si>
  <si>
    <t>8/18/2020</t>
  </si>
  <si>
    <t>AMAZON,ASHFURNDS,BLK01,CSNSTORES,HDDS,JCPENNEY01,KOHLDSN,OLLIIX,OVERSTOCK01,TGTDVS</t>
  </si>
  <si>
    <t>11/17/2020</t>
  </si>
  <si>
    <t>WR13-3043</t>
  </si>
  <si>
    <t>AAFESDS,AMAZON,AMAZONDS,BLK01,CSNSTORES,HDDS,JCPENNEY01,KOHLDSN,OLLIIX,OVERSTOCK01,TGTDVS</t>
  </si>
  <si>
    <t>WR13-2947</t>
  </si>
  <si>
    <t>Montana</t>
  </si>
  <si>
    <t>Printed Cotton Oversized Quilt Mini Set</t>
  </si>
  <si>
    <t>PP001497;PF005105</t>
  </si>
  <si>
    <t>6/26/2020</t>
  </si>
  <si>
    <t>AMAZON,AMAZONDS,ASHFURNDS,BLK01,CSNSTORES,HDDS,JCPENNEY01,KOHLDSN,MACY02,OLLIIX,OVERSCONSIGN,OVERSTOCK01,TGTDVS</t>
  </si>
  <si>
    <t>9/30/2020</t>
  </si>
  <si>
    <t>WR13-2948</t>
  </si>
  <si>
    <t>AAFESDS,AMAZON,AMAZONDS,ASHFURNDS,BLK01,CSNSTORES,HDDS,JCPENNEY01,KOHLDSN,MACY02,OLLIIX,OVERSTOCK01,TGTDVS,WALMARTDS</t>
  </si>
  <si>
    <t>WR14-1724</t>
  </si>
  <si>
    <t>Huntington</t>
  </si>
  <si>
    <t>AMAZON,AMAZONDS,BLK01,CSNSTORES,JCPENNEY01,KOHLDSN,MACY02,OLLIIX,OVERSTOCK01</t>
  </si>
  <si>
    <t>WR14-1725</t>
  </si>
  <si>
    <t>AAFESDS,AMAZON,AMAZONDS,BLK01,CSNSTORES,HDDS,JCPENNEY01,KOHLDSN,MACY02,OLLIIX,OVERSTOCK01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</si>
  <si>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</si>
  <si>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</si>
  <si>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</si>
  <si>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</si>
  <si>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</si>
  <si>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</si>
  <si>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</si>
  <si>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AMAZONDS,BLK01,CSNSTORES,FINGERHUTDS,HDDS,JCPENNEY01,KOHLDSN,OLLIIX,OVERSTOCK01,TGTDVS</t>
  </si>
  <si>
    <t>7/1/2019</t>
  </si>
  <si>
    <t>WR13-2524</t>
  </si>
  <si>
    <t>AAFESDS,AMAZON,AMAZONDS,ASHFURNDS,BLK01,CSNSTORES,FINGERHUTDS,HDDS,JCPENNEY01,KOHLDSN,OLLIIX,OVERSTOCK01,TGTDVS</t>
  </si>
  <si>
    <t>6/27/2019</t>
  </si>
  <si>
    <t>WR14-3869</t>
  </si>
  <si>
    <t>Woodshed AZ</t>
  </si>
  <si>
    <t>Quilt Set</t>
  </si>
  <si>
    <t>Brown</t>
  </si>
  <si>
    <t>ARB</t>
  </si>
  <si>
    <t>Print</t>
  </si>
  <si>
    <t>12/7/2022</t>
  </si>
  <si>
    <t>7/16/2025</t>
  </si>
  <si>
    <t>AMAZONDS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</si>
  <si>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</si>
  <si>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</si>
  <si>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</si>
  <si>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</si>
  <si>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</si>
  <si>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</si>
  <si>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</si>
  <si>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</si>
  <si>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</si>
  <si>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Donation</t>
  </si>
  <si>
    <t>C</t>
  </si>
  <si>
    <t>Lodge/Cabin</t>
  </si>
  <si>
    <t>10/5/2017</t>
  </si>
  <si>
    <t>AAFESDS,AMAZON,AMAZONDS,ASHFURNDS,BLK01,CSNSTORES,HDDS,JCPENNEY01,KOHLDSN,OLLIIX,OVERSTOCK01,TGTDVS</t>
  </si>
  <si>
    <t>Discontinued</t>
  </si>
  <si>
    <t>4/12/2018</t>
  </si>
  <si>
    <t>WR14-2234</t>
  </si>
  <si>
    <t>Close-out</t>
  </si>
  <si>
    <t>AMAZON,ASHFURNDS,CSNSTORES,JCPENNEY01,KOHLDSN,OLLIIX,OVERSTOCK01,TGTDVS</t>
  </si>
  <si>
    <t>WR14-2022</t>
  </si>
  <si>
    <t>Buffalo Check</t>
  </si>
  <si>
    <t>Oversized Quilt Mini Set</t>
  </si>
  <si>
    <t>Gray</t>
  </si>
  <si>
    <t>PF003309</t>
  </si>
  <si>
    <t>8/12/2017</t>
  </si>
  <si>
    <t>AMAZON,AMAZONDS,CSNSTORES,FINGERHUTDS,HDDS,JCPENNEY01,KOHLDSN,MACY02,OLLIIX,OVERSTOCK01,TGTDVS</t>
  </si>
  <si>
    <t>3/7/2018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</si>
  <si>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</si>
  <si>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</si>
  <si>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</si>
  <si>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</si>
  <si>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</si>
  <si>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</si>
  <si>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</si>
  <si>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AMAZONDS,CSNSTORES,JCPENNEY01,KOHLDSN,OVERSTOCK01,TGTDVS</t>
  </si>
  <si>
    <t>WR13-3589</t>
  </si>
  <si>
    <t>AMAZONDS,CSNSTORES,JCPENNEY01,KOHLDSN,OLLIIX,TGTDVS</t>
  </si>
  <si>
    <t>WR13-3473</t>
  </si>
  <si>
    <t>Hudson</t>
  </si>
  <si>
    <t>PP001705;PF005622</t>
  </si>
  <si>
    <t>AMAZONDS,JCPENNEY01,KOHLDSN,OLLIIX,OVERSTOCK01,TGTDVS</t>
  </si>
  <si>
    <t>WR13-3474</t>
  </si>
  <si>
    <t>AMAZON,CSNSTORES,JCPENNEY01,KOHLDSN,OLLIIX,OVERSTOCK01,TGTDVS</t>
  </si>
  <si>
    <t>4/7/2022</t>
  </si>
  <si>
    <t>WR13-2121</t>
  </si>
  <si>
    <t>Daybed Cover</t>
  </si>
  <si>
    <t>5 Piece Day Bed Cover Set</t>
  </si>
  <si>
    <t>Daybed</t>
  </si>
  <si>
    <t>9/7/2017</t>
  </si>
  <si>
    <t>AMAZON,AMAZONDS,ASHFURNDS,BLK01,CSNSTORES,HDDS,JCPENNEY01,KOHLDSN,OLLIIX,OVERSTOCK01</t>
  </si>
  <si>
    <t>5/3/2019</t>
  </si>
  <si>
    <t>WR13-2122</t>
  </si>
  <si>
    <t>AMAZON,AMAZONDS,BLK01,CSNSTORES,HDDS,JCPENNEY01,KOHLDSN,MACY02,OLLIIX,OVERSTOCK01,TGTDVS</t>
  </si>
  <si>
    <t>5/15/2019</t>
  </si>
  <si>
    <t>WR13-3871</t>
  </si>
  <si>
    <t>Day bed</t>
  </si>
  <si>
    <t>One Size</t>
  </si>
  <si>
    <t>5</t>
  </si>
  <si>
    <t>WR13-3867</t>
  </si>
  <si>
    <t>WR10-2178</t>
  </si>
  <si>
    <t>COMFORTER (SET)</t>
  </si>
  <si>
    <t>Comforter (Set)</t>
  </si>
  <si>
    <t>Bitter Creek</t>
  </si>
  <si>
    <t>Oversized Comforter Set</t>
  </si>
  <si>
    <t>Full</t>
  </si>
  <si>
    <t>Grey/Brown</t>
  </si>
  <si>
    <t>PF003315</t>
  </si>
  <si>
    <t>Textured Fabric</t>
  </si>
  <si>
    <t>Southwest|Transitional</t>
  </si>
  <si>
    <t>10/3/2017</t>
  </si>
  <si>
    <t>AMAZON,AMAZONDS,ASHFURNDS,BLK01,CSNSTORES,FINGERHUTDS,HDDS,JCPENNEY01,KOHLDSN,OLLIIX,OVERSTOCK01</t>
  </si>
  <si>
    <t>WR10-2179</t>
  </si>
  <si>
    <t>Queen</t>
  </si>
  <si>
    <t>9/30/2017</t>
  </si>
  <si>
    <t>AAFESDS,AMAZON,AMAZONDS,ASHFURNDS,BLK01,CSNSTORES,FINGERHUTDS,HDDS,JCPENNEY01,KOHLDSN,LOWESDS,OLLIIX,OVERSTOCK01,TGTDVS</t>
  </si>
  <si>
    <t>WR10-2180</t>
  </si>
  <si>
    <t>King</t>
  </si>
  <si>
    <t>4/13/2018</t>
  </si>
  <si>
    <t>WR10-2181</t>
  </si>
  <si>
    <t>Cal King</t>
  </si>
  <si>
    <t>AMAZON,AMAZONDS,ASHFURNDS,BLK01,CSNSTORES,FINGERHUTDS,HDDS,JCPENNEY01,KOHLDSN,LOWESDS,OLLIIX,OVERSTOCK01,TGTDVS</t>
  </si>
  <si>
    <t>6/22/2018</t>
  </si>
  <si>
    <t>WR10-2191</t>
  </si>
  <si>
    <t>Perry</t>
  </si>
  <si>
    <t>Oversized Denim Comforter Set</t>
  </si>
  <si>
    <t>PF003316</t>
  </si>
  <si>
    <t>Denim</t>
  </si>
  <si>
    <t>Solid</t>
  </si>
  <si>
    <t>AMAZON,AMAZONDS,BLK01,CSNSTORES,FINGERHUTDS,HDDS,JCPENNEY01,KOHLDSN,MACY02,OLLIIX,OVERSTOCK01,TGTDVS</t>
  </si>
  <si>
    <t>WR10-2192</t>
  </si>
  <si>
    <t>8/13/2025</t>
  </si>
  <si>
    <t>AMAZON,AMAZONDS,CSNSTORES,HDDS,JCPENNEY01,KOHLDSN,MACY02,OLLIIX,OVERSTOCK01</t>
  </si>
  <si>
    <t>WR10-2193</t>
  </si>
  <si>
    <t>AAFESDS,AMAZON,AMAZONDS,BEALLSDS,BLK01,CSNSTORES,DESINC,FINGERHUTDS,HDDS,JCPENNEY01,KOHLDSN,LOWESDS,MACY02,OLLIIX,OVERSTOCK01,TGTDVS</t>
  </si>
  <si>
    <t>WR10-2194</t>
  </si>
  <si>
    <t>AAFESDS,AMAZON,AMAZONDS,BEALLSDS,BLK01,CSNSTORES,DESINC,FINGERHUTDS,HDDS,JCPENNEY01,KOHLDSN,MACY02,OLLIIX,OVERSTOCK01,TGTDVS</t>
  </si>
  <si>
    <t>7/11/2018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</si>
  <si>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</si>
  <si>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</si>
  <si>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</si>
  <si>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</si>
  <si>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</si>
  <si>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</si>
  <si>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</si>
  <si>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4/16/2025</t>
  </si>
  <si>
    <t>AMAZON,AMAZONDS,BLK01,CSNSTORES,JCPENNEY01,KOHLDSN,OVERSTOCK01</t>
  </si>
  <si>
    <t>6/25/2015</t>
  </si>
  <si>
    <t>WR10-080</t>
  </si>
  <si>
    <t>AAFESDS,AMAZON,AMAZONDS,ASHFURNDS,BLK01,CSNSTORES,FINGERHUTDS,HDDS,JCPENNEY01,KOHLDSN,OLLIIX,OVERSTOCK01</t>
  </si>
  <si>
    <t>5/29/2015</t>
  </si>
  <si>
    <t>WR10-081</t>
  </si>
  <si>
    <t>4/4/2017</t>
  </si>
  <si>
    <t>AAFESDS,AMAZON,AMAZONDS,ASHFURNDS,BLK01,CSNSTORES,HDDS,JCPENNEY01,KOHLDSN,OLLIIX,OVERSTOCK01,ROOMECOM</t>
  </si>
  <si>
    <t>WR10-4046</t>
  </si>
  <si>
    <t>Mesa</t>
  </si>
  <si>
    <t>Comforter 3 PCS Set</t>
  </si>
  <si>
    <t>Grey</t>
  </si>
  <si>
    <t>TBD</t>
  </si>
  <si>
    <t>Striped</t>
  </si>
  <si>
    <t>Boho</t>
  </si>
  <si>
    <t>Farmhouse/Country/Cottage</t>
  </si>
  <si>
    <t>5/2/2025</t>
  </si>
  <si>
    <t>Ready To Offer</t>
  </si>
  <si>
    <t>WR10-4047</t>
  </si>
  <si>
    <t>WR10-4050</t>
  </si>
  <si>
    <t>WR10-4051</t>
  </si>
  <si>
    <t>5/1/2025</t>
  </si>
  <si>
    <t>WR10-3974</t>
  </si>
  <si>
    <t>Comforter Mini Set</t>
  </si>
  <si>
    <t>Breckenridge</t>
  </si>
  <si>
    <t>Chenille Oversized Comforter Set</t>
  </si>
  <si>
    <t>PF006169</t>
  </si>
  <si>
    <t>Chenille</t>
  </si>
  <si>
    <t>Transitional</t>
  </si>
  <si>
    <t>2/28/2024</t>
  </si>
  <si>
    <t>AMAZON,AMAZONDS,CSNSTORES,JCPENNEY01,KOHLDSN,MACY02,OLLIIX,OVERSTOCK01</t>
  </si>
  <si>
    <t>10/11/2024</t>
  </si>
  <si>
    <t>WR10-3975</t>
  </si>
  <si>
    <t>2/27/2024</t>
  </si>
  <si>
    <t>9/26/2024</t>
  </si>
  <si>
    <t>WR10-3976</t>
  </si>
  <si>
    <t>10/4/2024</t>
  </si>
  <si>
    <t>WR10-4042</t>
  </si>
  <si>
    <t>Lyon</t>
  </si>
  <si>
    <t>Waffle Washed Comforter Set</t>
  </si>
  <si>
    <t>Charcoal</t>
  </si>
  <si>
    <t>4/26/2025</t>
  </si>
  <si>
    <t>4/23/2025</t>
  </si>
  <si>
    <t>WR10-4043</t>
  </si>
  <si>
    <t>5/12/2025</t>
  </si>
  <si>
    <t>Open</t>
  </si>
  <si>
    <t>WR10-4038</t>
  </si>
  <si>
    <t>WR10-4039</t>
  </si>
  <si>
    <t>WR10-4033</t>
  </si>
  <si>
    <t>Mckenzie</t>
  </si>
  <si>
    <t>Twill Washed Comforter Set</t>
  </si>
  <si>
    <t>OLLIIX</t>
  </si>
  <si>
    <t>WR10-4034</t>
  </si>
  <si>
    <t>7/4/2025</t>
  </si>
  <si>
    <t>WR10-4035</t>
  </si>
  <si>
    <t>4/18/2025</t>
  </si>
  <si>
    <t>WR10-4028</t>
  </si>
  <si>
    <t>WR10-4029</t>
  </si>
  <si>
    <t>WR10-4030</t>
  </si>
  <si>
    <t>WR50-1785</t>
  </si>
  <si>
    <t>THROW</t>
  </si>
  <si>
    <t>Filled Throw</t>
  </si>
  <si>
    <t>Quilted Throw</t>
  </si>
  <si>
    <t>50x70"</t>
  </si>
  <si>
    <t>AMAZON,AMAZONDS,ASHFURNDS,BLK01,CSNSTORES,HDDS,KOHLDSN,MACY02,OLLIIX,OVERSTOCK01,TGTDVS</t>
  </si>
  <si>
    <t>WR50-1786</t>
  </si>
  <si>
    <t>AMAZON,AMAZONDS,BLK01,CSNSTORES,HDDS,KOHLDSN,MACY02,OLLIIX,OVERSTOCK01,TGTDVS</t>
  </si>
  <si>
    <t>WR50-1782</t>
  </si>
  <si>
    <t>AMAZON,AMAZONDS,BLK01,CSNSTORES,HDDS,JCPENNEY01,OLLIIX,OVERSTOCK01,TGTDVS,WALMARTDS</t>
  </si>
  <si>
    <t>WR50-1781</t>
  </si>
  <si>
    <t>AMAZON,AMAZONDS,BLK01,CSNSTORES,HDDS,JCPENNEY01,KOHLDSN,NRTPORT,OLLIIX,OVERSTOCK01</t>
  </si>
  <si>
    <t>WR50-1784</t>
  </si>
  <si>
    <t>WR50-1783</t>
  </si>
  <si>
    <t>Casual</t>
  </si>
  <si>
    <t>WR50-1780</t>
  </si>
  <si>
    <t>Woolrich Check</t>
  </si>
  <si>
    <t>Gingham</t>
  </si>
  <si>
    <t>AMAZON,AMAZONDS,BLK01,CSNSTORES,JCPENNEY01,KOHLDSN,OLLIIX,OVERSTOCK01</t>
  </si>
  <si>
    <t>WR50-3872</t>
  </si>
  <si>
    <t>Throw</t>
  </si>
  <si>
    <t>1</t>
  </si>
  <si>
    <t>12/5/2022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</si>
  <si>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</si>
  <si>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</si>
  <si>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</si>
  <si>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</si>
  <si>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</si>
  <si>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</si>
  <si>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AMAZON,AMAZONDS,CSNSTORES,HDDS,JCPENNEY01,KOHLDSN,OLLIIX,OVERSTOCK01,TGTDVS,WALMARTDS</t>
  </si>
  <si>
    <t>2/16/2018</t>
  </si>
  <si>
    <t>WR70-1814</t>
  </si>
  <si>
    <t>B-</t>
  </si>
  <si>
    <t>AMAZON,AMAZONDS,CSNSTORES,HDDS,HOUZZ,JCPENNEY01,KOHLDSN,MACY02,OLLIIX,OVERSTOCK01,TGTDVS</t>
  </si>
  <si>
    <t>WR70-3902</t>
  </si>
  <si>
    <t>Pieced Cotton Shower Curtain</t>
  </si>
  <si>
    <t>Patchwork</t>
  </si>
  <si>
    <t>AMAZONDS,CSNSTORES,HDDS,JCPENNEY01,KOHLDSN,OLLIIX,OVERSTOCK01,TGTDVS</t>
  </si>
  <si>
    <t>WR11-082</t>
  </si>
  <si>
    <t>BED SKIRT&amp;SHAM</t>
  </si>
  <si>
    <t>Sham</t>
  </si>
  <si>
    <t>Euro sham</t>
  </si>
  <si>
    <t>Euro Sham</t>
  </si>
  <si>
    <t>Border</t>
  </si>
  <si>
    <t>AMAZON,AMAZONDS,BLK01,CSNSTORES,HDDS,KOHLDSN,OLLIIX,OVERSTOCK01</t>
  </si>
  <si>
    <t>6/12/2015</t>
  </si>
  <si>
    <t>WR30-425</t>
  </si>
  <si>
    <t>NORMAL PILLOW</t>
  </si>
  <si>
    <t>Other Pillows</t>
  </si>
  <si>
    <t>Pieced Oblong Pillow</t>
  </si>
  <si>
    <t>12x20"</t>
  </si>
  <si>
    <t>Pieced</t>
  </si>
  <si>
    <t>AMAZON,AMAZONDS,CSNSTORES,HDDS,KOHLDSN,OLLIIX,OVERSTOCK01</t>
  </si>
  <si>
    <t>WR12-4044</t>
  </si>
  <si>
    <t>DUVET&amp;DUVET SET</t>
  </si>
  <si>
    <t>Duvet Mini Set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</si>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</sst>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9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39</v>
      </c>
      <c r="M6" s="3">
        <v>40.95</v>
      </c>
      <c r="N6" s="3">
        <v>89.99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60</v>
      </c>
      <c r="AA6" s="4">
        <f>=ROUNDDOWN(3.15789473684211,0)</f>
      </c>
      <c r="AB6" s="5">
        <v>19</v>
      </c>
      <c r="AC6" s="2" t="s">
        <v>99</v>
      </c>
      <c r="AD6" s="4"/>
      <c r="AE6" s="4"/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/>
      <c r="AP6" s="4">
        <v>548</v>
      </c>
      <c r="AQ6" s="8">
        <v>24577.8</v>
      </c>
      <c r="AR6" s="4"/>
      <c r="AS6" s="8"/>
      <c r="AT6" s="7"/>
      <c r="AU6" s="7"/>
      <c r="AV6" s="4">
        <v>3054</v>
      </c>
      <c r="AW6" s="8">
        <v>169063.57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0.1454</v>
      </c>
      <c r="BC6" s="4">
        <v>3054</v>
      </c>
      <c r="BD6" s="8">
        <v>169063.57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1</v>
      </c>
      <c r="BJ6" s="4">
        <v>801</v>
      </c>
      <c r="BK6" s="8">
        <v>35764.71</v>
      </c>
      <c r="BL6" s="2" t="s">
        <v>107</v>
      </c>
      <c r="BM6" s="7">
        <v>0.6841</v>
      </c>
      <c r="BN6" s="7">
        <v>0.6872</v>
      </c>
      <c r="BO6" s="4">
        <v>548</v>
      </c>
      <c r="BP6" s="8">
        <v>24577.8</v>
      </c>
      <c r="BQ6" s="4"/>
      <c r="BR6" s="8"/>
      <c r="BS6" s="7"/>
      <c r="BT6" s="7"/>
      <c r="BU6" s="2" t="s">
        <v>108</v>
      </c>
      <c r="BV6" s="2" t="s">
        <v>96</v>
      </c>
      <c r="BW6" s="2" t="s">
        <v>99</v>
      </c>
      <c r="BX6" s="2" t="s">
        <v>109</v>
      </c>
      <c r="BY6" s="2" t="s">
        <v>110</v>
      </c>
      <c r="BZ6" s="2" t="s">
        <v>110</v>
      </c>
      <c r="CA6" s="2" t="s">
        <v>99</v>
      </c>
    </row>
    <row r="7">
      <c r="A7" s="2" t="s">
        <v>111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112</v>
      </c>
      <c r="K7" s="2" t="s">
        <v>95</v>
      </c>
      <c r="L7" s="3">
        <v>49.99</v>
      </c>
      <c r="M7" s="3">
        <v>52.49</v>
      </c>
      <c r="N7" s="3">
        <v>119.99</v>
      </c>
      <c r="O7" s="2" t="s">
        <v>96</v>
      </c>
      <c r="P7" s="2" t="s">
        <v>113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114</v>
      </c>
      <c r="V7" s="2" t="s">
        <v>103</v>
      </c>
      <c r="W7" s="2" t="s">
        <v>104</v>
      </c>
      <c r="X7" s="2" t="s">
        <v>105</v>
      </c>
      <c r="Y7" s="2" t="s">
        <v>115</v>
      </c>
      <c r="Z7" s="4">
        <v>768</v>
      </c>
      <c r="AA7" s="4">
        <f>=ROUNDDOWN(15.0588235294118,0)</f>
      </c>
      <c r="AB7" s="5">
        <v>51</v>
      </c>
      <c r="AC7" s="2" t="s">
        <v>99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/>
      <c r="AP7" s="4">
        <v>1280</v>
      </c>
      <c r="AQ7" s="8">
        <v>71992.39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0.4258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1699</v>
      </c>
      <c r="BK7" s="8">
        <v>95332.47</v>
      </c>
      <c r="BL7" s="2" t="s">
        <v>116</v>
      </c>
      <c r="BM7" s="7">
        <v>0.7534</v>
      </c>
      <c r="BN7" s="7">
        <v>0.7552</v>
      </c>
      <c r="BO7" s="4">
        <v>1280</v>
      </c>
      <c r="BP7" s="8">
        <v>71992.39</v>
      </c>
      <c r="BQ7" s="4"/>
      <c r="BR7" s="8"/>
      <c r="BS7" s="7"/>
      <c r="BT7" s="7"/>
      <c r="BU7" s="2" t="s">
        <v>108</v>
      </c>
      <c r="BV7" s="2" t="s">
        <v>96</v>
      </c>
      <c r="BW7" s="2" t="s">
        <v>99</v>
      </c>
      <c r="BX7" s="2" t="s">
        <v>117</v>
      </c>
      <c r="BY7" s="2" t="s">
        <v>110</v>
      </c>
      <c r="BZ7" s="2" t="s">
        <v>110</v>
      </c>
      <c r="CA7" s="2" t="s">
        <v>99</v>
      </c>
    </row>
    <row r="8">
      <c r="A8" s="2" t="s">
        <v>118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119</v>
      </c>
      <c r="K8" s="2" t="s">
        <v>95</v>
      </c>
      <c r="L8" s="3">
        <v>54.99</v>
      </c>
      <c r="M8" s="3">
        <v>57.74</v>
      </c>
      <c r="N8" s="3">
        <v>129.99</v>
      </c>
      <c r="O8" s="2" t="s">
        <v>96</v>
      </c>
      <c r="P8" s="2" t="s">
        <v>113</v>
      </c>
      <c r="Q8" s="2" t="s">
        <v>98</v>
      </c>
      <c r="R8" s="2" t="s">
        <v>99</v>
      </c>
      <c r="S8" s="2" t="s">
        <v>100</v>
      </c>
      <c r="T8" s="2" t="s">
        <v>101</v>
      </c>
      <c r="U8" s="2" t="s">
        <v>114</v>
      </c>
      <c r="V8" s="2" t="s">
        <v>103</v>
      </c>
      <c r="W8" s="2" t="s">
        <v>104</v>
      </c>
      <c r="X8" s="2" t="s">
        <v>105</v>
      </c>
      <c r="Y8" s="2" t="s">
        <v>115</v>
      </c>
      <c r="Z8" s="4">
        <v>433</v>
      </c>
      <c r="AA8" s="4">
        <f>=ROUNDDOWN(9.21276595744681,0)</f>
      </c>
      <c r="AB8" s="5">
        <v>47</v>
      </c>
      <c r="AC8" s="2" t="s">
        <v>99</v>
      </c>
      <c r="AD8" s="4"/>
      <c r="AE8" s="4"/>
      <c r="AF8" s="6">
        <v>69</v>
      </c>
      <c r="AG8" s="6"/>
      <c r="AH8" s="7">
        <v>0.9954</v>
      </c>
      <c r="AI8" s="4"/>
      <c r="AJ8" s="4">
        <f>=ROUNDDOWN({0},0)</f>
      </c>
      <c r="AK8" s="5"/>
      <c r="AL8" s="2" t="s">
        <v>99</v>
      </c>
      <c r="AM8" s="4"/>
      <c r="AN8" s="4"/>
      <c r="AO8" s="7"/>
      <c r="AP8" s="4">
        <v>1226</v>
      </c>
      <c r="AQ8" s="8">
        <v>72493.38</v>
      </c>
      <c r="AR8" s="4"/>
      <c r="AS8" s="8"/>
      <c r="AT8" s="7"/>
      <c r="AU8" s="7"/>
      <c r="AV8" s="4" t="s">
        <v>99</v>
      </c>
      <c r="AW8" s="8" t="s">
        <v>99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0.4288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 t="s">
        <v>99</v>
      </c>
      <c r="BJ8" s="4">
        <v>1828</v>
      </c>
      <c r="BK8" s="8">
        <v>108357.58</v>
      </c>
      <c r="BL8" s="2" t="s">
        <v>120</v>
      </c>
      <c r="BM8" s="7">
        <v>0.6707</v>
      </c>
      <c r="BN8" s="7">
        <v>0.669</v>
      </c>
      <c r="BO8" s="4">
        <v>1226</v>
      </c>
      <c r="BP8" s="8">
        <v>72493.38</v>
      </c>
      <c r="BQ8" s="4"/>
      <c r="BR8" s="8"/>
      <c r="BS8" s="7"/>
      <c r="BT8" s="7"/>
      <c r="BU8" s="2" t="s">
        <v>108</v>
      </c>
      <c r="BV8" s="2" t="s">
        <v>96</v>
      </c>
      <c r="BW8" s="2" t="s">
        <v>99</v>
      </c>
      <c r="BX8" s="2" t="s">
        <v>117</v>
      </c>
      <c r="BY8" s="2" t="s">
        <v>110</v>
      </c>
      <c r="BZ8" s="2" t="s">
        <v>110</v>
      </c>
      <c r="CA8" s="2" t="s">
        <v>99</v>
      </c>
    </row>
    <row r="9">
      <c r="A9" s="2" t="s">
        <v>121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122</v>
      </c>
      <c r="G9" s="2" t="s">
        <v>122</v>
      </c>
      <c r="H9" s="2" t="s">
        <v>122</v>
      </c>
      <c r="I9" s="2" t="s">
        <v>93</v>
      </c>
      <c r="J9" s="2" t="s">
        <v>94</v>
      </c>
      <c r="K9" s="2" t="s">
        <v>123</v>
      </c>
      <c r="L9" s="3">
        <v>39</v>
      </c>
      <c r="M9" s="3">
        <v>40.95</v>
      </c>
      <c r="N9" s="3">
        <v>89.99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124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106</v>
      </c>
      <c r="Z9" s="4">
        <v>94</v>
      </c>
      <c r="AA9" s="4">
        <f>=ROUNDDOWN(4.08695652173913,0)</f>
      </c>
      <c r="AB9" s="5">
        <v>23</v>
      </c>
      <c r="AC9" s="2" t="s">
        <v>99</v>
      </c>
      <c r="AD9" s="4"/>
      <c r="AE9" s="4"/>
      <c r="AF9" s="6">
        <v>69</v>
      </c>
      <c r="AG9" s="6"/>
      <c r="AH9" s="7">
        <v>0.6713</v>
      </c>
      <c r="AI9" s="4"/>
      <c r="AJ9" s="4">
        <f>=ROUNDDOWN({0},0)</f>
      </c>
      <c r="AK9" s="5"/>
      <c r="AL9" s="2" t="s">
        <v>99</v>
      </c>
      <c r="AM9" s="4"/>
      <c r="AN9" s="4"/>
      <c r="AO9" s="7"/>
      <c r="AP9" s="4">
        <v>393</v>
      </c>
      <c r="AQ9" s="8">
        <v>17626.05</v>
      </c>
      <c r="AR9" s="4"/>
      <c r="AS9" s="8"/>
      <c r="AT9" s="7"/>
      <c r="AU9" s="7"/>
      <c r="AV9" s="4">
        <v>2684</v>
      </c>
      <c r="AW9" s="8">
        <v>165312.16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0.1066</v>
      </c>
      <c r="BC9" s="4">
        <v>2684</v>
      </c>
      <c r="BD9" s="8">
        <v>165312.16</v>
      </c>
      <c r="BE9" s="4" t="s">
        <v>99</v>
      </c>
      <c r="BF9" s="8" t="s">
        <v>99</v>
      </c>
      <c r="BG9" s="7" t="s">
        <v>99</v>
      </c>
      <c r="BH9" s="7" t="s">
        <v>99</v>
      </c>
      <c r="BI9" s="7">
        <v>1</v>
      </c>
      <c r="BJ9" s="4">
        <v>558</v>
      </c>
      <c r="BK9" s="8">
        <v>24832.34</v>
      </c>
      <c r="BL9" s="2" t="s">
        <v>125</v>
      </c>
      <c r="BM9" s="7">
        <v>0.7043</v>
      </c>
      <c r="BN9" s="7">
        <v>0.7098</v>
      </c>
      <c r="BO9" s="4">
        <v>393</v>
      </c>
      <c r="BP9" s="8">
        <v>17626.05</v>
      </c>
      <c r="BQ9" s="4"/>
      <c r="BR9" s="8"/>
      <c r="BS9" s="7"/>
      <c r="BT9" s="7"/>
      <c r="BU9" s="2" t="s">
        <v>108</v>
      </c>
      <c r="BV9" s="2" t="s">
        <v>96</v>
      </c>
      <c r="BW9" s="2" t="s">
        <v>99</v>
      </c>
      <c r="BX9" s="2" t="s">
        <v>109</v>
      </c>
      <c r="BY9" s="2" t="s">
        <v>110</v>
      </c>
      <c r="BZ9" s="2" t="s">
        <v>110</v>
      </c>
      <c r="CA9" s="2" t="s">
        <v>99</v>
      </c>
    </row>
    <row r="10">
      <c r="A10" s="2" t="s">
        <v>126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122</v>
      </c>
      <c r="G10" s="2" t="s">
        <v>122</v>
      </c>
      <c r="H10" s="2" t="s">
        <v>122</v>
      </c>
      <c r="I10" s="2" t="s">
        <v>93</v>
      </c>
      <c r="J10" s="2" t="s">
        <v>112</v>
      </c>
      <c r="K10" s="2" t="s">
        <v>123</v>
      </c>
      <c r="L10" s="3">
        <v>52.8</v>
      </c>
      <c r="M10" s="3">
        <v>55.43</v>
      </c>
      <c r="N10" s="3">
        <v>109.99</v>
      </c>
      <c r="O10" s="2" t="s">
        <v>96</v>
      </c>
      <c r="P10" s="2" t="s">
        <v>113</v>
      </c>
      <c r="Q10" s="2" t="s">
        <v>98</v>
      </c>
      <c r="R10" s="2" t="s">
        <v>99</v>
      </c>
      <c r="S10" s="2" t="s">
        <v>124</v>
      </c>
      <c r="T10" s="2" t="s">
        <v>101</v>
      </c>
      <c r="U10" s="2" t="s">
        <v>114</v>
      </c>
      <c r="V10" s="2" t="s">
        <v>103</v>
      </c>
      <c r="W10" s="2" t="s">
        <v>104</v>
      </c>
      <c r="X10" s="2" t="s">
        <v>105</v>
      </c>
      <c r="Y10" s="2" t="s">
        <v>127</v>
      </c>
      <c r="Z10" s="4">
        <v>234</v>
      </c>
      <c r="AA10" s="4">
        <f>=ROUNDDOWN(5.2,0)</f>
      </c>
      <c r="AB10" s="5">
        <v>45</v>
      </c>
      <c r="AC10" s="2" t="s">
        <v>128</v>
      </c>
      <c r="AD10" s="4">
        <v>390</v>
      </c>
      <c r="AE10" s="4">
        <v>390</v>
      </c>
      <c r="AF10" s="6">
        <v>69</v>
      </c>
      <c r="AG10" s="6">
        <v>52</v>
      </c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1400</v>
      </c>
      <c r="AQ10" s="8">
        <v>84238</v>
      </c>
      <c r="AR10" s="4"/>
      <c r="AS10" s="8"/>
      <c r="AT10" s="7"/>
      <c r="AU10" s="7"/>
      <c r="AV10" s="4" t="s">
        <v>99</v>
      </c>
      <c r="AW10" s="8" t="s">
        <v>99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0.5096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 t="s">
        <v>99</v>
      </c>
      <c r="BJ10" s="4">
        <v>1985</v>
      </c>
      <c r="BK10" s="8">
        <v>116767.55</v>
      </c>
      <c r="BL10" s="2" t="s">
        <v>129</v>
      </c>
      <c r="BM10" s="7">
        <v>0.7053</v>
      </c>
      <c r="BN10" s="7">
        <v>0.7214</v>
      </c>
      <c r="BO10" s="4">
        <v>1400</v>
      </c>
      <c r="BP10" s="8">
        <v>84238</v>
      </c>
      <c r="BQ10" s="4"/>
      <c r="BR10" s="8"/>
      <c r="BS10" s="7"/>
      <c r="BT10" s="7"/>
      <c r="BU10" s="2" t="s">
        <v>108</v>
      </c>
      <c r="BV10" s="2" t="s">
        <v>96</v>
      </c>
      <c r="BW10" s="2" t="s">
        <v>99</v>
      </c>
      <c r="BX10" s="2" t="s">
        <v>130</v>
      </c>
      <c r="BY10" s="2" t="s">
        <v>110</v>
      </c>
      <c r="BZ10" s="2" t="s">
        <v>110</v>
      </c>
      <c r="CA10" s="2" t="s">
        <v>99</v>
      </c>
    </row>
    <row r="11">
      <c r="A11" s="2" t="s">
        <v>131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122</v>
      </c>
      <c r="G11" s="2" t="s">
        <v>122</v>
      </c>
      <c r="H11" s="2" t="s">
        <v>122</v>
      </c>
      <c r="I11" s="2" t="s">
        <v>93</v>
      </c>
      <c r="J11" s="2" t="s">
        <v>119</v>
      </c>
      <c r="K11" s="2" t="s">
        <v>123</v>
      </c>
      <c r="L11" s="3">
        <v>63.7</v>
      </c>
      <c r="M11" s="3">
        <v>66.88</v>
      </c>
      <c r="N11" s="3">
        <v>129.99</v>
      </c>
      <c r="O11" s="2" t="s">
        <v>96</v>
      </c>
      <c r="P11" s="2" t="s">
        <v>113</v>
      </c>
      <c r="Q11" s="2" t="s">
        <v>98</v>
      </c>
      <c r="R11" s="2" t="s">
        <v>99</v>
      </c>
      <c r="S11" s="2" t="s">
        <v>124</v>
      </c>
      <c r="T11" s="2" t="s">
        <v>101</v>
      </c>
      <c r="U11" s="2" t="s">
        <v>114</v>
      </c>
      <c r="V11" s="2" t="s">
        <v>103</v>
      </c>
      <c r="W11" s="2" t="s">
        <v>104</v>
      </c>
      <c r="X11" s="2" t="s">
        <v>105</v>
      </c>
      <c r="Y11" s="2" t="s">
        <v>127</v>
      </c>
      <c r="Z11" s="4">
        <v>24</v>
      </c>
      <c r="AA11" s="4">
        <f>=ROUNDDOWN(0.827586206896552,0)</f>
      </c>
      <c r="AB11" s="5">
        <v>29</v>
      </c>
      <c r="AC11" s="2" t="s">
        <v>128</v>
      </c>
      <c r="AD11" s="4">
        <v>330</v>
      </c>
      <c r="AE11" s="4">
        <v>330</v>
      </c>
      <c r="AF11" s="6">
        <v>69</v>
      </c>
      <c r="AG11" s="6">
        <v>52</v>
      </c>
      <c r="AH11" s="7">
        <v>0.8657</v>
      </c>
      <c r="AI11" s="4"/>
      <c r="AJ11" s="4">
        <f>=ROUNDDOWN({0},0)</f>
      </c>
      <c r="AK11" s="5"/>
      <c r="AL11" s="2" t="s">
        <v>99</v>
      </c>
      <c r="AM11" s="4"/>
      <c r="AN11" s="4"/>
      <c r="AO11" s="7"/>
      <c r="AP11" s="4">
        <v>891</v>
      </c>
      <c r="AQ11" s="8">
        <v>63448.11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0.3838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1320</v>
      </c>
      <c r="BK11" s="8">
        <v>92083.4</v>
      </c>
      <c r="BL11" s="2" t="s">
        <v>132</v>
      </c>
      <c r="BM11" s="7">
        <v>0.675</v>
      </c>
      <c r="BN11" s="7">
        <v>0.689</v>
      </c>
      <c r="BO11" s="4">
        <v>891</v>
      </c>
      <c r="BP11" s="8">
        <v>63448.11</v>
      </c>
      <c r="BQ11" s="4"/>
      <c r="BR11" s="8"/>
      <c r="BS11" s="7"/>
      <c r="BT11" s="7"/>
      <c r="BU11" s="2" t="s">
        <v>108</v>
      </c>
      <c r="BV11" s="2" t="s">
        <v>96</v>
      </c>
      <c r="BW11" s="2" t="s">
        <v>99</v>
      </c>
      <c r="BX11" s="2" t="s">
        <v>133</v>
      </c>
      <c r="BY11" s="2" t="s">
        <v>110</v>
      </c>
      <c r="BZ11" s="2" t="s">
        <v>110</v>
      </c>
      <c r="CA11" s="2" t="s">
        <v>99</v>
      </c>
    </row>
    <row r="12">
      <c r="A12" s="2" t="s">
        <v>134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135</v>
      </c>
      <c r="G12" s="2" t="s">
        <v>135</v>
      </c>
      <c r="H12" s="2" t="s">
        <v>135</v>
      </c>
      <c r="I12" s="2" t="s">
        <v>136</v>
      </c>
      <c r="J12" s="2" t="s">
        <v>112</v>
      </c>
      <c r="K12" s="2" t="s">
        <v>137</v>
      </c>
      <c r="L12" s="3">
        <v>49.99</v>
      </c>
      <c r="M12" s="3">
        <v>52.49</v>
      </c>
      <c r="N12" s="3">
        <v>109.99</v>
      </c>
      <c r="O12" s="2" t="s">
        <v>96</v>
      </c>
      <c r="P12" s="2" t="s">
        <v>138</v>
      </c>
      <c r="Q12" s="2" t="s">
        <v>98</v>
      </c>
      <c r="R12" s="2" t="s">
        <v>99</v>
      </c>
      <c r="S12" s="2" t="s">
        <v>139</v>
      </c>
      <c r="T12" s="2" t="s">
        <v>101</v>
      </c>
      <c r="U12" s="2" t="s">
        <v>99</v>
      </c>
      <c r="V12" s="2" t="s">
        <v>103</v>
      </c>
      <c r="W12" s="2" t="s">
        <v>104</v>
      </c>
      <c r="X12" s="2" t="s">
        <v>140</v>
      </c>
      <c r="Y12" s="2" t="s">
        <v>115</v>
      </c>
      <c r="Z12" s="4">
        <v>252</v>
      </c>
      <c r="AA12" s="4">
        <f>=ROUNDDOWN(10.9565217391304,0)</f>
      </c>
      <c r="AB12" s="5">
        <v>23</v>
      </c>
      <c r="AC12" s="2" t="s">
        <v>99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/>
      <c r="AP12" s="4">
        <v>485</v>
      </c>
      <c r="AQ12" s="8">
        <v>26170.6</v>
      </c>
      <c r="AR12" s="4"/>
      <c r="AS12" s="8"/>
      <c r="AT12" s="7"/>
      <c r="AU12" s="7"/>
      <c r="AV12" s="4">
        <v>813</v>
      </c>
      <c r="AW12" s="8">
        <v>45834.2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0.571</v>
      </c>
      <c r="BC12" s="4">
        <v>813</v>
      </c>
      <c r="BD12" s="8">
        <v>45834.2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1</v>
      </c>
      <c r="BJ12" s="4">
        <v>727</v>
      </c>
      <c r="BK12" s="8">
        <v>39027.26</v>
      </c>
      <c r="BL12" s="2" t="s">
        <v>141</v>
      </c>
      <c r="BM12" s="7">
        <v>0.6671</v>
      </c>
      <c r="BN12" s="7">
        <v>0.6706</v>
      </c>
      <c r="BO12" s="4">
        <v>485</v>
      </c>
      <c r="BP12" s="8">
        <v>26170.6</v>
      </c>
      <c r="BQ12" s="4"/>
      <c r="BR12" s="8"/>
      <c r="BS12" s="7"/>
      <c r="BT12" s="7"/>
      <c r="BU12" s="2" t="s">
        <v>108</v>
      </c>
      <c r="BV12" s="2" t="s">
        <v>96</v>
      </c>
      <c r="BW12" s="2" t="s">
        <v>99</v>
      </c>
      <c r="BX12" s="2" t="s">
        <v>117</v>
      </c>
      <c r="BY12" s="2" t="s">
        <v>110</v>
      </c>
      <c r="BZ12" s="2" t="s">
        <v>110</v>
      </c>
      <c r="CA12" s="2" t="s">
        <v>99</v>
      </c>
    </row>
    <row r="13">
      <c r="A13" s="2" t="s">
        <v>142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135</v>
      </c>
      <c r="G13" s="2" t="s">
        <v>135</v>
      </c>
      <c r="H13" s="2" t="s">
        <v>135</v>
      </c>
      <c r="I13" s="2" t="s">
        <v>136</v>
      </c>
      <c r="J13" s="2" t="s">
        <v>119</v>
      </c>
      <c r="K13" s="2" t="s">
        <v>137</v>
      </c>
      <c r="L13" s="3">
        <v>54.99</v>
      </c>
      <c r="M13" s="3">
        <v>57.74</v>
      </c>
      <c r="N13" s="3">
        <v>119.99</v>
      </c>
      <c r="O13" s="2" t="s">
        <v>96</v>
      </c>
      <c r="P13" s="2" t="s">
        <v>138</v>
      </c>
      <c r="Q13" s="2" t="s">
        <v>98</v>
      </c>
      <c r="R13" s="2" t="s">
        <v>99</v>
      </c>
      <c r="S13" s="2" t="s">
        <v>139</v>
      </c>
      <c r="T13" s="2" t="s">
        <v>101</v>
      </c>
      <c r="U13" s="2" t="s">
        <v>99</v>
      </c>
      <c r="V13" s="2" t="s">
        <v>103</v>
      </c>
      <c r="W13" s="2" t="s">
        <v>104</v>
      </c>
      <c r="X13" s="2" t="s">
        <v>140</v>
      </c>
      <c r="Y13" s="2" t="s">
        <v>115</v>
      </c>
      <c r="Z13" s="4">
        <v>406</v>
      </c>
      <c r="AA13" s="4">
        <f>=ROUNDDOWN(19.3333333333333,0)</f>
      </c>
      <c r="AB13" s="5">
        <v>21</v>
      </c>
      <c r="AC13" s="2" t="s">
        <v>99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/>
      <c r="AP13" s="4">
        <v>328</v>
      </c>
      <c r="AQ13" s="8">
        <v>19663.6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0.429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530</v>
      </c>
      <c r="BK13" s="8">
        <v>31809.94</v>
      </c>
      <c r="BL13" s="2" t="s">
        <v>143</v>
      </c>
      <c r="BM13" s="7">
        <v>0.6189</v>
      </c>
      <c r="BN13" s="7">
        <v>0.6182</v>
      </c>
      <c r="BO13" s="4">
        <v>328</v>
      </c>
      <c r="BP13" s="8">
        <v>19663.6</v>
      </c>
      <c r="BQ13" s="4"/>
      <c r="BR13" s="8"/>
      <c r="BS13" s="7"/>
      <c r="BT13" s="7"/>
      <c r="BU13" s="2" t="s">
        <v>108</v>
      </c>
      <c r="BV13" s="2" t="s">
        <v>96</v>
      </c>
      <c r="BW13" s="2" t="s">
        <v>99</v>
      </c>
      <c r="BX13" s="2" t="s">
        <v>117</v>
      </c>
      <c r="BY13" s="2" t="s">
        <v>110</v>
      </c>
      <c r="BZ13" s="2" t="s">
        <v>110</v>
      </c>
      <c r="CA13" s="2" t="s">
        <v>99</v>
      </c>
    </row>
    <row r="14">
      <c r="A14" s="2" t="s">
        <v>144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145</v>
      </c>
      <c r="G14" s="2" t="s">
        <v>145</v>
      </c>
      <c r="H14" s="2" t="s">
        <v>145</v>
      </c>
      <c r="I14" s="2" t="s">
        <v>146</v>
      </c>
      <c r="J14" s="2" t="s">
        <v>112</v>
      </c>
      <c r="K14" s="2" t="s">
        <v>147</v>
      </c>
      <c r="L14" s="3">
        <v>49.99</v>
      </c>
      <c r="M14" s="3">
        <v>52.49</v>
      </c>
      <c r="N14" s="3">
        <v>109.99</v>
      </c>
      <c r="O14" s="2" t="s">
        <v>96</v>
      </c>
      <c r="P14" s="2" t="s">
        <v>138</v>
      </c>
      <c r="Q14" s="2" t="s">
        <v>98</v>
      </c>
      <c r="R14" s="2" t="s">
        <v>99</v>
      </c>
      <c r="S14" s="2" t="s">
        <v>100</v>
      </c>
      <c r="T14" s="2" t="s">
        <v>101</v>
      </c>
      <c r="U14" s="2" t="s">
        <v>99</v>
      </c>
      <c r="V14" s="2" t="s">
        <v>103</v>
      </c>
      <c r="W14" s="2" t="s">
        <v>104</v>
      </c>
      <c r="X14" s="2" t="s">
        <v>140</v>
      </c>
      <c r="Y14" s="2" t="s">
        <v>115</v>
      </c>
      <c r="Z14" s="4">
        <v>412</v>
      </c>
      <c r="AA14" s="4">
        <f>=ROUNDDOWN(25.75,0)</f>
      </c>
      <c r="AB14" s="5">
        <v>16</v>
      </c>
      <c r="AC14" s="2" t="s">
        <v>99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/>
      <c r="AP14" s="4">
        <v>414</v>
      </c>
      <c r="AQ14" s="8">
        <v>22028.94</v>
      </c>
      <c r="AR14" s="4"/>
      <c r="AS14" s="8"/>
      <c r="AT14" s="7"/>
      <c r="AU14" s="7"/>
      <c r="AV14" s="4">
        <v>787</v>
      </c>
      <c r="AW14" s="8">
        <v>43800.75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0.5029</v>
      </c>
      <c r="BC14" s="4">
        <v>787</v>
      </c>
      <c r="BD14" s="8">
        <v>43800.75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1</v>
      </c>
      <c r="BJ14" s="4">
        <v>534</v>
      </c>
      <c r="BK14" s="8">
        <v>28693.03</v>
      </c>
      <c r="BL14" s="2" t="s">
        <v>148</v>
      </c>
      <c r="BM14" s="7">
        <v>0.7753</v>
      </c>
      <c r="BN14" s="7">
        <v>0.7677</v>
      </c>
      <c r="BO14" s="4">
        <v>414</v>
      </c>
      <c r="BP14" s="8">
        <v>22028.94</v>
      </c>
      <c r="BQ14" s="4"/>
      <c r="BR14" s="8"/>
      <c r="BS14" s="7"/>
      <c r="BT14" s="7"/>
      <c r="BU14" s="2" t="s">
        <v>108</v>
      </c>
      <c r="BV14" s="2" t="s">
        <v>96</v>
      </c>
      <c r="BW14" s="2" t="s">
        <v>99</v>
      </c>
      <c r="BX14" s="2" t="s">
        <v>117</v>
      </c>
      <c r="BY14" s="2" t="s">
        <v>149</v>
      </c>
      <c r="BZ14" s="2" t="s">
        <v>110</v>
      </c>
      <c r="CA14" s="2" t="s">
        <v>99</v>
      </c>
    </row>
    <row r="15">
      <c r="A15" s="2" t="s">
        <v>150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145</v>
      </c>
      <c r="G15" s="2" t="s">
        <v>145</v>
      </c>
      <c r="H15" s="2" t="s">
        <v>145</v>
      </c>
      <c r="I15" s="2" t="s">
        <v>146</v>
      </c>
      <c r="J15" s="2" t="s">
        <v>119</v>
      </c>
      <c r="K15" s="2" t="s">
        <v>147</v>
      </c>
      <c r="L15" s="3">
        <v>54.99</v>
      </c>
      <c r="M15" s="3">
        <v>57.74</v>
      </c>
      <c r="N15" s="3">
        <v>119.99</v>
      </c>
      <c r="O15" s="2" t="s">
        <v>96</v>
      </c>
      <c r="P15" s="2" t="s">
        <v>138</v>
      </c>
      <c r="Q15" s="2" t="s">
        <v>98</v>
      </c>
      <c r="R15" s="2" t="s">
        <v>99</v>
      </c>
      <c r="S15" s="2" t="s">
        <v>100</v>
      </c>
      <c r="T15" s="2" t="s">
        <v>101</v>
      </c>
      <c r="U15" s="2" t="s">
        <v>99</v>
      </c>
      <c r="V15" s="2" t="s">
        <v>103</v>
      </c>
      <c r="W15" s="2" t="s">
        <v>104</v>
      </c>
      <c r="X15" s="2" t="s">
        <v>140</v>
      </c>
      <c r="Y15" s="2" t="s">
        <v>115</v>
      </c>
      <c r="Z15" s="4">
        <v>565</v>
      </c>
      <c r="AA15" s="4">
        <f>=ROUNDDOWN(31.3888888888889,0)</f>
      </c>
      <c r="AB15" s="5">
        <v>18</v>
      </c>
      <c r="AC15" s="2" t="s">
        <v>99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/>
      <c r="AP15" s="4">
        <v>373</v>
      </c>
      <c r="AQ15" s="8">
        <v>21771.81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0.4971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528</v>
      </c>
      <c r="BK15" s="8">
        <v>31106.87</v>
      </c>
      <c r="BL15" s="2" t="s">
        <v>151</v>
      </c>
      <c r="BM15" s="7">
        <v>0.7064</v>
      </c>
      <c r="BN15" s="7">
        <v>0.6999</v>
      </c>
      <c r="BO15" s="4">
        <v>373</v>
      </c>
      <c r="BP15" s="8">
        <v>21771.81</v>
      </c>
      <c r="BQ15" s="4"/>
      <c r="BR15" s="8"/>
      <c r="BS15" s="7"/>
      <c r="BT15" s="7"/>
      <c r="BU15" s="2" t="s">
        <v>108</v>
      </c>
      <c r="BV15" s="2" t="s">
        <v>96</v>
      </c>
      <c r="BW15" s="2" t="s">
        <v>99</v>
      </c>
      <c r="BX15" s="2" t="s">
        <v>117</v>
      </c>
      <c r="BY15" s="2" t="s">
        <v>149</v>
      </c>
      <c r="BZ15" s="2" t="s">
        <v>110</v>
      </c>
      <c r="CA15" s="2" t="s">
        <v>99</v>
      </c>
    </row>
    <row r="16">
      <c r="A16" s="2" t="s">
        <v>152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153</v>
      </c>
      <c r="G16" s="2" t="s">
        <v>153</v>
      </c>
      <c r="H16" s="2" t="s">
        <v>153</v>
      </c>
      <c r="I16" s="2" t="s">
        <v>154</v>
      </c>
      <c r="J16" s="2" t="s">
        <v>112</v>
      </c>
      <c r="K16" s="2" t="s">
        <v>155</v>
      </c>
      <c r="L16" s="3">
        <v>52.38</v>
      </c>
      <c r="M16" s="3">
        <v>55</v>
      </c>
      <c r="N16" s="3">
        <v>109.99</v>
      </c>
      <c r="O16" s="2" t="s">
        <v>96</v>
      </c>
      <c r="P16" s="2" t="s">
        <v>97</v>
      </c>
      <c r="Q16" s="2" t="s">
        <v>98</v>
      </c>
      <c r="R16" s="2" t="s">
        <v>99</v>
      </c>
      <c r="S16" s="2" t="s">
        <v>156</v>
      </c>
      <c r="T16" s="2" t="s">
        <v>157</v>
      </c>
      <c r="U16" s="2" t="s">
        <v>114</v>
      </c>
      <c r="V16" s="2" t="s">
        <v>158</v>
      </c>
      <c r="W16" s="2" t="s">
        <v>104</v>
      </c>
      <c r="X16" s="2" t="s">
        <v>159</v>
      </c>
      <c r="Y16" s="2" t="s">
        <v>160</v>
      </c>
      <c r="Z16" s="4">
        <v>103</v>
      </c>
      <c r="AA16" s="4">
        <f>=ROUNDDOWN(4.92822966507177,0)</f>
      </c>
      <c r="AB16" s="5">
        <v>20.9</v>
      </c>
      <c r="AC16" s="2" t="s">
        <v>161</v>
      </c>
      <c r="AD16" s="4">
        <v>362</v>
      </c>
      <c r="AE16" s="4">
        <v>362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/>
      <c r="AP16" s="4">
        <v>169</v>
      </c>
      <c r="AQ16" s="8">
        <v>10180.56</v>
      </c>
      <c r="AR16" s="4"/>
      <c r="AS16" s="8"/>
      <c r="AT16" s="7"/>
      <c r="AU16" s="7"/>
      <c r="AV16" s="4">
        <v>324</v>
      </c>
      <c r="AW16" s="8">
        <v>20566.81</v>
      </c>
      <c r="AX16" s="4" t="s">
        <v>99</v>
      </c>
      <c r="AY16" s="8" t="s">
        <v>99</v>
      </c>
      <c r="AZ16" s="7" t="s">
        <v>99</v>
      </c>
      <c r="BA16" s="7" t="s">
        <v>99</v>
      </c>
      <c r="BB16" s="7">
        <v>0.495</v>
      </c>
      <c r="BC16" s="4">
        <v>601</v>
      </c>
      <c r="BD16" s="8">
        <v>38329.26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0.5366</v>
      </c>
      <c r="BJ16" s="4">
        <v>467</v>
      </c>
      <c r="BK16" s="8">
        <v>26730.01</v>
      </c>
      <c r="BL16" s="2" t="s">
        <v>162</v>
      </c>
      <c r="BM16" s="7">
        <v>0.3619</v>
      </c>
      <c r="BN16" s="7">
        <v>0.3809</v>
      </c>
      <c r="BO16" s="4">
        <v>169</v>
      </c>
      <c r="BP16" s="8">
        <v>10180.56</v>
      </c>
      <c r="BQ16" s="4"/>
      <c r="BR16" s="8"/>
      <c r="BS16" s="7"/>
      <c r="BT16" s="7"/>
      <c r="BU16" s="2" t="s">
        <v>108</v>
      </c>
      <c r="BV16" s="2" t="s">
        <v>96</v>
      </c>
      <c r="BW16" s="2" t="s">
        <v>99</v>
      </c>
      <c r="BX16" s="2" t="s">
        <v>163</v>
      </c>
      <c r="BY16" s="2" t="s">
        <v>110</v>
      </c>
      <c r="BZ16" s="2" t="s">
        <v>110</v>
      </c>
      <c r="CA16" s="2" t="s">
        <v>99</v>
      </c>
    </row>
    <row r="17">
      <c r="A17" s="2" t="s">
        <v>164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153</v>
      </c>
      <c r="G17" s="2" t="s">
        <v>153</v>
      </c>
      <c r="H17" s="2" t="s">
        <v>153</v>
      </c>
      <c r="I17" s="2" t="s">
        <v>154</v>
      </c>
      <c r="J17" s="2" t="s">
        <v>119</v>
      </c>
      <c r="K17" s="2" t="s">
        <v>155</v>
      </c>
      <c r="L17" s="3">
        <v>59.42</v>
      </c>
      <c r="M17" s="3">
        <v>62.39</v>
      </c>
      <c r="N17" s="3">
        <v>129.99</v>
      </c>
      <c r="O17" s="2" t="s">
        <v>96</v>
      </c>
      <c r="P17" s="2" t="s">
        <v>97</v>
      </c>
      <c r="Q17" s="2" t="s">
        <v>98</v>
      </c>
      <c r="R17" s="2" t="s">
        <v>99</v>
      </c>
      <c r="S17" s="2" t="s">
        <v>156</v>
      </c>
      <c r="T17" s="2" t="s">
        <v>157</v>
      </c>
      <c r="U17" s="2" t="s">
        <v>114</v>
      </c>
      <c r="V17" s="2" t="s">
        <v>158</v>
      </c>
      <c r="W17" s="2" t="s">
        <v>104</v>
      </c>
      <c r="X17" s="2" t="s">
        <v>159</v>
      </c>
      <c r="Y17" s="2" t="s">
        <v>160</v>
      </c>
      <c r="Z17" s="4">
        <v>144</v>
      </c>
      <c r="AA17" s="4">
        <f>=ROUNDDOWN(6.57534246575343,0)</f>
      </c>
      <c r="AB17" s="5">
        <v>21.9</v>
      </c>
      <c r="AC17" s="2" t="s">
        <v>161</v>
      </c>
      <c r="AD17" s="4">
        <v>415</v>
      </c>
      <c r="AE17" s="4">
        <v>415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/>
      <c r="AP17" s="4">
        <v>155</v>
      </c>
      <c r="AQ17" s="8">
        <v>10386.25</v>
      </c>
      <c r="AR17" s="4"/>
      <c r="AS17" s="8"/>
      <c r="AT17" s="7"/>
      <c r="AU17" s="7"/>
      <c r="AV17" s="4" t="s">
        <v>99</v>
      </c>
      <c r="AW17" s="8" t="s">
        <v>99</v>
      </c>
      <c r="AX17" s="4" t="s">
        <v>99</v>
      </c>
      <c r="AY17" s="8" t="s">
        <v>99</v>
      </c>
      <c r="AZ17" s="7" t="s">
        <v>99</v>
      </c>
      <c r="BA17" s="7" t="s">
        <v>99</v>
      </c>
      <c r="BB17" s="7">
        <v>0.505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 t="s">
        <v>99</v>
      </c>
      <c r="BJ17" s="4">
        <v>459</v>
      </c>
      <c r="BK17" s="8">
        <v>30109.1</v>
      </c>
      <c r="BL17" s="2" t="s">
        <v>162</v>
      </c>
      <c r="BM17" s="7">
        <v>0.3377</v>
      </c>
      <c r="BN17" s="7">
        <v>0.345</v>
      </c>
      <c r="BO17" s="4">
        <v>155</v>
      </c>
      <c r="BP17" s="8">
        <v>10386.25</v>
      </c>
      <c r="BQ17" s="4"/>
      <c r="BR17" s="8"/>
      <c r="BS17" s="7"/>
      <c r="BT17" s="7"/>
      <c r="BU17" s="2" t="s">
        <v>108</v>
      </c>
      <c r="BV17" s="2" t="s">
        <v>96</v>
      </c>
      <c r="BW17" s="2" t="s">
        <v>99</v>
      </c>
      <c r="BX17" s="2" t="s">
        <v>163</v>
      </c>
      <c r="BY17" s="2" t="s">
        <v>110</v>
      </c>
      <c r="BZ17" s="2" t="s">
        <v>110</v>
      </c>
      <c r="CA17" s="2" t="s">
        <v>99</v>
      </c>
    </row>
    <row r="18">
      <c r="A18" s="2" t="s">
        <v>165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153</v>
      </c>
      <c r="G18" s="2" t="s">
        <v>153</v>
      </c>
      <c r="H18" s="2" t="s">
        <v>153</v>
      </c>
      <c r="I18" s="2" t="s">
        <v>154</v>
      </c>
      <c r="J18" s="2" t="s">
        <v>112</v>
      </c>
      <c r="K18" s="2" t="s">
        <v>95</v>
      </c>
      <c r="L18" s="3">
        <v>52.38</v>
      </c>
      <c r="M18" s="3">
        <v>55</v>
      </c>
      <c r="N18" s="3">
        <v>109.99</v>
      </c>
      <c r="O18" s="2" t="s">
        <v>96</v>
      </c>
      <c r="P18" s="2" t="s">
        <v>97</v>
      </c>
      <c r="Q18" s="2" t="s">
        <v>98</v>
      </c>
      <c r="R18" s="2" t="s">
        <v>99</v>
      </c>
      <c r="S18" s="2" t="s">
        <v>166</v>
      </c>
      <c r="T18" s="2" t="s">
        <v>157</v>
      </c>
      <c r="U18" s="2" t="s">
        <v>114</v>
      </c>
      <c r="V18" s="2" t="s">
        <v>158</v>
      </c>
      <c r="W18" s="2" t="s">
        <v>104</v>
      </c>
      <c r="X18" s="2" t="s">
        <v>159</v>
      </c>
      <c r="Y18" s="2" t="s">
        <v>167</v>
      </c>
      <c r="Z18" s="4">
        <v>373</v>
      </c>
      <c r="AA18" s="4">
        <f>=ROUNDDOWN(23.167701863354,0)</f>
      </c>
      <c r="AB18" s="5">
        <v>16.1</v>
      </c>
      <c r="AC18" s="2" t="s">
        <v>99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/>
      <c r="AP18" s="4">
        <v>144</v>
      </c>
      <c r="AQ18" s="8">
        <v>8674.56</v>
      </c>
      <c r="AR18" s="4"/>
      <c r="AS18" s="8"/>
      <c r="AT18" s="7"/>
      <c r="AU18" s="7"/>
      <c r="AV18" s="4">
        <v>277</v>
      </c>
      <c r="AW18" s="8">
        <v>17762.45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0.4884</v>
      </c>
      <c r="BC18" s="4" t="s">
        <v>99</v>
      </c>
      <c r="BD18" s="8" t="s">
        <v>99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0.4634</v>
      </c>
      <c r="BJ18" s="4">
        <v>287</v>
      </c>
      <c r="BK18" s="8">
        <v>16659.22</v>
      </c>
      <c r="BL18" s="2" t="s">
        <v>168</v>
      </c>
      <c r="BM18" s="7">
        <v>0.5017</v>
      </c>
      <c r="BN18" s="7">
        <v>0.5207</v>
      </c>
      <c r="BO18" s="4">
        <v>144</v>
      </c>
      <c r="BP18" s="8">
        <v>8674.56</v>
      </c>
      <c r="BQ18" s="4"/>
      <c r="BR18" s="8"/>
      <c r="BS18" s="7"/>
      <c r="BT18" s="7"/>
      <c r="BU18" s="2" t="s">
        <v>108</v>
      </c>
      <c r="BV18" s="2" t="s">
        <v>96</v>
      </c>
      <c r="BW18" s="2" t="s">
        <v>99</v>
      </c>
      <c r="BX18" s="2" t="s">
        <v>169</v>
      </c>
      <c r="BY18" s="2" t="s">
        <v>110</v>
      </c>
      <c r="BZ18" s="2" t="s">
        <v>110</v>
      </c>
      <c r="CA18" s="2" t="s">
        <v>99</v>
      </c>
    </row>
    <row r="19">
      <c r="A19" s="2" t="s">
        <v>170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153</v>
      </c>
      <c r="G19" s="2" t="s">
        <v>153</v>
      </c>
      <c r="H19" s="2" t="s">
        <v>153</v>
      </c>
      <c r="I19" s="2" t="s">
        <v>154</v>
      </c>
      <c r="J19" s="2" t="s">
        <v>119</v>
      </c>
      <c r="K19" s="2" t="s">
        <v>95</v>
      </c>
      <c r="L19" s="3">
        <v>59.42</v>
      </c>
      <c r="M19" s="3">
        <v>62.39</v>
      </c>
      <c r="N19" s="3">
        <v>129.99</v>
      </c>
      <c r="O19" s="2" t="s">
        <v>96</v>
      </c>
      <c r="P19" s="2" t="s">
        <v>97</v>
      </c>
      <c r="Q19" s="2" t="s">
        <v>98</v>
      </c>
      <c r="R19" s="2" t="s">
        <v>99</v>
      </c>
      <c r="S19" s="2" t="s">
        <v>166</v>
      </c>
      <c r="T19" s="2" t="s">
        <v>157</v>
      </c>
      <c r="U19" s="2" t="s">
        <v>114</v>
      </c>
      <c r="V19" s="2" t="s">
        <v>158</v>
      </c>
      <c r="W19" s="2" t="s">
        <v>104</v>
      </c>
      <c r="X19" s="2" t="s">
        <v>159</v>
      </c>
      <c r="Y19" s="2" t="s">
        <v>167</v>
      </c>
      <c r="Z19" s="4">
        <v>401</v>
      </c>
      <c r="AA19" s="4">
        <f>=ROUNDDOWN(29.2700729927007,0)</f>
      </c>
      <c r="AB19" s="5">
        <v>13.7</v>
      </c>
      <c r="AC19" s="2" t="s">
        <v>99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/>
      <c r="AP19" s="4">
        <v>133</v>
      </c>
      <c r="AQ19" s="8">
        <v>9087.89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0.5116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328</v>
      </c>
      <c r="BK19" s="8">
        <v>21898.97</v>
      </c>
      <c r="BL19" s="2" t="s">
        <v>171</v>
      </c>
      <c r="BM19" s="7">
        <v>0.4055</v>
      </c>
      <c r="BN19" s="7">
        <v>0.415</v>
      </c>
      <c r="BO19" s="4">
        <v>133</v>
      </c>
      <c r="BP19" s="8">
        <v>9087.89</v>
      </c>
      <c r="BQ19" s="4"/>
      <c r="BR19" s="8"/>
      <c r="BS19" s="7"/>
      <c r="BT19" s="7"/>
      <c r="BU19" s="2" t="s">
        <v>108</v>
      </c>
      <c r="BV19" s="2" t="s">
        <v>96</v>
      </c>
      <c r="BW19" s="2" t="s">
        <v>99</v>
      </c>
      <c r="BX19" s="2" t="s">
        <v>169</v>
      </c>
      <c r="BY19" s="2" t="s">
        <v>110</v>
      </c>
      <c r="BZ19" s="2" t="s">
        <v>110</v>
      </c>
      <c r="CA19" s="2" t="s">
        <v>99</v>
      </c>
    </row>
    <row r="20">
      <c r="A20" s="2" t="s">
        <v>172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173</v>
      </c>
      <c r="G20" s="2" t="s">
        <v>173</v>
      </c>
      <c r="H20" s="2" t="s">
        <v>173</v>
      </c>
      <c r="I20" s="2" t="s">
        <v>136</v>
      </c>
      <c r="J20" s="2" t="s">
        <v>112</v>
      </c>
      <c r="K20" s="2" t="s">
        <v>95</v>
      </c>
      <c r="L20" s="3">
        <v>49.99</v>
      </c>
      <c r="M20" s="3">
        <v>52.49</v>
      </c>
      <c r="N20" s="3">
        <v>99.99</v>
      </c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139</v>
      </c>
      <c r="T20" s="2" t="s">
        <v>101</v>
      </c>
      <c r="U20" s="2" t="s">
        <v>99</v>
      </c>
      <c r="V20" s="2" t="s">
        <v>103</v>
      </c>
      <c r="W20" s="2" t="s">
        <v>104</v>
      </c>
      <c r="X20" s="2" t="s">
        <v>140</v>
      </c>
      <c r="Y20" s="2" t="s">
        <v>115</v>
      </c>
      <c r="Z20" s="4">
        <v>242</v>
      </c>
      <c r="AA20" s="4">
        <f>=ROUNDDOWN(22,0)</f>
      </c>
      <c r="AB20" s="5">
        <v>11</v>
      </c>
      <c r="AC20" s="2" t="s">
        <v>99</v>
      </c>
      <c r="AD20" s="4"/>
      <c r="AE20" s="4"/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/>
      <c r="AP20" s="4">
        <v>156</v>
      </c>
      <c r="AQ20" s="8">
        <v>7481.76</v>
      </c>
      <c r="AR20" s="4"/>
      <c r="AS20" s="8"/>
      <c r="AT20" s="7"/>
      <c r="AU20" s="7"/>
      <c r="AV20" s="4">
        <v>288</v>
      </c>
      <c r="AW20" s="8">
        <v>14505.48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0.5158</v>
      </c>
      <c r="BC20" s="4">
        <v>559</v>
      </c>
      <c r="BD20" s="8">
        <v>28185.14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0.5146</v>
      </c>
      <c r="BJ20" s="4">
        <v>283</v>
      </c>
      <c r="BK20" s="8">
        <v>14128.76</v>
      </c>
      <c r="BL20" s="2" t="s">
        <v>174</v>
      </c>
      <c r="BM20" s="7">
        <v>0.5512</v>
      </c>
      <c r="BN20" s="7">
        <v>0.5295</v>
      </c>
      <c r="BO20" s="4">
        <v>156</v>
      </c>
      <c r="BP20" s="8">
        <v>7481.76</v>
      </c>
      <c r="BQ20" s="4"/>
      <c r="BR20" s="8"/>
      <c r="BS20" s="7"/>
      <c r="BT20" s="7"/>
      <c r="BU20" s="2" t="s">
        <v>108</v>
      </c>
      <c r="BV20" s="2" t="s">
        <v>96</v>
      </c>
      <c r="BW20" s="2" t="s">
        <v>99</v>
      </c>
      <c r="BX20" s="2" t="s">
        <v>175</v>
      </c>
      <c r="BY20" s="2" t="s">
        <v>110</v>
      </c>
      <c r="BZ20" s="2" t="s">
        <v>110</v>
      </c>
      <c r="CA20" s="2" t="s">
        <v>99</v>
      </c>
    </row>
    <row r="21">
      <c r="A21" s="2" t="s">
        <v>176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173</v>
      </c>
      <c r="G21" s="2" t="s">
        <v>173</v>
      </c>
      <c r="H21" s="2" t="s">
        <v>173</v>
      </c>
      <c r="I21" s="2" t="s">
        <v>136</v>
      </c>
      <c r="J21" s="2" t="s">
        <v>119</v>
      </c>
      <c r="K21" s="2" t="s">
        <v>95</v>
      </c>
      <c r="L21" s="3">
        <v>54.99</v>
      </c>
      <c r="M21" s="3">
        <v>57.74</v>
      </c>
      <c r="N21" s="3">
        <v>109.99</v>
      </c>
      <c r="O21" s="2" t="s">
        <v>96</v>
      </c>
      <c r="P21" s="2" t="s">
        <v>97</v>
      </c>
      <c r="Q21" s="2" t="s">
        <v>98</v>
      </c>
      <c r="R21" s="2" t="s">
        <v>99</v>
      </c>
      <c r="S21" s="2" t="s">
        <v>139</v>
      </c>
      <c r="T21" s="2" t="s">
        <v>101</v>
      </c>
      <c r="U21" s="2" t="s">
        <v>99</v>
      </c>
      <c r="V21" s="2" t="s">
        <v>103</v>
      </c>
      <c r="W21" s="2" t="s">
        <v>104</v>
      </c>
      <c r="X21" s="2" t="s">
        <v>140</v>
      </c>
      <c r="Y21" s="2" t="s">
        <v>115</v>
      </c>
      <c r="Z21" s="4">
        <v>122</v>
      </c>
      <c r="AA21" s="4">
        <f>=ROUNDDOWN(15.25,0)</f>
      </c>
      <c r="AB21" s="5">
        <v>8</v>
      </c>
      <c r="AC21" s="2" t="s">
        <v>99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/>
      <c r="AP21" s="4">
        <v>132</v>
      </c>
      <c r="AQ21" s="8">
        <v>7023.72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0.4842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254</v>
      </c>
      <c r="BK21" s="8">
        <v>14220.67</v>
      </c>
      <c r="BL21" s="2" t="s">
        <v>174</v>
      </c>
      <c r="BM21" s="7">
        <v>0.5197</v>
      </c>
      <c r="BN21" s="7">
        <v>0.4939</v>
      </c>
      <c r="BO21" s="4">
        <v>132</v>
      </c>
      <c r="BP21" s="8">
        <v>7023.72</v>
      </c>
      <c r="BQ21" s="4"/>
      <c r="BR21" s="8"/>
      <c r="BS21" s="7"/>
      <c r="BT21" s="7"/>
      <c r="BU21" s="2" t="s">
        <v>108</v>
      </c>
      <c r="BV21" s="2" t="s">
        <v>96</v>
      </c>
      <c r="BW21" s="2" t="s">
        <v>99</v>
      </c>
      <c r="BX21" s="2" t="s">
        <v>177</v>
      </c>
      <c r="BY21" s="2" t="s">
        <v>110</v>
      </c>
      <c r="BZ21" s="2" t="s">
        <v>110</v>
      </c>
      <c r="CA21" s="2" t="s">
        <v>99</v>
      </c>
    </row>
    <row r="22">
      <c r="A22" s="2" t="s">
        <v>178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173</v>
      </c>
      <c r="G22" s="2" t="s">
        <v>173</v>
      </c>
      <c r="H22" s="2" t="s">
        <v>173</v>
      </c>
      <c r="I22" s="2" t="s">
        <v>179</v>
      </c>
      <c r="J22" s="2" t="s">
        <v>112</v>
      </c>
      <c r="K22" s="2" t="s">
        <v>147</v>
      </c>
      <c r="L22" s="3">
        <v>49.99</v>
      </c>
      <c r="M22" s="3">
        <v>52.49</v>
      </c>
      <c r="N22" s="3">
        <v>99.99</v>
      </c>
      <c r="O22" s="2" t="s">
        <v>96</v>
      </c>
      <c r="P22" s="2" t="s">
        <v>97</v>
      </c>
      <c r="Q22" s="2" t="s">
        <v>98</v>
      </c>
      <c r="R22" s="2" t="s">
        <v>99</v>
      </c>
      <c r="S22" s="2" t="s">
        <v>139</v>
      </c>
      <c r="T22" s="2" t="s">
        <v>101</v>
      </c>
      <c r="U22" s="2" t="s">
        <v>99</v>
      </c>
      <c r="V22" s="2" t="s">
        <v>103</v>
      </c>
      <c r="W22" s="2" t="s">
        <v>104</v>
      </c>
      <c r="X22" s="2" t="s">
        <v>140</v>
      </c>
      <c r="Y22" s="2" t="s">
        <v>115</v>
      </c>
      <c r="Z22" s="4">
        <v>396</v>
      </c>
      <c r="AA22" s="4">
        <f>=ROUNDDOWN(44,0)</f>
      </c>
      <c r="AB22" s="5">
        <v>9</v>
      </c>
      <c r="AC22" s="2" t="s">
        <v>99</v>
      </c>
      <c r="AD22" s="4"/>
      <c r="AE22" s="4"/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/>
      <c r="AP22" s="4">
        <v>141</v>
      </c>
      <c r="AQ22" s="8">
        <v>6762.36</v>
      </c>
      <c r="AR22" s="4"/>
      <c r="AS22" s="8"/>
      <c r="AT22" s="7"/>
      <c r="AU22" s="7"/>
      <c r="AV22" s="4">
        <v>271</v>
      </c>
      <c r="AW22" s="8">
        <v>13679.66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0.4943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0.4854</v>
      </c>
      <c r="BJ22" s="4">
        <v>241</v>
      </c>
      <c r="BK22" s="8">
        <v>11678.77</v>
      </c>
      <c r="BL22" s="2" t="s">
        <v>174</v>
      </c>
      <c r="BM22" s="7">
        <v>0.5851</v>
      </c>
      <c r="BN22" s="7">
        <v>0.579</v>
      </c>
      <c r="BO22" s="4">
        <v>141</v>
      </c>
      <c r="BP22" s="8">
        <v>6762.36</v>
      </c>
      <c r="BQ22" s="4"/>
      <c r="BR22" s="8"/>
      <c r="BS22" s="7"/>
      <c r="BT22" s="7"/>
      <c r="BU22" s="2" t="s">
        <v>108</v>
      </c>
      <c r="BV22" s="2" t="s">
        <v>96</v>
      </c>
      <c r="BW22" s="2" t="s">
        <v>99</v>
      </c>
      <c r="BX22" s="2" t="s">
        <v>117</v>
      </c>
      <c r="BY22" s="2" t="s">
        <v>110</v>
      </c>
      <c r="BZ22" s="2" t="s">
        <v>110</v>
      </c>
      <c r="CA22" s="2" t="s">
        <v>99</v>
      </c>
    </row>
    <row r="23">
      <c r="A23" s="2" t="s">
        <v>180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173</v>
      </c>
      <c r="G23" s="2" t="s">
        <v>173</v>
      </c>
      <c r="H23" s="2" t="s">
        <v>173</v>
      </c>
      <c r="I23" s="2" t="s">
        <v>179</v>
      </c>
      <c r="J23" s="2" t="s">
        <v>119</v>
      </c>
      <c r="K23" s="2" t="s">
        <v>147</v>
      </c>
      <c r="L23" s="3">
        <v>54.99</v>
      </c>
      <c r="M23" s="3">
        <v>57.74</v>
      </c>
      <c r="N23" s="3">
        <v>109.99</v>
      </c>
      <c r="O23" s="2" t="s">
        <v>96</v>
      </c>
      <c r="P23" s="2" t="s">
        <v>97</v>
      </c>
      <c r="Q23" s="2" t="s">
        <v>98</v>
      </c>
      <c r="R23" s="2" t="s">
        <v>99</v>
      </c>
      <c r="S23" s="2" t="s">
        <v>139</v>
      </c>
      <c r="T23" s="2" t="s">
        <v>101</v>
      </c>
      <c r="U23" s="2" t="s">
        <v>99</v>
      </c>
      <c r="V23" s="2" t="s">
        <v>103</v>
      </c>
      <c r="W23" s="2" t="s">
        <v>104</v>
      </c>
      <c r="X23" s="2" t="s">
        <v>140</v>
      </c>
      <c r="Y23" s="2" t="s">
        <v>115</v>
      </c>
      <c r="Z23" s="4">
        <v>325</v>
      </c>
      <c r="AA23" s="4">
        <f>=ROUNDDOWN(46.4285714285714,0)</f>
      </c>
      <c r="AB23" s="5">
        <v>7</v>
      </c>
      <c r="AC23" s="2" t="s">
        <v>99</v>
      </c>
      <c r="AD23" s="4"/>
      <c r="AE23" s="4"/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/>
      <c r="AP23" s="4">
        <v>130</v>
      </c>
      <c r="AQ23" s="8">
        <v>6917.3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0.5057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212</v>
      </c>
      <c r="BK23" s="8">
        <v>11602.41</v>
      </c>
      <c r="BL23" s="2" t="s">
        <v>181</v>
      </c>
      <c r="BM23" s="7">
        <v>0.6132</v>
      </c>
      <c r="BN23" s="7">
        <v>0.5962</v>
      </c>
      <c r="BO23" s="4">
        <v>130</v>
      </c>
      <c r="BP23" s="8">
        <v>6917.3</v>
      </c>
      <c r="BQ23" s="4"/>
      <c r="BR23" s="8"/>
      <c r="BS23" s="7"/>
      <c r="BT23" s="7"/>
      <c r="BU23" s="2" t="s">
        <v>108</v>
      </c>
      <c r="BV23" s="2" t="s">
        <v>96</v>
      </c>
      <c r="BW23" s="2" t="s">
        <v>99</v>
      </c>
      <c r="BX23" s="2" t="s">
        <v>117</v>
      </c>
      <c r="BY23" s="2" t="s">
        <v>110</v>
      </c>
      <c r="BZ23" s="2" t="s">
        <v>110</v>
      </c>
      <c r="CA23" s="2" t="s">
        <v>99</v>
      </c>
    </row>
    <row r="24">
      <c r="A24" s="2" t="s">
        <v>182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183</v>
      </c>
      <c r="G24" s="2" t="s">
        <v>183</v>
      </c>
      <c r="H24" s="2" t="s">
        <v>183</v>
      </c>
      <c r="I24" s="2" t="s">
        <v>146</v>
      </c>
      <c r="J24" s="2" t="s">
        <v>112</v>
      </c>
      <c r="K24" s="2" t="s">
        <v>123</v>
      </c>
      <c r="L24" s="3">
        <v>52.8</v>
      </c>
      <c r="M24" s="3">
        <v>55.43</v>
      </c>
      <c r="N24" s="3">
        <v>109.99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184</v>
      </c>
      <c r="T24" s="2" t="s">
        <v>157</v>
      </c>
      <c r="U24" s="2" t="s">
        <v>114</v>
      </c>
      <c r="V24" s="2" t="s">
        <v>103</v>
      </c>
      <c r="W24" s="2" t="s">
        <v>104</v>
      </c>
      <c r="X24" s="2" t="s">
        <v>105</v>
      </c>
      <c r="Y24" s="2" t="s">
        <v>185</v>
      </c>
      <c r="Z24" s="4">
        <v>99</v>
      </c>
      <c r="AA24" s="4">
        <f>=ROUNDDOWN(5.82352941176471,0)</f>
      </c>
      <c r="AB24" s="5">
        <v>17</v>
      </c>
      <c r="AC24" s="2" t="s">
        <v>99</v>
      </c>
      <c r="AD24" s="4"/>
      <c r="AE24" s="4"/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/>
      <c r="AP24" s="4">
        <v>252</v>
      </c>
      <c r="AQ24" s="8">
        <v>14953.68</v>
      </c>
      <c r="AR24" s="4"/>
      <c r="AS24" s="8"/>
      <c r="AT24" s="7"/>
      <c r="AU24" s="7"/>
      <c r="AV24" s="4">
        <v>392</v>
      </c>
      <c r="AW24" s="8">
        <v>24923.08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0.6</v>
      </c>
      <c r="BC24" s="4">
        <v>392</v>
      </c>
      <c r="BD24" s="8">
        <v>24923.08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1</v>
      </c>
      <c r="BJ24" s="4">
        <v>375</v>
      </c>
      <c r="BK24" s="8">
        <v>21830.26</v>
      </c>
      <c r="BL24" s="2" t="s">
        <v>186</v>
      </c>
      <c r="BM24" s="7">
        <v>0.672</v>
      </c>
      <c r="BN24" s="7">
        <v>0.685</v>
      </c>
      <c r="BO24" s="4">
        <v>252</v>
      </c>
      <c r="BP24" s="8">
        <v>14953.68</v>
      </c>
      <c r="BQ24" s="4"/>
      <c r="BR24" s="8"/>
      <c r="BS24" s="7"/>
      <c r="BT24" s="7"/>
      <c r="BU24" s="2" t="s">
        <v>108</v>
      </c>
      <c r="BV24" s="2" t="s">
        <v>96</v>
      </c>
      <c r="BW24" s="2" t="s">
        <v>99</v>
      </c>
      <c r="BX24" s="2" t="s">
        <v>187</v>
      </c>
      <c r="BY24" s="2" t="s">
        <v>110</v>
      </c>
      <c r="BZ24" s="2" t="s">
        <v>110</v>
      </c>
      <c r="CA24" s="2" t="s">
        <v>99</v>
      </c>
    </row>
    <row r="25">
      <c r="A25" s="2" t="s">
        <v>188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183</v>
      </c>
      <c r="G25" s="2" t="s">
        <v>183</v>
      </c>
      <c r="H25" s="2" t="s">
        <v>183</v>
      </c>
      <c r="I25" s="2" t="s">
        <v>146</v>
      </c>
      <c r="J25" s="2" t="s">
        <v>119</v>
      </c>
      <c r="K25" s="2" t="s">
        <v>123</v>
      </c>
      <c r="L25" s="3">
        <v>63.7</v>
      </c>
      <c r="M25" s="3">
        <v>66.88</v>
      </c>
      <c r="N25" s="3">
        <v>129.99</v>
      </c>
      <c r="O25" s="2" t="s">
        <v>96</v>
      </c>
      <c r="P25" s="2" t="s">
        <v>97</v>
      </c>
      <c r="Q25" s="2" t="s">
        <v>98</v>
      </c>
      <c r="R25" s="2" t="s">
        <v>99</v>
      </c>
      <c r="S25" s="2" t="s">
        <v>184</v>
      </c>
      <c r="T25" s="2" t="s">
        <v>157</v>
      </c>
      <c r="U25" s="2" t="s">
        <v>114</v>
      </c>
      <c r="V25" s="2" t="s">
        <v>103</v>
      </c>
      <c r="W25" s="2" t="s">
        <v>104</v>
      </c>
      <c r="X25" s="2" t="s">
        <v>105</v>
      </c>
      <c r="Y25" s="2" t="s">
        <v>185</v>
      </c>
      <c r="Z25" s="4">
        <v>174</v>
      </c>
      <c r="AA25" s="4">
        <f>=ROUNDDOWN(21.75,0)</f>
      </c>
      <c r="AB25" s="5">
        <v>8</v>
      </c>
      <c r="AC25" s="2" t="s">
        <v>99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/>
      <c r="AP25" s="4">
        <v>140</v>
      </c>
      <c r="AQ25" s="8">
        <v>9969.4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0.4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240</v>
      </c>
      <c r="BK25" s="8">
        <v>16669.29</v>
      </c>
      <c r="BL25" s="2" t="s">
        <v>189</v>
      </c>
      <c r="BM25" s="7">
        <v>0.5833</v>
      </c>
      <c r="BN25" s="7">
        <v>0.5981</v>
      </c>
      <c r="BO25" s="4">
        <v>140</v>
      </c>
      <c r="BP25" s="8">
        <v>9969.4</v>
      </c>
      <c r="BQ25" s="4"/>
      <c r="BR25" s="8"/>
      <c r="BS25" s="7"/>
      <c r="BT25" s="7"/>
      <c r="BU25" s="2" t="s">
        <v>108</v>
      </c>
      <c r="BV25" s="2" t="s">
        <v>96</v>
      </c>
      <c r="BW25" s="2" t="s">
        <v>99</v>
      </c>
      <c r="BX25" s="2" t="s">
        <v>187</v>
      </c>
      <c r="BY25" s="2" t="s">
        <v>110</v>
      </c>
      <c r="BZ25" s="2" t="s">
        <v>110</v>
      </c>
      <c r="CA25" s="2" t="s">
        <v>99</v>
      </c>
    </row>
    <row r="26">
      <c r="A26" s="2" t="s">
        <v>190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191</v>
      </c>
      <c r="G26" s="2" t="s">
        <v>191</v>
      </c>
      <c r="H26" s="2" t="s">
        <v>191</v>
      </c>
      <c r="I26" s="2" t="s">
        <v>192</v>
      </c>
      <c r="J26" s="2" t="s">
        <v>112</v>
      </c>
      <c r="K26" s="2" t="s">
        <v>95</v>
      </c>
      <c r="L26" s="3">
        <v>50.6</v>
      </c>
      <c r="M26" s="3">
        <v>53.13</v>
      </c>
      <c r="N26" s="3">
        <v>109.99</v>
      </c>
      <c r="O26" s="2" t="s">
        <v>96</v>
      </c>
      <c r="P26" s="2" t="s">
        <v>97</v>
      </c>
      <c r="Q26" s="2" t="s">
        <v>98</v>
      </c>
      <c r="R26" s="2" t="s">
        <v>99</v>
      </c>
      <c r="S26" s="2" t="s">
        <v>193</v>
      </c>
      <c r="T26" s="2" t="s">
        <v>101</v>
      </c>
      <c r="U26" s="2" t="s">
        <v>114</v>
      </c>
      <c r="V26" s="2" t="s">
        <v>158</v>
      </c>
      <c r="W26" s="2" t="s">
        <v>104</v>
      </c>
      <c r="X26" s="2" t="s">
        <v>159</v>
      </c>
      <c r="Y26" s="2" t="s">
        <v>194</v>
      </c>
      <c r="Z26" s="4">
        <v>356</v>
      </c>
      <c r="AA26" s="4">
        <f>=ROUNDDOWN(23.2679738562091,0)</f>
      </c>
      <c r="AB26" s="5">
        <v>15.3</v>
      </c>
      <c r="AC26" s="2" t="s">
        <v>99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120</v>
      </c>
      <c r="AQ26" s="8">
        <v>6919.2</v>
      </c>
      <c r="AR26" s="4"/>
      <c r="AS26" s="8"/>
      <c r="AT26" s="7"/>
      <c r="AU26" s="7"/>
      <c r="AV26" s="4">
        <v>246</v>
      </c>
      <c r="AW26" s="8">
        <v>15131.88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0.4573</v>
      </c>
      <c r="BC26" s="4">
        <v>246</v>
      </c>
      <c r="BD26" s="8">
        <v>15131.88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1</v>
      </c>
      <c r="BJ26" s="4">
        <v>354</v>
      </c>
      <c r="BK26" s="8">
        <v>19316.39</v>
      </c>
      <c r="BL26" s="2" t="s">
        <v>195</v>
      </c>
      <c r="BM26" s="7">
        <v>0.339</v>
      </c>
      <c r="BN26" s="7">
        <v>0.3582</v>
      </c>
      <c r="BO26" s="4">
        <v>120</v>
      </c>
      <c r="BP26" s="8">
        <v>6919.2</v>
      </c>
      <c r="BQ26" s="4"/>
      <c r="BR26" s="8"/>
      <c r="BS26" s="7"/>
      <c r="BT26" s="7"/>
      <c r="BU26" s="2" t="s">
        <v>108</v>
      </c>
      <c r="BV26" s="2" t="s">
        <v>96</v>
      </c>
      <c r="BW26" s="2" t="s">
        <v>99</v>
      </c>
      <c r="BX26" s="2" t="s">
        <v>196</v>
      </c>
      <c r="BY26" s="2" t="s">
        <v>110</v>
      </c>
      <c r="BZ26" s="2" t="s">
        <v>110</v>
      </c>
      <c r="CA26" s="2" t="s">
        <v>99</v>
      </c>
    </row>
    <row r="27">
      <c r="A27" s="2" t="s">
        <v>197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191</v>
      </c>
      <c r="G27" s="2" t="s">
        <v>191</v>
      </c>
      <c r="H27" s="2" t="s">
        <v>191</v>
      </c>
      <c r="I27" s="2" t="s">
        <v>192</v>
      </c>
      <c r="J27" s="2" t="s">
        <v>119</v>
      </c>
      <c r="K27" s="2" t="s">
        <v>95</v>
      </c>
      <c r="L27" s="3">
        <v>57.6</v>
      </c>
      <c r="M27" s="3">
        <v>60.47</v>
      </c>
      <c r="N27" s="3">
        <v>119.99</v>
      </c>
      <c r="O27" s="2" t="s">
        <v>96</v>
      </c>
      <c r="P27" s="2" t="s">
        <v>97</v>
      </c>
      <c r="Q27" s="2" t="s">
        <v>98</v>
      </c>
      <c r="R27" s="2" t="s">
        <v>99</v>
      </c>
      <c r="S27" s="2" t="s">
        <v>193</v>
      </c>
      <c r="T27" s="2" t="s">
        <v>101</v>
      </c>
      <c r="U27" s="2" t="s">
        <v>114</v>
      </c>
      <c r="V27" s="2" t="s">
        <v>158</v>
      </c>
      <c r="W27" s="2" t="s">
        <v>104</v>
      </c>
      <c r="X27" s="2" t="s">
        <v>159</v>
      </c>
      <c r="Y27" s="2" t="s">
        <v>194</v>
      </c>
      <c r="Z27" s="4">
        <v>324</v>
      </c>
      <c r="AA27" s="4">
        <f>=ROUNDDOWN(19.1715976331361,0)</f>
      </c>
      <c r="AB27" s="5">
        <v>16.9</v>
      </c>
      <c r="AC27" s="2" t="s">
        <v>99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99</v>
      </c>
      <c r="AM27" s="4"/>
      <c r="AN27" s="4"/>
      <c r="AO27" s="7"/>
      <c r="AP27" s="4">
        <v>126</v>
      </c>
      <c r="AQ27" s="8">
        <v>8212.68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0.5427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391</v>
      </c>
      <c r="BK27" s="8">
        <v>24356.64</v>
      </c>
      <c r="BL27" s="2" t="s">
        <v>198</v>
      </c>
      <c r="BM27" s="7">
        <v>0.3223</v>
      </c>
      <c r="BN27" s="7">
        <v>0.3372</v>
      </c>
      <c r="BO27" s="4">
        <v>126</v>
      </c>
      <c r="BP27" s="8">
        <v>8212.68</v>
      </c>
      <c r="BQ27" s="4"/>
      <c r="BR27" s="8"/>
      <c r="BS27" s="7"/>
      <c r="BT27" s="7"/>
      <c r="BU27" s="2" t="s">
        <v>108</v>
      </c>
      <c r="BV27" s="2" t="s">
        <v>96</v>
      </c>
      <c r="BW27" s="2" t="s">
        <v>99</v>
      </c>
      <c r="BX27" s="2" t="s">
        <v>133</v>
      </c>
      <c r="BY27" s="2" t="s">
        <v>110</v>
      </c>
      <c r="BZ27" s="2" t="s">
        <v>110</v>
      </c>
      <c r="CA27" s="2" t="s">
        <v>99</v>
      </c>
    </row>
    <row r="28">
      <c r="A28" s="2" t="s">
        <v>199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200</v>
      </c>
      <c r="G28" s="2" t="s">
        <v>200</v>
      </c>
      <c r="H28" s="2" t="s">
        <v>200</v>
      </c>
      <c r="I28" s="2" t="s">
        <v>136</v>
      </c>
      <c r="J28" s="2" t="s">
        <v>112</v>
      </c>
      <c r="K28" s="2" t="s">
        <v>147</v>
      </c>
      <c r="L28" s="3">
        <v>49.99</v>
      </c>
      <c r="M28" s="3">
        <v>52.49</v>
      </c>
      <c r="N28" s="3">
        <v>109.99</v>
      </c>
      <c r="O28" s="2" t="s">
        <v>96</v>
      </c>
      <c r="P28" s="2" t="s">
        <v>138</v>
      </c>
      <c r="Q28" s="2" t="s">
        <v>98</v>
      </c>
      <c r="R28" s="2" t="s">
        <v>99</v>
      </c>
      <c r="S28" s="2" t="s">
        <v>139</v>
      </c>
      <c r="T28" s="2" t="s">
        <v>101</v>
      </c>
      <c r="U28" s="2" t="s">
        <v>99</v>
      </c>
      <c r="V28" s="2" t="s">
        <v>103</v>
      </c>
      <c r="W28" s="2" t="s">
        <v>104</v>
      </c>
      <c r="X28" s="2" t="s">
        <v>140</v>
      </c>
      <c r="Y28" s="2" t="s">
        <v>115</v>
      </c>
      <c r="Z28" s="4">
        <v>255</v>
      </c>
      <c r="AA28" s="4">
        <f>=ROUNDDOWN(36.4285714285714,0)</f>
      </c>
      <c r="AB28" s="5">
        <v>7</v>
      </c>
      <c r="AC28" s="2" t="s">
        <v>99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/>
      <c r="AP28" s="4">
        <v>83</v>
      </c>
      <c r="AQ28" s="8">
        <v>4416.43</v>
      </c>
      <c r="AR28" s="4"/>
      <c r="AS28" s="8"/>
      <c r="AT28" s="7"/>
      <c r="AU28" s="7"/>
      <c r="AV28" s="4">
        <v>215</v>
      </c>
      <c r="AW28" s="8">
        <v>12329.83</v>
      </c>
      <c r="AX28" s="4" t="s">
        <v>99</v>
      </c>
      <c r="AY28" s="8" t="s">
        <v>99</v>
      </c>
      <c r="AZ28" s="7" t="s">
        <v>99</v>
      </c>
      <c r="BA28" s="7" t="s">
        <v>99</v>
      </c>
      <c r="BB28" s="7">
        <v>0.3582</v>
      </c>
      <c r="BC28" s="4">
        <v>215</v>
      </c>
      <c r="BD28" s="8">
        <v>12329.83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1</v>
      </c>
      <c r="BJ28" s="4">
        <v>269</v>
      </c>
      <c r="BK28" s="8">
        <v>14284.6</v>
      </c>
      <c r="BL28" s="2" t="s">
        <v>201</v>
      </c>
      <c r="BM28" s="7">
        <v>0.3086</v>
      </c>
      <c r="BN28" s="7">
        <v>0.3092</v>
      </c>
      <c r="BO28" s="4">
        <v>83</v>
      </c>
      <c r="BP28" s="8">
        <v>4416.43</v>
      </c>
      <c r="BQ28" s="4"/>
      <c r="BR28" s="8"/>
      <c r="BS28" s="7"/>
      <c r="BT28" s="7"/>
      <c r="BU28" s="2" t="s">
        <v>108</v>
      </c>
      <c r="BV28" s="2" t="s">
        <v>96</v>
      </c>
      <c r="BW28" s="2" t="s">
        <v>99</v>
      </c>
      <c r="BX28" s="2" t="s">
        <v>117</v>
      </c>
      <c r="BY28" s="2" t="s">
        <v>110</v>
      </c>
      <c r="BZ28" s="2" t="s">
        <v>110</v>
      </c>
      <c r="CA28" s="2" t="s">
        <v>99</v>
      </c>
    </row>
    <row r="29">
      <c r="A29" s="2" t="s">
        <v>202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200</v>
      </c>
      <c r="G29" s="2" t="s">
        <v>200</v>
      </c>
      <c r="H29" s="2" t="s">
        <v>200</v>
      </c>
      <c r="I29" s="2" t="s">
        <v>136</v>
      </c>
      <c r="J29" s="2" t="s">
        <v>119</v>
      </c>
      <c r="K29" s="2" t="s">
        <v>147</v>
      </c>
      <c r="L29" s="3">
        <v>54.99</v>
      </c>
      <c r="M29" s="3">
        <v>57.74</v>
      </c>
      <c r="N29" s="3">
        <v>119.99</v>
      </c>
      <c r="O29" s="2" t="s">
        <v>96</v>
      </c>
      <c r="P29" s="2" t="s">
        <v>138</v>
      </c>
      <c r="Q29" s="2" t="s">
        <v>98</v>
      </c>
      <c r="R29" s="2" t="s">
        <v>99</v>
      </c>
      <c r="S29" s="2" t="s">
        <v>139</v>
      </c>
      <c r="T29" s="2" t="s">
        <v>101</v>
      </c>
      <c r="U29" s="2" t="s">
        <v>99</v>
      </c>
      <c r="V29" s="2" t="s">
        <v>103</v>
      </c>
      <c r="W29" s="2" t="s">
        <v>104</v>
      </c>
      <c r="X29" s="2" t="s">
        <v>140</v>
      </c>
      <c r="Y29" s="2" t="s">
        <v>115</v>
      </c>
      <c r="Z29" s="4">
        <v>332</v>
      </c>
      <c r="AA29" s="4">
        <f>=ROUNDDOWN(33.2,0)</f>
      </c>
      <c r="AB29" s="5">
        <v>10</v>
      </c>
      <c r="AC29" s="2" t="s">
        <v>99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/>
      <c r="AP29" s="4">
        <v>132</v>
      </c>
      <c r="AQ29" s="8">
        <v>7913.4</v>
      </c>
      <c r="AR29" s="4"/>
      <c r="AS29" s="8"/>
      <c r="AT29" s="7"/>
      <c r="AU29" s="7"/>
      <c r="AV29" s="4" t="s">
        <v>99</v>
      </c>
      <c r="AW29" s="8" t="s">
        <v>99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0.6418</v>
      </c>
      <c r="BC29" s="4" t="s">
        <v>99</v>
      </c>
      <c r="BD29" s="8" t="s">
        <v>99</v>
      </c>
      <c r="BE29" s="4" t="s">
        <v>99</v>
      </c>
      <c r="BF29" s="8" t="s">
        <v>99</v>
      </c>
      <c r="BG29" s="7" t="s">
        <v>99</v>
      </c>
      <c r="BH29" s="7" t="s">
        <v>99</v>
      </c>
      <c r="BI29" s="7" t="s">
        <v>99</v>
      </c>
      <c r="BJ29" s="4">
        <v>401</v>
      </c>
      <c r="BK29" s="8">
        <v>23581.26</v>
      </c>
      <c r="BL29" s="2" t="s">
        <v>203</v>
      </c>
      <c r="BM29" s="7">
        <v>0.3292</v>
      </c>
      <c r="BN29" s="7">
        <v>0.3356</v>
      </c>
      <c r="BO29" s="4">
        <v>132</v>
      </c>
      <c r="BP29" s="8">
        <v>7913.4</v>
      </c>
      <c r="BQ29" s="4"/>
      <c r="BR29" s="8"/>
      <c r="BS29" s="7"/>
      <c r="BT29" s="7"/>
      <c r="BU29" s="2" t="s">
        <v>108</v>
      </c>
      <c r="BV29" s="2" t="s">
        <v>96</v>
      </c>
      <c r="BW29" s="2" t="s">
        <v>99</v>
      </c>
      <c r="BX29" s="2" t="s">
        <v>117</v>
      </c>
      <c r="BY29" s="2" t="s">
        <v>110</v>
      </c>
      <c r="BZ29" s="2" t="s">
        <v>110</v>
      </c>
      <c r="CA29" s="2" t="s">
        <v>99</v>
      </c>
    </row>
    <row r="30">
      <c r="A30" s="2" t="s">
        <v>204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205</v>
      </c>
      <c r="G30" s="2" t="s">
        <v>205</v>
      </c>
      <c r="H30" s="2" t="s">
        <v>205</v>
      </c>
      <c r="I30" s="2" t="s">
        <v>206</v>
      </c>
      <c r="J30" s="2" t="s">
        <v>112</v>
      </c>
      <c r="K30" s="2" t="s">
        <v>207</v>
      </c>
      <c r="L30" s="3">
        <v>48</v>
      </c>
      <c r="M30" s="3">
        <v>50.39</v>
      </c>
      <c r="N30" s="3">
        <v>99.99</v>
      </c>
      <c r="O30" s="2" t="s">
        <v>96</v>
      </c>
      <c r="P30" s="2" t="s">
        <v>97</v>
      </c>
      <c r="Q30" s="2" t="s">
        <v>98</v>
      </c>
      <c r="R30" s="2" t="s">
        <v>99</v>
      </c>
      <c r="S30" s="2" t="s">
        <v>208</v>
      </c>
      <c r="T30" s="2" t="s">
        <v>157</v>
      </c>
      <c r="U30" s="2" t="s">
        <v>114</v>
      </c>
      <c r="V30" s="2" t="s">
        <v>103</v>
      </c>
      <c r="W30" s="2" t="s">
        <v>104</v>
      </c>
      <c r="X30" s="2" t="s">
        <v>209</v>
      </c>
      <c r="Y30" s="2" t="s">
        <v>210</v>
      </c>
      <c r="Z30" s="4">
        <v>263</v>
      </c>
      <c r="AA30" s="4">
        <f>=ROUNDDOWN(44.5762711864407,0)</f>
      </c>
      <c r="AB30" s="5">
        <v>5.9</v>
      </c>
      <c r="AC30" s="2" t="s">
        <v>99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/>
      <c r="AP30" s="4">
        <v>52</v>
      </c>
      <c r="AQ30" s="8">
        <v>2777.32</v>
      </c>
      <c r="AR30" s="4"/>
      <c r="AS30" s="8"/>
      <c r="AT30" s="7"/>
      <c r="AU30" s="7"/>
      <c r="AV30" s="4">
        <v>148</v>
      </c>
      <c r="AW30" s="8">
        <v>8367.22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0.3319</v>
      </c>
      <c r="BC30" s="4">
        <v>148</v>
      </c>
      <c r="BD30" s="8">
        <v>8367.22</v>
      </c>
      <c r="BE30" s="4" t="s">
        <v>99</v>
      </c>
      <c r="BF30" s="8" t="s">
        <v>99</v>
      </c>
      <c r="BG30" s="7" t="s">
        <v>99</v>
      </c>
      <c r="BH30" s="7" t="s">
        <v>99</v>
      </c>
      <c r="BI30" s="7">
        <v>1</v>
      </c>
      <c r="BJ30" s="4">
        <v>232</v>
      </c>
      <c r="BK30" s="8">
        <v>11731.17</v>
      </c>
      <c r="BL30" s="2" t="s">
        <v>211</v>
      </c>
      <c r="BM30" s="7">
        <v>0.2241</v>
      </c>
      <c r="BN30" s="7">
        <v>0.2367</v>
      </c>
      <c r="BO30" s="4">
        <v>52</v>
      </c>
      <c r="BP30" s="8">
        <v>2777.32</v>
      </c>
      <c r="BQ30" s="4"/>
      <c r="BR30" s="8"/>
      <c r="BS30" s="7"/>
      <c r="BT30" s="7"/>
      <c r="BU30" s="2" t="s">
        <v>108</v>
      </c>
      <c r="BV30" s="2" t="s">
        <v>96</v>
      </c>
      <c r="BW30" s="2" t="s">
        <v>99</v>
      </c>
      <c r="BX30" s="2" t="s">
        <v>212</v>
      </c>
      <c r="BY30" s="2" t="s">
        <v>110</v>
      </c>
      <c r="BZ30" s="2" t="s">
        <v>110</v>
      </c>
      <c r="CA30" s="2" t="s">
        <v>99</v>
      </c>
    </row>
    <row r="31">
      <c r="A31" s="2" t="s">
        <v>213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205</v>
      </c>
      <c r="G31" s="2" t="s">
        <v>205</v>
      </c>
      <c r="H31" s="2" t="s">
        <v>205</v>
      </c>
      <c r="I31" s="2" t="s">
        <v>206</v>
      </c>
      <c r="J31" s="2" t="s">
        <v>119</v>
      </c>
      <c r="K31" s="2" t="s">
        <v>207</v>
      </c>
      <c r="L31" s="3">
        <v>52.8</v>
      </c>
      <c r="M31" s="3">
        <v>55.43</v>
      </c>
      <c r="N31" s="3">
        <v>109.99</v>
      </c>
      <c r="O31" s="2" t="s">
        <v>96</v>
      </c>
      <c r="P31" s="2" t="s">
        <v>97</v>
      </c>
      <c r="Q31" s="2" t="s">
        <v>98</v>
      </c>
      <c r="R31" s="2" t="s">
        <v>99</v>
      </c>
      <c r="S31" s="2" t="s">
        <v>208</v>
      </c>
      <c r="T31" s="2" t="s">
        <v>157</v>
      </c>
      <c r="U31" s="2" t="s">
        <v>114</v>
      </c>
      <c r="V31" s="2" t="s">
        <v>103</v>
      </c>
      <c r="W31" s="2" t="s">
        <v>104</v>
      </c>
      <c r="X31" s="2" t="s">
        <v>209</v>
      </c>
      <c r="Y31" s="2" t="s">
        <v>210</v>
      </c>
      <c r="Z31" s="4">
        <v>297</v>
      </c>
      <c r="AA31" s="4">
        <f>=ROUNDDOWN(37.5949367088608,0)</f>
      </c>
      <c r="AB31" s="5">
        <v>7.9</v>
      </c>
      <c r="AC31" s="2" t="s">
        <v>99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/>
      <c r="AP31" s="4">
        <v>96</v>
      </c>
      <c r="AQ31" s="8">
        <v>5589.9</v>
      </c>
      <c r="AR31" s="4"/>
      <c r="AS31" s="8"/>
      <c r="AT31" s="7"/>
      <c r="AU31" s="7"/>
      <c r="AV31" s="4" t="s">
        <v>99</v>
      </c>
      <c r="AW31" s="8" t="s">
        <v>99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0.6681</v>
      </c>
      <c r="BC31" s="4" t="s">
        <v>99</v>
      </c>
      <c r="BD31" s="8" t="s">
        <v>99</v>
      </c>
      <c r="BE31" s="4" t="s">
        <v>99</v>
      </c>
      <c r="BF31" s="8" t="s">
        <v>99</v>
      </c>
      <c r="BG31" s="7" t="s">
        <v>99</v>
      </c>
      <c r="BH31" s="7" t="s">
        <v>99</v>
      </c>
      <c r="BI31" s="7" t="s">
        <v>99</v>
      </c>
      <c r="BJ31" s="4">
        <v>306</v>
      </c>
      <c r="BK31" s="8">
        <v>17202.18</v>
      </c>
      <c r="BL31" s="2" t="s">
        <v>214</v>
      </c>
      <c r="BM31" s="7">
        <v>0.3137</v>
      </c>
      <c r="BN31" s="7">
        <v>0.325</v>
      </c>
      <c r="BO31" s="4">
        <v>96</v>
      </c>
      <c r="BP31" s="8">
        <v>5589.9</v>
      </c>
      <c r="BQ31" s="4"/>
      <c r="BR31" s="8"/>
      <c r="BS31" s="7"/>
      <c r="BT31" s="7"/>
      <c r="BU31" s="2" t="s">
        <v>108</v>
      </c>
      <c r="BV31" s="2" t="s">
        <v>96</v>
      </c>
      <c r="BW31" s="2" t="s">
        <v>99</v>
      </c>
      <c r="BX31" s="2" t="s">
        <v>215</v>
      </c>
      <c r="BY31" s="2" t="s">
        <v>110</v>
      </c>
      <c r="BZ31" s="2" t="s">
        <v>110</v>
      </c>
      <c r="CA31" s="2" t="s">
        <v>99</v>
      </c>
    </row>
    <row r="32">
      <c r="A32" s="2" t="s">
        <v>216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217</v>
      </c>
      <c r="G32" s="2" t="s">
        <v>217</v>
      </c>
      <c r="H32" s="2" t="s">
        <v>217</v>
      </c>
      <c r="I32" s="2" t="s">
        <v>218</v>
      </c>
      <c r="J32" s="2" t="s">
        <v>112</v>
      </c>
      <c r="K32" s="2" t="s">
        <v>219</v>
      </c>
      <c r="L32" s="3">
        <v>52.19</v>
      </c>
      <c r="M32" s="3">
        <v>54.8</v>
      </c>
      <c r="N32" s="3">
        <v>89.99</v>
      </c>
      <c r="O32" s="2" t="s">
        <v>96</v>
      </c>
      <c r="P32" s="2" t="s">
        <v>220</v>
      </c>
      <c r="Q32" s="2" t="s">
        <v>98</v>
      </c>
      <c r="R32" s="2" t="s">
        <v>16</v>
      </c>
      <c r="S32" s="2" t="s">
        <v>99</v>
      </c>
      <c r="T32" s="2" t="s">
        <v>99</v>
      </c>
      <c r="U32" s="2" t="s">
        <v>114</v>
      </c>
      <c r="V32" s="2" t="s">
        <v>221</v>
      </c>
      <c r="W32" s="2" t="s">
        <v>99</v>
      </c>
      <c r="X32" s="2" t="s">
        <v>99</v>
      </c>
      <c r="Y32" s="2" t="s">
        <v>222</v>
      </c>
      <c r="Z32" s="4">
        <v>132</v>
      </c>
      <c r="AA32" s="4">
        <f>=ROUNDDOWN(41.25,0)</f>
      </c>
      <c r="AB32" s="5">
        <v>3.2</v>
      </c>
      <c r="AC32" s="2" t="s">
        <v>223</v>
      </c>
      <c r="AD32" s="4">
        <v>50</v>
      </c>
      <c r="AE32" s="4">
        <v>50</v>
      </c>
      <c r="AF32" s="6">
        <v>65</v>
      </c>
      <c r="AG32" s="6"/>
      <c r="AH32" s="7">
        <v>0.3426</v>
      </c>
      <c r="AI32" s="4"/>
      <c r="AJ32" s="4">
        <f>=ROUNDDOWN({0},0)</f>
      </c>
      <c r="AK32" s="5"/>
      <c r="AL32" s="2" t="s">
        <v>99</v>
      </c>
      <c r="AM32" s="4"/>
      <c r="AN32" s="4"/>
      <c r="AO32" s="7"/>
      <c r="AP32" s="4">
        <v>21</v>
      </c>
      <c r="AQ32" s="8">
        <v>1095.99</v>
      </c>
      <c r="AR32" s="4"/>
      <c r="AS32" s="8"/>
      <c r="AT32" s="7"/>
      <c r="AU32" s="7"/>
      <c r="AV32" s="4">
        <v>91</v>
      </c>
      <c r="AW32" s="8">
        <v>5155.29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0.2126</v>
      </c>
      <c r="BC32" s="4">
        <v>138</v>
      </c>
      <c r="BD32" s="8">
        <v>7759.02</v>
      </c>
      <c r="BE32" s="4" t="s">
        <v>99</v>
      </c>
      <c r="BF32" s="8" t="s">
        <v>99</v>
      </c>
      <c r="BG32" s="7" t="s">
        <v>99</v>
      </c>
      <c r="BH32" s="7" t="s">
        <v>99</v>
      </c>
      <c r="BI32" s="7">
        <v>0.6644</v>
      </c>
      <c r="BJ32" s="4">
        <v>21</v>
      </c>
      <c r="BK32" s="8">
        <v>1095.99</v>
      </c>
      <c r="BL32" s="2" t="s">
        <v>224</v>
      </c>
      <c r="BM32" s="7">
        <v>1</v>
      </c>
      <c r="BN32" s="7">
        <v>1</v>
      </c>
      <c r="BO32" s="4">
        <v>21</v>
      </c>
      <c r="BP32" s="8">
        <v>1095.99</v>
      </c>
      <c r="BQ32" s="4"/>
      <c r="BR32" s="8"/>
      <c r="BS32" s="7"/>
      <c r="BT32" s="7"/>
      <c r="BU32" s="2" t="s">
        <v>108</v>
      </c>
      <c r="BV32" s="2" t="s">
        <v>96</v>
      </c>
      <c r="BW32" s="2" t="s">
        <v>99</v>
      </c>
      <c r="BX32" s="2" t="s">
        <v>99</v>
      </c>
      <c r="BY32" s="2" t="s">
        <v>110</v>
      </c>
      <c r="BZ32" s="2" t="s">
        <v>110</v>
      </c>
      <c r="CA32" s="2" t="s">
        <v>99</v>
      </c>
    </row>
    <row r="33">
      <c r="A33" s="2" t="s">
        <v>225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217</v>
      </c>
      <c r="G33" s="2" t="s">
        <v>217</v>
      </c>
      <c r="H33" s="2" t="s">
        <v>217</v>
      </c>
      <c r="I33" s="2" t="s">
        <v>218</v>
      </c>
      <c r="J33" s="2" t="s">
        <v>119</v>
      </c>
      <c r="K33" s="2" t="s">
        <v>219</v>
      </c>
      <c r="L33" s="3">
        <v>57.99</v>
      </c>
      <c r="M33" s="3">
        <v>60.89</v>
      </c>
      <c r="N33" s="3">
        <v>99.99</v>
      </c>
      <c r="O33" s="2" t="s">
        <v>96</v>
      </c>
      <c r="P33" s="2" t="s">
        <v>220</v>
      </c>
      <c r="Q33" s="2" t="s">
        <v>98</v>
      </c>
      <c r="R33" s="2" t="s">
        <v>16</v>
      </c>
      <c r="S33" s="2" t="s">
        <v>99</v>
      </c>
      <c r="T33" s="2" t="s">
        <v>99</v>
      </c>
      <c r="U33" s="2" t="s">
        <v>114</v>
      </c>
      <c r="V33" s="2" t="s">
        <v>221</v>
      </c>
      <c r="W33" s="2" t="s">
        <v>99</v>
      </c>
      <c r="X33" s="2" t="s">
        <v>99</v>
      </c>
      <c r="Y33" s="2" t="s">
        <v>222</v>
      </c>
      <c r="Z33" s="4">
        <v>139</v>
      </c>
      <c r="AA33" s="4">
        <f>=ROUNDDOWN(51.4814814814815,0)</f>
      </c>
      <c r="AB33" s="5">
        <v>2.7</v>
      </c>
      <c r="AC33" s="2" t="s">
        <v>223</v>
      </c>
      <c r="AD33" s="4">
        <v>50</v>
      </c>
      <c r="AE33" s="4">
        <v>50</v>
      </c>
      <c r="AF33" s="6">
        <v>65</v>
      </c>
      <c r="AG33" s="6"/>
      <c r="AH33" s="7">
        <v>0.6574</v>
      </c>
      <c r="AI33" s="4"/>
      <c r="AJ33" s="4">
        <f>=ROUNDDOWN({0},0)</f>
      </c>
      <c r="AK33" s="5"/>
      <c r="AL33" s="2" t="s">
        <v>99</v>
      </c>
      <c r="AM33" s="4"/>
      <c r="AN33" s="4"/>
      <c r="AO33" s="7"/>
      <c r="AP33" s="4">
        <v>70</v>
      </c>
      <c r="AQ33" s="8">
        <v>4059.3</v>
      </c>
      <c r="AR33" s="4"/>
      <c r="AS33" s="8"/>
      <c r="AT33" s="7"/>
      <c r="AU33" s="7"/>
      <c r="AV33" s="4" t="s">
        <v>99</v>
      </c>
      <c r="AW33" s="8" t="s">
        <v>99</v>
      </c>
      <c r="AX33" s="4" t="s">
        <v>99</v>
      </c>
      <c r="AY33" s="8" t="s">
        <v>99</v>
      </c>
      <c r="AZ33" s="7" t="s">
        <v>99</v>
      </c>
      <c r="BA33" s="7" t="s">
        <v>99</v>
      </c>
      <c r="BB33" s="7">
        <v>0.7874</v>
      </c>
      <c r="BC33" s="4" t="s">
        <v>99</v>
      </c>
      <c r="BD33" s="8" t="s">
        <v>99</v>
      </c>
      <c r="BE33" s="4" t="s">
        <v>99</v>
      </c>
      <c r="BF33" s="8" t="s">
        <v>99</v>
      </c>
      <c r="BG33" s="7" t="s">
        <v>99</v>
      </c>
      <c r="BH33" s="7" t="s">
        <v>99</v>
      </c>
      <c r="BI33" s="7" t="s">
        <v>99</v>
      </c>
      <c r="BJ33" s="4">
        <v>70</v>
      </c>
      <c r="BK33" s="8">
        <v>4059.3</v>
      </c>
      <c r="BL33" s="2" t="s">
        <v>224</v>
      </c>
      <c r="BM33" s="7">
        <v>1</v>
      </c>
      <c r="BN33" s="7">
        <v>1</v>
      </c>
      <c r="BO33" s="4">
        <v>70</v>
      </c>
      <c r="BP33" s="8">
        <v>4059.3</v>
      </c>
      <c r="BQ33" s="4"/>
      <c r="BR33" s="8"/>
      <c r="BS33" s="7"/>
      <c r="BT33" s="7"/>
      <c r="BU33" s="2" t="s">
        <v>108</v>
      </c>
      <c r="BV33" s="2" t="s">
        <v>96</v>
      </c>
      <c r="BW33" s="2" t="s">
        <v>99</v>
      </c>
      <c r="BX33" s="2" t="s">
        <v>99</v>
      </c>
      <c r="BY33" s="2" t="s">
        <v>110</v>
      </c>
      <c r="BZ33" s="2" t="s">
        <v>110</v>
      </c>
      <c r="CA33" s="2" t="s">
        <v>99</v>
      </c>
    </row>
    <row r="34">
      <c r="A34" s="2" t="s">
        <v>226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217</v>
      </c>
      <c r="G34" s="2" t="s">
        <v>217</v>
      </c>
      <c r="H34" s="2" t="s">
        <v>217</v>
      </c>
      <c r="I34" s="2" t="s">
        <v>218</v>
      </c>
      <c r="J34" s="2" t="s">
        <v>112</v>
      </c>
      <c r="K34" s="2" t="s">
        <v>147</v>
      </c>
      <c r="L34" s="3">
        <v>52.19</v>
      </c>
      <c r="M34" s="3">
        <v>54.8</v>
      </c>
      <c r="N34" s="3">
        <v>89.99</v>
      </c>
      <c r="O34" s="2" t="s">
        <v>96</v>
      </c>
      <c r="P34" s="2" t="s">
        <v>227</v>
      </c>
      <c r="Q34" s="2" t="s">
        <v>98</v>
      </c>
      <c r="R34" s="2" t="s">
        <v>16</v>
      </c>
      <c r="S34" s="2" t="s">
        <v>99</v>
      </c>
      <c r="T34" s="2" t="s">
        <v>99</v>
      </c>
      <c r="U34" s="2" t="s">
        <v>114</v>
      </c>
      <c r="V34" s="2" t="s">
        <v>221</v>
      </c>
      <c r="W34" s="2" t="s">
        <v>99</v>
      </c>
      <c r="X34" s="2" t="s">
        <v>99</v>
      </c>
      <c r="Y34" s="2" t="s">
        <v>228</v>
      </c>
      <c r="Z34" s="4">
        <v>100</v>
      </c>
      <c r="AA34" s="4">
        <f>=ROUNDDOWN(76.9230769230769,0)</f>
      </c>
      <c r="AB34" s="5">
        <v>1.3</v>
      </c>
      <c r="AC34" s="2" t="s">
        <v>99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/>
      <c r="AP34" s="4">
        <v>21</v>
      </c>
      <c r="AQ34" s="8">
        <v>1095.99</v>
      </c>
      <c r="AR34" s="4"/>
      <c r="AS34" s="8"/>
      <c r="AT34" s="7"/>
      <c r="AU34" s="7"/>
      <c r="AV34" s="4">
        <v>47</v>
      </c>
      <c r="AW34" s="8">
        <v>2603.73</v>
      </c>
      <c r="AX34" s="4" t="s">
        <v>99</v>
      </c>
      <c r="AY34" s="8" t="s">
        <v>99</v>
      </c>
      <c r="AZ34" s="7" t="s">
        <v>99</v>
      </c>
      <c r="BA34" s="7" t="s">
        <v>99</v>
      </c>
      <c r="BB34" s="7">
        <v>0.4209</v>
      </c>
      <c r="BC34" s="4" t="s">
        <v>99</v>
      </c>
      <c r="BD34" s="8" t="s">
        <v>99</v>
      </c>
      <c r="BE34" s="4" t="s">
        <v>99</v>
      </c>
      <c r="BF34" s="8" t="s">
        <v>99</v>
      </c>
      <c r="BG34" s="7" t="s">
        <v>99</v>
      </c>
      <c r="BH34" s="7" t="s">
        <v>99</v>
      </c>
      <c r="BI34" s="7">
        <v>0.3356</v>
      </c>
      <c r="BJ34" s="4">
        <v>21</v>
      </c>
      <c r="BK34" s="8">
        <v>1095.99</v>
      </c>
      <c r="BL34" s="2" t="s">
        <v>224</v>
      </c>
      <c r="BM34" s="7">
        <v>1</v>
      </c>
      <c r="BN34" s="7">
        <v>1</v>
      </c>
      <c r="BO34" s="4">
        <v>21</v>
      </c>
      <c r="BP34" s="8">
        <v>1095.99</v>
      </c>
      <c r="BQ34" s="4"/>
      <c r="BR34" s="8"/>
      <c r="BS34" s="7"/>
      <c r="BT34" s="7"/>
      <c r="BU34" s="2" t="s">
        <v>108</v>
      </c>
      <c r="BV34" s="2" t="s">
        <v>96</v>
      </c>
      <c r="BW34" s="2" t="s">
        <v>99</v>
      </c>
      <c r="BX34" s="2" t="s">
        <v>99</v>
      </c>
      <c r="BY34" s="2" t="s">
        <v>110</v>
      </c>
      <c r="BZ34" s="2" t="s">
        <v>110</v>
      </c>
      <c r="CA34" s="2" t="s">
        <v>99</v>
      </c>
    </row>
    <row r="35">
      <c r="A35" s="2" t="s">
        <v>229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217</v>
      </c>
      <c r="G35" s="2" t="s">
        <v>217</v>
      </c>
      <c r="H35" s="2" t="s">
        <v>217</v>
      </c>
      <c r="I35" s="2" t="s">
        <v>218</v>
      </c>
      <c r="J35" s="2" t="s">
        <v>119</v>
      </c>
      <c r="K35" s="2" t="s">
        <v>147</v>
      </c>
      <c r="L35" s="3">
        <v>57.99</v>
      </c>
      <c r="M35" s="3">
        <v>60.89</v>
      </c>
      <c r="N35" s="3">
        <v>99.99</v>
      </c>
      <c r="O35" s="2" t="s">
        <v>96</v>
      </c>
      <c r="P35" s="2" t="s">
        <v>227</v>
      </c>
      <c r="Q35" s="2" t="s">
        <v>98</v>
      </c>
      <c r="R35" s="2" t="s">
        <v>16</v>
      </c>
      <c r="S35" s="2" t="s">
        <v>99</v>
      </c>
      <c r="T35" s="2" t="s">
        <v>99</v>
      </c>
      <c r="U35" s="2" t="s">
        <v>114</v>
      </c>
      <c r="V35" s="2" t="s">
        <v>221</v>
      </c>
      <c r="W35" s="2" t="s">
        <v>99</v>
      </c>
      <c r="X35" s="2" t="s">
        <v>99</v>
      </c>
      <c r="Y35" s="2" t="s">
        <v>228</v>
      </c>
      <c r="Z35" s="4">
        <v>204</v>
      </c>
      <c r="AA35" s="4">
        <f>=ROUNDDOWN(255,0)</f>
      </c>
      <c r="AB35" s="5">
        <v>0.8</v>
      </c>
      <c r="AC35" s="2" t="s">
        <v>99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/>
      <c r="AP35" s="4">
        <v>26</v>
      </c>
      <c r="AQ35" s="8">
        <v>1507.74</v>
      </c>
      <c r="AR35" s="4"/>
      <c r="AS35" s="8"/>
      <c r="AT35" s="7"/>
      <c r="AU35" s="7"/>
      <c r="AV35" s="4" t="s">
        <v>99</v>
      </c>
      <c r="AW35" s="8" t="s">
        <v>99</v>
      </c>
      <c r="AX35" s="4" t="s">
        <v>99</v>
      </c>
      <c r="AY35" s="8" t="s">
        <v>99</v>
      </c>
      <c r="AZ35" s="7" t="s">
        <v>99</v>
      </c>
      <c r="BA35" s="7" t="s">
        <v>99</v>
      </c>
      <c r="BB35" s="7">
        <v>0.5791</v>
      </c>
      <c r="BC35" s="4" t="s">
        <v>99</v>
      </c>
      <c r="BD35" s="8" t="s">
        <v>99</v>
      </c>
      <c r="BE35" s="4" t="s">
        <v>99</v>
      </c>
      <c r="BF35" s="8" t="s">
        <v>99</v>
      </c>
      <c r="BG35" s="7" t="s">
        <v>99</v>
      </c>
      <c r="BH35" s="7" t="s">
        <v>99</v>
      </c>
      <c r="BI35" s="7" t="s">
        <v>99</v>
      </c>
      <c r="BJ35" s="4">
        <v>26</v>
      </c>
      <c r="BK35" s="8">
        <v>1507.74</v>
      </c>
      <c r="BL35" s="2" t="s">
        <v>224</v>
      </c>
      <c r="BM35" s="7">
        <v>1</v>
      </c>
      <c r="BN35" s="7">
        <v>1</v>
      </c>
      <c r="BO35" s="4">
        <v>26</v>
      </c>
      <c r="BP35" s="8">
        <v>1507.74</v>
      </c>
      <c r="BQ35" s="4"/>
      <c r="BR35" s="8"/>
      <c r="BS35" s="7"/>
      <c r="BT35" s="7"/>
      <c r="BU35" s="2" t="s">
        <v>108</v>
      </c>
      <c r="BV35" s="2" t="s">
        <v>96</v>
      </c>
      <c r="BW35" s="2" t="s">
        <v>99</v>
      </c>
      <c r="BX35" s="2" t="s">
        <v>99</v>
      </c>
      <c r="BY35" s="2" t="s">
        <v>110</v>
      </c>
      <c r="BZ35" s="2" t="s">
        <v>110</v>
      </c>
      <c r="CA35" s="2" t="s">
        <v>99</v>
      </c>
    </row>
    <row r="36">
      <c r="A36" s="2" t="s">
        <v>230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231</v>
      </c>
      <c r="G36" s="2" t="s">
        <v>231</v>
      </c>
      <c r="H36" s="2" t="s">
        <v>231</v>
      </c>
      <c r="I36" s="2" t="s">
        <v>232</v>
      </c>
      <c r="J36" s="2" t="s">
        <v>112</v>
      </c>
      <c r="K36" s="2" t="s">
        <v>233</v>
      </c>
      <c r="L36" s="3">
        <v>48</v>
      </c>
      <c r="M36" s="3">
        <v>50.39</v>
      </c>
      <c r="N36" s="3">
        <v>99.99</v>
      </c>
      <c r="O36" s="2" t="s">
        <v>234</v>
      </c>
      <c r="P36" s="2" t="s">
        <v>235</v>
      </c>
      <c r="Q36" s="2" t="s">
        <v>98</v>
      </c>
      <c r="R36" s="2" t="s">
        <v>99</v>
      </c>
      <c r="S36" s="2" t="s">
        <v>99</v>
      </c>
      <c r="T36" s="2" t="s">
        <v>99</v>
      </c>
      <c r="U36" s="2" t="s">
        <v>99</v>
      </c>
      <c r="V36" s="2" t="s">
        <v>103</v>
      </c>
      <c r="W36" s="2" t="s">
        <v>236</v>
      </c>
      <c r="X36" s="2" t="s">
        <v>140</v>
      </c>
      <c r="Y36" s="2" t="s">
        <v>237</v>
      </c>
      <c r="Z36" s="4"/>
      <c r="AA36" s="4">
        <f>=ROUNDDOWN({0},0)</f>
      </c>
      <c r="AB36" s="5">
        <v>6</v>
      </c>
      <c r="AC36" s="2" t="s">
        <v>99</v>
      </c>
      <c r="AD36" s="4"/>
      <c r="AE36" s="4"/>
      <c r="AF36" s="6">
        <v>66</v>
      </c>
      <c r="AG36" s="6"/>
      <c r="AH36" s="7">
        <v>0.9028</v>
      </c>
      <c r="AI36" s="4"/>
      <c r="AJ36" s="4">
        <f>=ROUNDDOWN({0},0)</f>
      </c>
      <c r="AK36" s="5"/>
      <c r="AL36" s="2" t="s">
        <v>99</v>
      </c>
      <c r="AM36" s="4"/>
      <c r="AN36" s="4"/>
      <c r="AO36" s="7"/>
      <c r="AP36" s="4">
        <v>121</v>
      </c>
      <c r="AQ36" s="8">
        <v>3835.4</v>
      </c>
      <c r="AR36" s="4"/>
      <c r="AS36" s="8"/>
      <c r="AT36" s="7"/>
      <c r="AU36" s="7"/>
      <c r="AV36" s="4">
        <v>150</v>
      </c>
      <c r="AW36" s="8">
        <v>5350.8</v>
      </c>
      <c r="AX36" s="4" t="s">
        <v>99</v>
      </c>
      <c r="AY36" s="8" t="s">
        <v>99</v>
      </c>
      <c r="AZ36" s="7" t="s">
        <v>99</v>
      </c>
      <c r="BA36" s="7" t="s">
        <v>99</v>
      </c>
      <c r="BB36" s="7">
        <v>0.7168</v>
      </c>
      <c r="BC36" s="4">
        <v>150</v>
      </c>
      <c r="BD36" s="8">
        <v>5350.8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1</v>
      </c>
      <c r="BJ36" s="4">
        <v>265</v>
      </c>
      <c r="BK36" s="8">
        <v>10427.3</v>
      </c>
      <c r="BL36" s="2" t="s">
        <v>238</v>
      </c>
      <c r="BM36" s="7">
        <v>0.4566</v>
      </c>
      <c r="BN36" s="7">
        <v>0.3678</v>
      </c>
      <c r="BO36" s="4">
        <v>121</v>
      </c>
      <c r="BP36" s="8">
        <v>3835.4</v>
      </c>
      <c r="BQ36" s="4"/>
      <c r="BR36" s="8"/>
      <c r="BS36" s="7"/>
      <c r="BT36" s="7"/>
      <c r="BU36" s="2" t="s">
        <v>108</v>
      </c>
      <c r="BV36" s="2" t="s">
        <v>239</v>
      </c>
      <c r="BW36" s="2" t="s">
        <v>99</v>
      </c>
      <c r="BX36" s="2" t="s">
        <v>240</v>
      </c>
      <c r="BY36" s="2" t="s">
        <v>110</v>
      </c>
      <c r="BZ36" s="2" t="s">
        <v>110</v>
      </c>
      <c r="CA36" s="2" t="s">
        <v>99</v>
      </c>
    </row>
    <row r="37">
      <c r="A37" s="2" t="s">
        <v>241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231</v>
      </c>
      <c r="G37" s="2" t="s">
        <v>231</v>
      </c>
      <c r="H37" s="2" t="s">
        <v>231</v>
      </c>
      <c r="I37" s="2" t="s">
        <v>232</v>
      </c>
      <c r="J37" s="2" t="s">
        <v>119</v>
      </c>
      <c r="K37" s="2" t="s">
        <v>233</v>
      </c>
      <c r="L37" s="3">
        <v>52.8</v>
      </c>
      <c r="M37" s="3">
        <v>55.43</v>
      </c>
      <c r="N37" s="3">
        <v>109.99</v>
      </c>
      <c r="O37" s="2" t="s">
        <v>242</v>
      </c>
      <c r="P37" s="2" t="s">
        <v>235</v>
      </c>
      <c r="Q37" s="2" t="s">
        <v>98</v>
      </c>
      <c r="R37" s="2" t="s">
        <v>99</v>
      </c>
      <c r="S37" s="2" t="s">
        <v>99</v>
      </c>
      <c r="T37" s="2" t="s">
        <v>99</v>
      </c>
      <c r="U37" s="2" t="s">
        <v>99</v>
      </c>
      <c r="V37" s="2" t="s">
        <v>103</v>
      </c>
      <c r="W37" s="2" t="s">
        <v>236</v>
      </c>
      <c r="X37" s="2" t="s">
        <v>140</v>
      </c>
      <c r="Y37" s="2" t="s">
        <v>237</v>
      </c>
      <c r="Z37" s="4"/>
      <c r="AA37" s="4">
        <f>=ROUNDDOWN({0},0)</f>
      </c>
      <c r="AB37" s="5">
        <v>6</v>
      </c>
      <c r="AC37" s="2" t="s">
        <v>99</v>
      </c>
      <c r="AD37" s="4"/>
      <c r="AE37" s="4"/>
      <c r="AF37" s="6">
        <v>66</v>
      </c>
      <c r="AG37" s="6"/>
      <c r="AH37" s="7">
        <v>0.2546</v>
      </c>
      <c r="AI37" s="4"/>
      <c r="AJ37" s="4">
        <f>=ROUNDDOWN({0},0)</f>
      </c>
      <c r="AK37" s="5"/>
      <c r="AL37" s="2" t="s">
        <v>99</v>
      </c>
      <c r="AM37" s="4"/>
      <c r="AN37" s="4"/>
      <c r="AO37" s="7"/>
      <c r="AP37" s="4">
        <v>29</v>
      </c>
      <c r="AQ37" s="8">
        <v>1515.4</v>
      </c>
      <c r="AR37" s="4"/>
      <c r="AS37" s="8"/>
      <c r="AT37" s="7"/>
      <c r="AU37" s="7"/>
      <c r="AV37" s="4" t="s">
        <v>99</v>
      </c>
      <c r="AW37" s="8" t="s">
        <v>99</v>
      </c>
      <c r="AX37" s="4" t="s">
        <v>99</v>
      </c>
      <c r="AY37" s="8" t="s">
        <v>99</v>
      </c>
      <c r="AZ37" s="7" t="s">
        <v>99</v>
      </c>
      <c r="BA37" s="7" t="s">
        <v>99</v>
      </c>
      <c r="BB37" s="7">
        <v>0.2832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 t="s">
        <v>99</v>
      </c>
      <c r="BJ37" s="4">
        <v>71</v>
      </c>
      <c r="BK37" s="8">
        <v>3744.4</v>
      </c>
      <c r="BL37" s="2" t="s">
        <v>243</v>
      </c>
      <c r="BM37" s="7">
        <v>0.4085</v>
      </c>
      <c r="BN37" s="7">
        <v>0.4047</v>
      </c>
      <c r="BO37" s="4">
        <v>29</v>
      </c>
      <c r="BP37" s="8">
        <v>1515.4</v>
      </c>
      <c r="BQ37" s="4"/>
      <c r="BR37" s="8"/>
      <c r="BS37" s="7"/>
      <c r="BT37" s="7"/>
      <c r="BU37" s="2" t="s">
        <v>108</v>
      </c>
      <c r="BV37" s="2" t="s">
        <v>239</v>
      </c>
      <c r="BW37" s="2" t="s">
        <v>99</v>
      </c>
      <c r="BX37" s="2" t="s">
        <v>240</v>
      </c>
      <c r="BY37" s="2" t="s">
        <v>110</v>
      </c>
      <c r="BZ37" s="2" t="s">
        <v>110</v>
      </c>
      <c r="CA37" s="2" t="s">
        <v>99</v>
      </c>
    </row>
    <row r="38">
      <c r="A38" s="2" t="s">
        <v>244</v>
      </c>
      <c r="B38" s="2" t="s">
        <v>88</v>
      </c>
      <c r="C38" s="2" t="s">
        <v>89</v>
      </c>
      <c r="D38" s="2" t="s">
        <v>90</v>
      </c>
      <c r="E38" s="2" t="s">
        <v>91</v>
      </c>
      <c r="F38" s="2" t="s">
        <v>245</v>
      </c>
      <c r="G38" s="2" t="s">
        <v>245</v>
      </c>
      <c r="H38" s="2" t="s">
        <v>99</v>
      </c>
      <c r="I38" s="2" t="s">
        <v>246</v>
      </c>
      <c r="J38" s="2" t="s">
        <v>119</v>
      </c>
      <c r="K38" s="2" t="s">
        <v>247</v>
      </c>
      <c r="L38" s="3">
        <v>54.99</v>
      </c>
      <c r="M38" s="3">
        <v>57.74</v>
      </c>
      <c r="N38" s="3">
        <v>109.99</v>
      </c>
      <c r="O38" s="2" t="s">
        <v>242</v>
      </c>
      <c r="P38" s="2" t="s">
        <v>235</v>
      </c>
      <c r="Q38" s="2" t="s">
        <v>98</v>
      </c>
      <c r="R38" s="2" t="s">
        <v>99</v>
      </c>
      <c r="S38" s="2" t="s">
        <v>248</v>
      </c>
      <c r="T38" s="2" t="s">
        <v>99</v>
      </c>
      <c r="U38" s="2" t="s">
        <v>99</v>
      </c>
      <c r="V38" s="2" t="s">
        <v>158</v>
      </c>
      <c r="W38" s="2" t="s">
        <v>236</v>
      </c>
      <c r="X38" s="2" t="s">
        <v>140</v>
      </c>
      <c r="Y38" s="2" t="s">
        <v>249</v>
      </c>
      <c r="Z38" s="4"/>
      <c r="AA38" s="4">
        <f>=ROUNDDOWN({0},0)</f>
      </c>
      <c r="AB38" s="5">
        <v>2.2</v>
      </c>
      <c r="AC38" s="2" t="s">
        <v>99</v>
      </c>
      <c r="AD38" s="4"/>
      <c r="AE38" s="4"/>
      <c r="AF38" s="6">
        <v>65</v>
      </c>
      <c r="AG38" s="6"/>
      <c r="AH38" s="7">
        <v>0.5231</v>
      </c>
      <c r="AI38" s="4"/>
      <c r="AJ38" s="4">
        <f>=ROUNDDOWN({0},0)</f>
      </c>
      <c r="AK38" s="5"/>
      <c r="AL38" s="2" t="s">
        <v>99</v>
      </c>
      <c r="AM38" s="4"/>
      <c r="AN38" s="4"/>
      <c r="AO38" s="7"/>
      <c r="AP38" s="4">
        <v>122</v>
      </c>
      <c r="AQ38" s="8">
        <v>3168.06</v>
      </c>
      <c r="AR38" s="4"/>
      <c r="AS38" s="8"/>
      <c r="AT38" s="7"/>
      <c r="AU38" s="7"/>
      <c r="AV38" s="4">
        <v>122</v>
      </c>
      <c r="AW38" s="8">
        <v>3168.06</v>
      </c>
      <c r="AX38" s="4"/>
      <c r="AY38" s="8"/>
      <c r="AZ38" s="7"/>
      <c r="BA38" s="7"/>
      <c r="BB38" s="7">
        <v>1</v>
      </c>
      <c r="BC38" s="4">
        <v>122</v>
      </c>
      <c r="BD38" s="8">
        <v>3168.06</v>
      </c>
      <c r="BE38" s="4"/>
      <c r="BF38" s="8"/>
      <c r="BG38" s="7"/>
      <c r="BH38" s="7"/>
      <c r="BI38" s="7">
        <v>1</v>
      </c>
      <c r="BJ38" s="4">
        <v>229</v>
      </c>
      <c r="BK38" s="8">
        <v>8039.67</v>
      </c>
      <c r="BL38" s="2" t="s">
        <v>250</v>
      </c>
      <c r="BM38" s="7">
        <v>0.5328</v>
      </c>
      <c r="BN38" s="7">
        <v>0.3941</v>
      </c>
      <c r="BO38" s="4">
        <v>122</v>
      </c>
      <c r="BP38" s="8">
        <v>3168.06</v>
      </c>
      <c r="BQ38" s="4"/>
      <c r="BR38" s="8"/>
      <c r="BS38" s="7"/>
      <c r="BT38" s="7"/>
      <c r="BU38" s="2" t="s">
        <v>108</v>
      </c>
      <c r="BV38" s="2" t="s">
        <v>239</v>
      </c>
      <c r="BW38" s="2" t="s">
        <v>99</v>
      </c>
      <c r="BX38" s="2" t="s">
        <v>251</v>
      </c>
      <c r="BY38" s="2" t="s">
        <v>149</v>
      </c>
      <c r="BZ38" s="2" t="s">
        <v>110</v>
      </c>
      <c r="CA38" s="2" t="s">
        <v>99</v>
      </c>
    </row>
    <row r="39">
      <c r="A39" s="2" t="s">
        <v>252</v>
      </c>
      <c r="B39" s="2" t="s">
        <v>88</v>
      </c>
      <c r="C39" s="2" t="s">
        <v>89</v>
      </c>
      <c r="D39" s="2" t="s">
        <v>90</v>
      </c>
      <c r="E39" s="2" t="s">
        <v>91</v>
      </c>
      <c r="F39" s="2" t="s">
        <v>253</v>
      </c>
      <c r="G39" s="2" t="s">
        <v>253</v>
      </c>
      <c r="H39" s="2" t="s">
        <v>253</v>
      </c>
      <c r="I39" s="2" t="s">
        <v>254</v>
      </c>
      <c r="J39" s="2" t="s">
        <v>112</v>
      </c>
      <c r="K39" s="2" t="s">
        <v>147</v>
      </c>
      <c r="L39" s="3">
        <v>58.97</v>
      </c>
      <c r="M39" s="3">
        <v>61.92</v>
      </c>
      <c r="N39" s="3">
        <v>129.99</v>
      </c>
      <c r="O39" s="2" t="s">
        <v>242</v>
      </c>
      <c r="P39" s="2" t="s">
        <v>235</v>
      </c>
      <c r="Q39" s="2" t="s">
        <v>98</v>
      </c>
      <c r="R39" s="2" t="s">
        <v>99</v>
      </c>
      <c r="S39" s="2" t="s">
        <v>255</v>
      </c>
      <c r="T39" s="2" t="s">
        <v>256</v>
      </c>
      <c r="U39" s="2" t="s">
        <v>114</v>
      </c>
      <c r="V39" s="2" t="s">
        <v>257</v>
      </c>
      <c r="W39" s="2" t="s">
        <v>236</v>
      </c>
      <c r="X39" s="2" t="s">
        <v>159</v>
      </c>
      <c r="Y39" s="2" t="s">
        <v>258</v>
      </c>
      <c r="Z39" s="4">
        <v>98</v>
      </c>
      <c r="AA39" s="4">
        <f>=ROUNDDOWN(32.6666666666667,0)</f>
      </c>
      <c r="AB39" s="5">
        <v>3</v>
      </c>
      <c r="AC39" s="2" t="s">
        <v>99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/>
      <c r="AP39" s="4">
        <v>39</v>
      </c>
      <c r="AQ39" s="8">
        <v>1322.49</v>
      </c>
      <c r="AR39" s="4"/>
      <c r="AS39" s="8"/>
      <c r="AT39" s="7"/>
      <c r="AU39" s="7"/>
      <c r="AV39" s="4">
        <v>79</v>
      </c>
      <c r="AW39" s="8">
        <v>2888.89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0.4578</v>
      </c>
      <c r="BC39" s="4">
        <v>79</v>
      </c>
      <c r="BD39" s="8">
        <v>2888.89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>
        <v>1</v>
      </c>
      <c r="BJ39" s="4">
        <v>102</v>
      </c>
      <c r="BK39" s="8">
        <v>4227.15</v>
      </c>
      <c r="BL39" s="2" t="s">
        <v>259</v>
      </c>
      <c r="BM39" s="7">
        <v>0.3824</v>
      </c>
      <c r="BN39" s="7">
        <v>0.3129</v>
      </c>
      <c r="BO39" s="4">
        <v>39</v>
      </c>
      <c r="BP39" s="8">
        <v>1322.49</v>
      </c>
      <c r="BQ39" s="4"/>
      <c r="BR39" s="8"/>
      <c r="BS39" s="7"/>
      <c r="BT39" s="7"/>
      <c r="BU39" s="2" t="s">
        <v>108</v>
      </c>
      <c r="BV39" s="2" t="s">
        <v>96</v>
      </c>
      <c r="BW39" s="2" t="s">
        <v>99</v>
      </c>
      <c r="BX39" s="2" t="s">
        <v>99</v>
      </c>
      <c r="BY39" s="2" t="s">
        <v>110</v>
      </c>
      <c r="BZ39" s="2" t="s">
        <v>110</v>
      </c>
      <c r="CA39" s="2" t="s">
        <v>99</v>
      </c>
    </row>
    <row r="40">
      <c r="A40" s="2" t="s">
        <v>260</v>
      </c>
      <c r="B40" s="2" t="s">
        <v>88</v>
      </c>
      <c r="C40" s="2" t="s">
        <v>89</v>
      </c>
      <c r="D40" s="2" t="s">
        <v>90</v>
      </c>
      <c r="E40" s="2" t="s">
        <v>91</v>
      </c>
      <c r="F40" s="2" t="s">
        <v>253</v>
      </c>
      <c r="G40" s="2" t="s">
        <v>253</v>
      </c>
      <c r="H40" s="2" t="s">
        <v>253</v>
      </c>
      <c r="I40" s="2" t="s">
        <v>254</v>
      </c>
      <c r="J40" s="2" t="s">
        <v>119</v>
      </c>
      <c r="K40" s="2" t="s">
        <v>147</v>
      </c>
      <c r="L40" s="3">
        <v>68.11</v>
      </c>
      <c r="M40" s="3">
        <v>71.52</v>
      </c>
      <c r="N40" s="3">
        <v>149.99</v>
      </c>
      <c r="O40" s="2" t="s">
        <v>234</v>
      </c>
      <c r="P40" s="2" t="s">
        <v>235</v>
      </c>
      <c r="Q40" s="2" t="s">
        <v>98</v>
      </c>
      <c r="R40" s="2" t="s">
        <v>99</v>
      </c>
      <c r="S40" s="2" t="s">
        <v>255</v>
      </c>
      <c r="T40" s="2" t="s">
        <v>256</v>
      </c>
      <c r="U40" s="2" t="s">
        <v>114</v>
      </c>
      <c r="V40" s="2" t="s">
        <v>257</v>
      </c>
      <c r="W40" s="2" t="s">
        <v>236</v>
      </c>
      <c r="X40" s="2" t="s">
        <v>159</v>
      </c>
      <c r="Y40" s="2" t="s">
        <v>258</v>
      </c>
      <c r="Z40" s="4">
        <v>8</v>
      </c>
      <c r="AA40" s="4">
        <f>=ROUNDDOWN(1.33333333333333,0)</f>
      </c>
      <c r="AB40" s="5">
        <v>6</v>
      </c>
      <c r="AC40" s="2" t="s">
        <v>99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/>
      <c r="AP40" s="4">
        <v>40</v>
      </c>
      <c r="AQ40" s="8">
        <v>1566.4</v>
      </c>
      <c r="AR40" s="4"/>
      <c r="AS40" s="8"/>
      <c r="AT40" s="7"/>
      <c r="AU40" s="7"/>
      <c r="AV40" s="4" t="s">
        <v>99</v>
      </c>
      <c r="AW40" s="8" t="s">
        <v>99</v>
      </c>
      <c r="AX40" s="4" t="s">
        <v>99</v>
      </c>
      <c r="AY40" s="8" t="s">
        <v>99</v>
      </c>
      <c r="AZ40" s="7" t="s">
        <v>99</v>
      </c>
      <c r="BA40" s="7" t="s">
        <v>99</v>
      </c>
      <c r="BB40" s="7">
        <v>0.5422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 t="s">
        <v>99</v>
      </c>
      <c r="BJ40" s="4">
        <v>124</v>
      </c>
      <c r="BK40" s="8">
        <v>5950.22</v>
      </c>
      <c r="BL40" s="2" t="s">
        <v>261</v>
      </c>
      <c r="BM40" s="7">
        <v>0.3226</v>
      </c>
      <c r="BN40" s="7">
        <v>0.2633</v>
      </c>
      <c r="BO40" s="4">
        <v>40</v>
      </c>
      <c r="BP40" s="8">
        <v>1566.4</v>
      </c>
      <c r="BQ40" s="4"/>
      <c r="BR40" s="8"/>
      <c r="BS40" s="7"/>
      <c r="BT40" s="7"/>
      <c r="BU40" s="2" t="s">
        <v>108</v>
      </c>
      <c r="BV40" s="2" t="s">
        <v>96</v>
      </c>
      <c r="BW40" s="2" t="s">
        <v>99</v>
      </c>
      <c r="BX40" s="2" t="s">
        <v>99</v>
      </c>
      <c r="BY40" s="2" t="s">
        <v>110</v>
      </c>
      <c r="BZ40" s="2" t="s">
        <v>110</v>
      </c>
      <c r="CA40" s="2" t="s">
        <v>99</v>
      </c>
    </row>
    <row r="41">
      <c r="A41" s="2" t="s">
        <v>262</v>
      </c>
      <c r="B41" s="2" t="s">
        <v>88</v>
      </c>
      <c r="C41" s="2" t="s">
        <v>89</v>
      </c>
      <c r="D41" s="2" t="s">
        <v>90</v>
      </c>
      <c r="E41" s="2" t="s">
        <v>91</v>
      </c>
      <c r="F41" s="2" t="s">
        <v>263</v>
      </c>
      <c r="G41" s="2" t="s">
        <v>263</v>
      </c>
      <c r="H41" s="2" t="s">
        <v>263</v>
      </c>
      <c r="I41" s="2" t="s">
        <v>146</v>
      </c>
      <c r="J41" s="2" t="s">
        <v>112</v>
      </c>
      <c r="K41" s="2" t="s">
        <v>123</v>
      </c>
      <c r="L41" s="3">
        <v>52.38</v>
      </c>
      <c r="M41" s="3">
        <v>55</v>
      </c>
      <c r="N41" s="3">
        <v>109.99</v>
      </c>
      <c r="O41" s="2" t="s">
        <v>234</v>
      </c>
      <c r="P41" s="2" t="s">
        <v>235</v>
      </c>
      <c r="Q41" s="2" t="s">
        <v>98</v>
      </c>
      <c r="R41" s="2" t="s">
        <v>99</v>
      </c>
      <c r="S41" s="2" t="s">
        <v>264</v>
      </c>
      <c r="T41" s="2" t="s">
        <v>256</v>
      </c>
      <c r="U41" s="2" t="s">
        <v>114</v>
      </c>
      <c r="V41" s="2" t="s">
        <v>158</v>
      </c>
      <c r="W41" s="2" t="s">
        <v>236</v>
      </c>
      <c r="X41" s="2" t="s">
        <v>159</v>
      </c>
      <c r="Y41" s="2" t="s">
        <v>160</v>
      </c>
      <c r="Z41" s="4">
        <v>116</v>
      </c>
      <c r="AA41" s="4">
        <f>=ROUNDDOWN(116,0)</f>
      </c>
      <c r="AB41" s="5">
        <v>1</v>
      </c>
      <c r="AC41" s="2" t="s">
        <v>99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99</v>
      </c>
      <c r="AM41" s="4"/>
      <c r="AN41" s="4"/>
      <c r="AO41" s="7"/>
      <c r="AP41" s="4">
        <v>4</v>
      </c>
      <c r="AQ41" s="8">
        <v>120.48</v>
      </c>
      <c r="AR41" s="4"/>
      <c r="AS41" s="8"/>
      <c r="AT41" s="7"/>
      <c r="AU41" s="7"/>
      <c r="AV41" s="4">
        <v>13</v>
      </c>
      <c r="AW41" s="8">
        <v>427.92</v>
      </c>
      <c r="AX41" s="4" t="s">
        <v>99</v>
      </c>
      <c r="AY41" s="8" t="s">
        <v>99</v>
      </c>
      <c r="AZ41" s="7" t="s">
        <v>99</v>
      </c>
      <c r="BA41" s="7" t="s">
        <v>99</v>
      </c>
      <c r="BB41" s="7">
        <v>0.2815</v>
      </c>
      <c r="BC41" s="4">
        <v>13</v>
      </c>
      <c r="BD41" s="8">
        <v>427.92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1</v>
      </c>
      <c r="BJ41" s="4">
        <v>24</v>
      </c>
      <c r="BK41" s="8">
        <v>993.57</v>
      </c>
      <c r="BL41" s="2" t="s">
        <v>265</v>
      </c>
      <c r="BM41" s="7">
        <v>0.1667</v>
      </c>
      <c r="BN41" s="7">
        <v>0.1213</v>
      </c>
      <c r="BO41" s="4">
        <v>4</v>
      </c>
      <c r="BP41" s="8">
        <v>120.48</v>
      </c>
      <c r="BQ41" s="4"/>
      <c r="BR41" s="8"/>
      <c r="BS41" s="7"/>
      <c r="BT41" s="7"/>
      <c r="BU41" s="2" t="s">
        <v>108</v>
      </c>
      <c r="BV41" s="2" t="s">
        <v>96</v>
      </c>
      <c r="BW41" s="2" t="s">
        <v>99</v>
      </c>
      <c r="BX41" s="2" t="s">
        <v>163</v>
      </c>
      <c r="BY41" s="2" t="s">
        <v>110</v>
      </c>
      <c r="BZ41" s="2" t="s">
        <v>110</v>
      </c>
      <c r="CA41" s="2" t="s">
        <v>99</v>
      </c>
    </row>
    <row r="42">
      <c r="A42" s="2" t="s">
        <v>266</v>
      </c>
      <c r="B42" s="2" t="s">
        <v>88</v>
      </c>
      <c r="C42" s="2" t="s">
        <v>89</v>
      </c>
      <c r="D42" s="2" t="s">
        <v>90</v>
      </c>
      <c r="E42" s="2" t="s">
        <v>91</v>
      </c>
      <c r="F42" s="2" t="s">
        <v>263</v>
      </c>
      <c r="G42" s="2" t="s">
        <v>263</v>
      </c>
      <c r="H42" s="2" t="s">
        <v>263</v>
      </c>
      <c r="I42" s="2" t="s">
        <v>146</v>
      </c>
      <c r="J42" s="2" t="s">
        <v>119</v>
      </c>
      <c r="K42" s="2" t="s">
        <v>123</v>
      </c>
      <c r="L42" s="3">
        <v>59.42</v>
      </c>
      <c r="M42" s="3">
        <v>62.39</v>
      </c>
      <c r="N42" s="3">
        <v>129.99</v>
      </c>
      <c r="O42" s="2" t="s">
        <v>234</v>
      </c>
      <c r="P42" s="2" t="s">
        <v>235</v>
      </c>
      <c r="Q42" s="2" t="s">
        <v>98</v>
      </c>
      <c r="R42" s="2" t="s">
        <v>99</v>
      </c>
      <c r="S42" s="2" t="s">
        <v>264</v>
      </c>
      <c r="T42" s="2" t="s">
        <v>256</v>
      </c>
      <c r="U42" s="2" t="s">
        <v>114</v>
      </c>
      <c r="V42" s="2" t="s">
        <v>158</v>
      </c>
      <c r="W42" s="2" t="s">
        <v>236</v>
      </c>
      <c r="X42" s="2" t="s">
        <v>159</v>
      </c>
      <c r="Y42" s="2" t="s">
        <v>160</v>
      </c>
      <c r="Z42" s="4">
        <v>69</v>
      </c>
      <c r="AA42" s="4">
        <f>=ROUNDDOWN(76.6666666666667,0)</f>
      </c>
      <c r="AB42" s="5">
        <v>0.9</v>
      </c>
      <c r="AC42" s="2" t="s">
        <v>99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/>
      <c r="AP42" s="4">
        <v>9</v>
      </c>
      <c r="AQ42" s="8">
        <v>307.44</v>
      </c>
      <c r="AR42" s="4"/>
      <c r="AS42" s="8"/>
      <c r="AT42" s="7"/>
      <c r="AU42" s="7"/>
      <c r="AV42" s="4" t="s">
        <v>99</v>
      </c>
      <c r="AW42" s="8" t="s">
        <v>99</v>
      </c>
      <c r="AX42" s="4" t="s">
        <v>99</v>
      </c>
      <c r="AY42" s="8" t="s">
        <v>99</v>
      </c>
      <c r="AZ42" s="7" t="s">
        <v>99</v>
      </c>
      <c r="BA42" s="7" t="s">
        <v>99</v>
      </c>
      <c r="BB42" s="7">
        <v>0.7185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 t="s">
        <v>99</v>
      </c>
      <c r="BJ42" s="4">
        <v>42</v>
      </c>
      <c r="BK42" s="8">
        <v>1785.71</v>
      </c>
      <c r="BL42" s="2" t="s">
        <v>267</v>
      </c>
      <c r="BM42" s="7">
        <v>0.2143</v>
      </c>
      <c r="BN42" s="7">
        <v>0.1722</v>
      </c>
      <c r="BO42" s="4">
        <v>9</v>
      </c>
      <c r="BP42" s="8">
        <v>307.44</v>
      </c>
      <c r="BQ42" s="4"/>
      <c r="BR42" s="8"/>
      <c r="BS42" s="7"/>
      <c r="BT42" s="7"/>
      <c r="BU42" s="2" t="s">
        <v>108</v>
      </c>
      <c r="BV42" s="2" t="s">
        <v>96</v>
      </c>
      <c r="BW42" s="2" t="s">
        <v>99</v>
      </c>
      <c r="BX42" s="2" t="s">
        <v>268</v>
      </c>
      <c r="BY42" s="2" t="s">
        <v>110</v>
      </c>
      <c r="BZ42" s="2" t="s">
        <v>110</v>
      </c>
      <c r="CA42" s="2" t="s">
        <v>99</v>
      </c>
    </row>
    <row r="43">
      <c r="A43" s="2" t="s">
        <v>269</v>
      </c>
      <c r="B43" s="2" t="s">
        <v>88</v>
      </c>
      <c r="C43" s="2" t="s">
        <v>89</v>
      </c>
      <c r="D43" s="2" t="s">
        <v>90</v>
      </c>
      <c r="E43" s="2" t="s">
        <v>270</v>
      </c>
      <c r="F43" s="2" t="s">
        <v>145</v>
      </c>
      <c r="G43" s="2" t="s">
        <v>145</v>
      </c>
      <c r="H43" s="2" t="s">
        <v>99</v>
      </c>
      <c r="I43" s="2" t="s">
        <v>271</v>
      </c>
      <c r="J43" s="2" t="s">
        <v>272</v>
      </c>
      <c r="K43" s="2" t="s">
        <v>147</v>
      </c>
      <c r="L43" s="3">
        <v>59.99</v>
      </c>
      <c r="M43" s="3">
        <v>62.99</v>
      </c>
      <c r="N43" s="3">
        <v>129.99</v>
      </c>
      <c r="O43" s="2" t="s">
        <v>96</v>
      </c>
      <c r="P43" s="2" t="s">
        <v>97</v>
      </c>
      <c r="Q43" s="2" t="s">
        <v>98</v>
      </c>
      <c r="R43" s="2" t="s">
        <v>99</v>
      </c>
      <c r="S43" s="2" t="s">
        <v>139</v>
      </c>
      <c r="T43" s="2" t="s">
        <v>157</v>
      </c>
      <c r="U43" s="2" t="s">
        <v>99</v>
      </c>
      <c r="V43" s="2" t="s">
        <v>103</v>
      </c>
      <c r="W43" s="2" t="s">
        <v>104</v>
      </c>
      <c r="X43" s="2" t="s">
        <v>140</v>
      </c>
      <c r="Y43" s="2" t="s">
        <v>273</v>
      </c>
      <c r="Z43" s="4">
        <v>283</v>
      </c>
      <c r="AA43" s="4">
        <f>=ROUNDDOWN(35.375,0)</f>
      </c>
      <c r="AB43" s="5">
        <v>8</v>
      </c>
      <c r="AC43" s="2" t="s">
        <v>99</v>
      </c>
      <c r="AD43" s="4"/>
      <c r="AE43" s="4"/>
      <c r="AF43" s="6">
        <v>69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/>
      <c r="AP43" s="4">
        <v>198</v>
      </c>
      <c r="AQ43" s="8">
        <v>13650.12</v>
      </c>
      <c r="AR43" s="4"/>
      <c r="AS43" s="8"/>
      <c r="AT43" s="7"/>
      <c r="AU43" s="7"/>
      <c r="AV43" s="4">
        <v>198</v>
      </c>
      <c r="AW43" s="8">
        <v>13650.12</v>
      </c>
      <c r="AX43" s="4"/>
      <c r="AY43" s="8"/>
      <c r="AZ43" s="7"/>
      <c r="BA43" s="7"/>
      <c r="BB43" s="7">
        <v>1</v>
      </c>
      <c r="BC43" s="4">
        <v>198</v>
      </c>
      <c r="BD43" s="8">
        <v>13650.12</v>
      </c>
      <c r="BE43" s="4"/>
      <c r="BF43" s="8"/>
      <c r="BG43" s="7"/>
      <c r="BH43" s="7"/>
      <c r="BI43" s="7">
        <v>1</v>
      </c>
      <c r="BJ43" s="4">
        <v>266</v>
      </c>
      <c r="BK43" s="8">
        <v>17987.66</v>
      </c>
      <c r="BL43" s="2" t="s">
        <v>274</v>
      </c>
      <c r="BM43" s="7">
        <v>0.7444</v>
      </c>
      <c r="BN43" s="7">
        <v>0.7589</v>
      </c>
      <c r="BO43" s="4">
        <v>198</v>
      </c>
      <c r="BP43" s="8">
        <v>13650.12</v>
      </c>
      <c r="BQ43" s="4"/>
      <c r="BR43" s="8"/>
      <c r="BS43" s="7"/>
      <c r="BT43" s="7"/>
      <c r="BU43" s="2" t="s">
        <v>108</v>
      </c>
      <c r="BV43" s="2" t="s">
        <v>96</v>
      </c>
      <c r="BW43" s="2" t="s">
        <v>99</v>
      </c>
      <c r="BX43" s="2" t="s">
        <v>275</v>
      </c>
      <c r="BY43" s="2" t="s">
        <v>110</v>
      </c>
      <c r="BZ43" s="2" t="s">
        <v>110</v>
      </c>
      <c r="CA43" s="2" t="s">
        <v>99</v>
      </c>
    </row>
    <row r="44">
      <c r="A44" s="2" t="s">
        <v>276</v>
      </c>
      <c r="B44" s="2" t="s">
        <v>88</v>
      </c>
      <c r="C44" s="2" t="s">
        <v>89</v>
      </c>
      <c r="D44" s="2" t="s">
        <v>90</v>
      </c>
      <c r="E44" s="2" t="s">
        <v>270</v>
      </c>
      <c r="F44" s="2" t="s">
        <v>135</v>
      </c>
      <c r="G44" s="2" t="s">
        <v>135</v>
      </c>
      <c r="H44" s="2" t="s">
        <v>99</v>
      </c>
      <c r="I44" s="2" t="s">
        <v>271</v>
      </c>
      <c r="J44" s="2" t="s">
        <v>272</v>
      </c>
      <c r="K44" s="2" t="s">
        <v>95</v>
      </c>
      <c r="L44" s="3">
        <v>59.99</v>
      </c>
      <c r="M44" s="3">
        <v>62.99</v>
      </c>
      <c r="N44" s="3">
        <v>119.99</v>
      </c>
      <c r="O44" s="2" t="s">
        <v>96</v>
      </c>
      <c r="P44" s="2" t="s">
        <v>97</v>
      </c>
      <c r="Q44" s="2" t="s">
        <v>98</v>
      </c>
      <c r="R44" s="2" t="s">
        <v>99</v>
      </c>
      <c r="S44" s="2" t="s">
        <v>139</v>
      </c>
      <c r="T44" s="2" t="s">
        <v>101</v>
      </c>
      <c r="U44" s="2" t="s">
        <v>99</v>
      </c>
      <c r="V44" s="2" t="s">
        <v>103</v>
      </c>
      <c r="W44" s="2" t="s">
        <v>104</v>
      </c>
      <c r="X44" s="2" t="s">
        <v>140</v>
      </c>
      <c r="Y44" s="2" t="s">
        <v>273</v>
      </c>
      <c r="Z44" s="4">
        <v>178</v>
      </c>
      <c r="AA44" s="4">
        <f>=ROUNDDOWN(16.1818181818182,0)</f>
      </c>
      <c r="AB44" s="5">
        <v>11</v>
      </c>
      <c r="AC44" s="2" t="s">
        <v>99</v>
      </c>
      <c r="AD44" s="4"/>
      <c r="AE44" s="4"/>
      <c r="AF44" s="6">
        <v>69</v>
      </c>
      <c r="AG44" s="6"/>
      <c r="AH44" s="7">
        <v>0.9583</v>
      </c>
      <c r="AI44" s="4"/>
      <c r="AJ44" s="4">
        <f>=ROUNDDOWN({0},0)</f>
      </c>
      <c r="AK44" s="5"/>
      <c r="AL44" s="2" t="s">
        <v>99</v>
      </c>
      <c r="AM44" s="4"/>
      <c r="AN44" s="4"/>
      <c r="AO44" s="7"/>
      <c r="AP44" s="4">
        <v>185</v>
      </c>
      <c r="AQ44" s="8">
        <v>12578.15</v>
      </c>
      <c r="AR44" s="4"/>
      <c r="AS44" s="8"/>
      <c r="AT44" s="7"/>
      <c r="AU44" s="7"/>
      <c r="AV44" s="4">
        <v>185</v>
      </c>
      <c r="AW44" s="8">
        <v>12578.15</v>
      </c>
      <c r="AX44" s="4"/>
      <c r="AY44" s="8"/>
      <c r="AZ44" s="7"/>
      <c r="BA44" s="7"/>
      <c r="BB44" s="7">
        <v>1</v>
      </c>
      <c r="BC44" s="4">
        <v>185</v>
      </c>
      <c r="BD44" s="8">
        <v>12578.15</v>
      </c>
      <c r="BE44" s="4"/>
      <c r="BF44" s="8"/>
      <c r="BG44" s="7"/>
      <c r="BH44" s="7"/>
      <c r="BI44" s="7">
        <v>1</v>
      </c>
      <c r="BJ44" s="4">
        <v>303</v>
      </c>
      <c r="BK44" s="8">
        <v>19992.87</v>
      </c>
      <c r="BL44" s="2" t="s">
        <v>277</v>
      </c>
      <c r="BM44" s="7">
        <v>0.6106</v>
      </c>
      <c r="BN44" s="7">
        <v>0.6291</v>
      </c>
      <c r="BO44" s="4">
        <v>185</v>
      </c>
      <c r="BP44" s="8">
        <v>12578.15</v>
      </c>
      <c r="BQ44" s="4"/>
      <c r="BR44" s="8"/>
      <c r="BS44" s="7"/>
      <c r="BT44" s="7"/>
      <c r="BU44" s="2" t="s">
        <v>108</v>
      </c>
      <c r="BV44" s="2" t="s">
        <v>96</v>
      </c>
      <c r="BW44" s="2" t="s">
        <v>99</v>
      </c>
      <c r="BX44" s="2" t="s">
        <v>278</v>
      </c>
      <c r="BY44" s="2" t="s">
        <v>110</v>
      </c>
      <c r="BZ44" s="2" t="s">
        <v>110</v>
      </c>
      <c r="CA44" s="2" t="s">
        <v>99</v>
      </c>
    </row>
    <row r="45">
      <c r="A45" s="2" t="s">
        <v>279</v>
      </c>
      <c r="B45" s="2" t="s">
        <v>88</v>
      </c>
      <c r="C45" s="2" t="s">
        <v>89</v>
      </c>
      <c r="D45" s="2" t="s">
        <v>90</v>
      </c>
      <c r="E45" s="2" t="s">
        <v>270</v>
      </c>
      <c r="F45" s="2" t="s">
        <v>217</v>
      </c>
      <c r="G45" s="2" t="s">
        <v>217</v>
      </c>
      <c r="H45" s="2" t="s">
        <v>217</v>
      </c>
      <c r="I45" s="2" t="s">
        <v>280</v>
      </c>
      <c r="J45" s="2" t="s">
        <v>281</v>
      </c>
      <c r="K45" s="2" t="s">
        <v>219</v>
      </c>
      <c r="L45" s="3">
        <v>57.99</v>
      </c>
      <c r="M45" s="3">
        <v>60.89</v>
      </c>
      <c r="N45" s="3">
        <v>99.99</v>
      </c>
      <c r="O45" s="2" t="s">
        <v>96</v>
      </c>
      <c r="P45" s="2" t="s">
        <v>220</v>
      </c>
      <c r="Q45" s="2" t="s">
        <v>98</v>
      </c>
      <c r="R45" s="2" t="s">
        <v>16</v>
      </c>
      <c r="S45" s="2" t="s">
        <v>99</v>
      </c>
      <c r="T45" s="2" t="s">
        <v>99</v>
      </c>
      <c r="U45" s="2" t="s">
        <v>282</v>
      </c>
      <c r="V45" s="2" t="s">
        <v>221</v>
      </c>
      <c r="W45" s="2" t="s">
        <v>99</v>
      </c>
      <c r="X45" s="2" t="s">
        <v>99</v>
      </c>
      <c r="Y45" s="2" t="s">
        <v>222</v>
      </c>
      <c r="Z45" s="4">
        <v>83</v>
      </c>
      <c r="AA45" s="4">
        <f>=ROUNDDOWN(16.2745098039216,0)</f>
      </c>
      <c r="AB45" s="5">
        <v>5.1</v>
      </c>
      <c r="AC45" s="2" t="s">
        <v>223</v>
      </c>
      <c r="AD45" s="4">
        <v>60</v>
      </c>
      <c r="AE45" s="4">
        <v>60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99</v>
      </c>
      <c r="AM45" s="4"/>
      <c r="AN45" s="4"/>
      <c r="AO45" s="7"/>
      <c r="AP45" s="4">
        <v>125</v>
      </c>
      <c r="AQ45" s="8">
        <v>7248.75</v>
      </c>
      <c r="AR45" s="4"/>
      <c r="AS45" s="8"/>
      <c r="AT45" s="7"/>
      <c r="AU45" s="7"/>
      <c r="AV45" s="4">
        <v>125</v>
      </c>
      <c r="AW45" s="8">
        <v>7248.75</v>
      </c>
      <c r="AX45" s="4"/>
      <c r="AY45" s="8"/>
      <c r="AZ45" s="7"/>
      <c r="BA45" s="7"/>
      <c r="BB45" s="7">
        <v>1</v>
      </c>
      <c r="BC45" s="4">
        <v>161</v>
      </c>
      <c r="BD45" s="8">
        <v>9336.39</v>
      </c>
      <c r="BE45" s="4" t="s">
        <v>99</v>
      </c>
      <c r="BF45" s="8" t="s">
        <v>99</v>
      </c>
      <c r="BG45" s="7" t="s">
        <v>99</v>
      </c>
      <c r="BH45" s="7" t="s">
        <v>99</v>
      </c>
      <c r="BI45" s="7">
        <v>0.7764</v>
      </c>
      <c r="BJ45" s="4">
        <v>125</v>
      </c>
      <c r="BK45" s="8">
        <v>7248.75</v>
      </c>
      <c r="BL45" s="2" t="s">
        <v>224</v>
      </c>
      <c r="BM45" s="7">
        <v>1</v>
      </c>
      <c r="BN45" s="7">
        <v>1</v>
      </c>
      <c r="BO45" s="4">
        <v>125</v>
      </c>
      <c r="BP45" s="8">
        <v>7248.75</v>
      </c>
      <c r="BQ45" s="4"/>
      <c r="BR45" s="8"/>
      <c r="BS45" s="7"/>
      <c r="BT45" s="7"/>
      <c r="BU45" s="2" t="s">
        <v>108</v>
      </c>
      <c r="BV45" s="2" t="s">
        <v>96</v>
      </c>
      <c r="BW45" s="2" t="s">
        <v>99</v>
      </c>
      <c r="BX45" s="2" t="s">
        <v>99</v>
      </c>
      <c r="BY45" s="2" t="s">
        <v>110</v>
      </c>
      <c r="BZ45" s="2" t="s">
        <v>110</v>
      </c>
      <c r="CA45" s="2" t="s">
        <v>99</v>
      </c>
    </row>
    <row r="46">
      <c r="A46" s="2" t="s">
        <v>283</v>
      </c>
      <c r="B46" s="2" t="s">
        <v>88</v>
      </c>
      <c r="C46" s="2" t="s">
        <v>89</v>
      </c>
      <c r="D46" s="2" t="s">
        <v>90</v>
      </c>
      <c r="E46" s="2" t="s">
        <v>270</v>
      </c>
      <c r="F46" s="2" t="s">
        <v>217</v>
      </c>
      <c r="G46" s="2" t="s">
        <v>217</v>
      </c>
      <c r="H46" s="2" t="s">
        <v>217</v>
      </c>
      <c r="I46" s="2" t="s">
        <v>280</v>
      </c>
      <c r="J46" s="2" t="s">
        <v>281</v>
      </c>
      <c r="K46" s="2" t="s">
        <v>147</v>
      </c>
      <c r="L46" s="3">
        <v>57.99</v>
      </c>
      <c r="M46" s="3">
        <v>60.89</v>
      </c>
      <c r="N46" s="3">
        <v>99.99</v>
      </c>
      <c r="O46" s="2" t="s">
        <v>96</v>
      </c>
      <c r="P46" s="2" t="s">
        <v>220</v>
      </c>
      <c r="Q46" s="2" t="s">
        <v>98</v>
      </c>
      <c r="R46" s="2" t="s">
        <v>16</v>
      </c>
      <c r="S46" s="2" t="s">
        <v>99</v>
      </c>
      <c r="T46" s="2" t="s">
        <v>99</v>
      </c>
      <c r="U46" s="2" t="s">
        <v>282</v>
      </c>
      <c r="V46" s="2" t="s">
        <v>221</v>
      </c>
      <c r="W46" s="2" t="s">
        <v>99</v>
      </c>
      <c r="X46" s="2" t="s">
        <v>99</v>
      </c>
      <c r="Y46" s="2" t="s">
        <v>228</v>
      </c>
      <c r="Z46" s="4">
        <v>195</v>
      </c>
      <c r="AA46" s="4">
        <f>=ROUNDDOWN(162.5,0)</f>
      </c>
      <c r="AB46" s="5">
        <v>1.2</v>
      </c>
      <c r="AC46" s="2" t="s">
        <v>99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/>
      <c r="AP46" s="4">
        <v>36</v>
      </c>
      <c r="AQ46" s="8">
        <v>2087.64</v>
      </c>
      <c r="AR46" s="4"/>
      <c r="AS46" s="8"/>
      <c r="AT46" s="7"/>
      <c r="AU46" s="7"/>
      <c r="AV46" s="4">
        <v>36</v>
      </c>
      <c r="AW46" s="8">
        <v>2087.64</v>
      </c>
      <c r="AX46" s="4"/>
      <c r="AY46" s="8"/>
      <c r="AZ46" s="7"/>
      <c r="BA46" s="7"/>
      <c r="BB46" s="7">
        <v>1</v>
      </c>
      <c r="BC46" s="4" t="s">
        <v>99</v>
      </c>
      <c r="BD46" s="8" t="s">
        <v>99</v>
      </c>
      <c r="BE46" s="4" t="s">
        <v>99</v>
      </c>
      <c r="BF46" s="8" t="s">
        <v>99</v>
      </c>
      <c r="BG46" s="7" t="s">
        <v>99</v>
      </c>
      <c r="BH46" s="7" t="s">
        <v>99</v>
      </c>
      <c r="BI46" s="7">
        <v>0.2236</v>
      </c>
      <c r="BJ46" s="4">
        <v>36</v>
      </c>
      <c r="BK46" s="8">
        <v>2087.64</v>
      </c>
      <c r="BL46" s="2" t="s">
        <v>224</v>
      </c>
      <c r="BM46" s="7">
        <v>1</v>
      </c>
      <c r="BN46" s="7">
        <v>1</v>
      </c>
      <c r="BO46" s="4">
        <v>36</v>
      </c>
      <c r="BP46" s="8">
        <v>2087.64</v>
      </c>
      <c r="BQ46" s="4"/>
      <c r="BR46" s="8"/>
      <c r="BS46" s="7"/>
      <c r="BT46" s="7"/>
      <c r="BU46" s="2" t="s">
        <v>108</v>
      </c>
      <c r="BV46" s="2" t="s">
        <v>96</v>
      </c>
      <c r="BW46" s="2" t="s">
        <v>99</v>
      </c>
      <c r="BX46" s="2" t="s">
        <v>99</v>
      </c>
      <c r="BY46" s="2" t="s">
        <v>110</v>
      </c>
      <c r="BZ46" s="2" t="s">
        <v>110</v>
      </c>
      <c r="CA46" s="2" t="s">
        <v>99</v>
      </c>
    </row>
    <row r="47">
      <c r="A47" s="2" t="s">
        <v>284</v>
      </c>
      <c r="B47" s="2" t="s">
        <v>88</v>
      </c>
      <c r="C47" s="2" t="s">
        <v>89</v>
      </c>
      <c r="D47" s="2" t="s">
        <v>285</v>
      </c>
      <c r="E47" s="2" t="s">
        <v>286</v>
      </c>
      <c r="F47" s="2" t="s">
        <v>287</v>
      </c>
      <c r="G47" s="2" t="s">
        <v>287</v>
      </c>
      <c r="H47" s="2" t="s">
        <v>287</v>
      </c>
      <c r="I47" s="2" t="s">
        <v>288</v>
      </c>
      <c r="J47" s="2" t="s">
        <v>289</v>
      </c>
      <c r="K47" s="2" t="s">
        <v>290</v>
      </c>
      <c r="L47" s="3">
        <v>77.99</v>
      </c>
      <c r="M47" s="3">
        <v>81.89</v>
      </c>
      <c r="N47" s="3">
        <v>149.99</v>
      </c>
      <c r="O47" s="2" t="s">
        <v>96</v>
      </c>
      <c r="P47" s="2" t="s">
        <v>113</v>
      </c>
      <c r="Q47" s="2" t="s">
        <v>98</v>
      </c>
      <c r="R47" s="2" t="s">
        <v>99</v>
      </c>
      <c r="S47" s="2" t="s">
        <v>291</v>
      </c>
      <c r="T47" s="2" t="s">
        <v>292</v>
      </c>
      <c r="U47" s="2" t="s">
        <v>99</v>
      </c>
      <c r="V47" s="2" t="s">
        <v>158</v>
      </c>
      <c r="W47" s="2" t="s">
        <v>104</v>
      </c>
      <c r="X47" s="2" t="s">
        <v>293</v>
      </c>
      <c r="Y47" s="2" t="s">
        <v>294</v>
      </c>
      <c r="Z47" s="4">
        <v>258</v>
      </c>
      <c r="AA47" s="4">
        <f>=ROUNDDOWN(23.4545454545455,0)</f>
      </c>
      <c r="AB47" s="5">
        <v>11</v>
      </c>
      <c r="AC47" s="2" t="s">
        <v>99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/>
      <c r="AP47" s="4">
        <v>229</v>
      </c>
      <c r="AQ47" s="8">
        <v>18138.62</v>
      </c>
      <c r="AR47" s="4"/>
      <c r="AS47" s="8"/>
      <c r="AT47" s="7"/>
      <c r="AU47" s="7"/>
      <c r="AV47" s="4">
        <v>2946</v>
      </c>
      <c r="AW47" s="8">
        <v>264045.22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0.0687</v>
      </c>
      <c r="BC47" s="4">
        <v>2946</v>
      </c>
      <c r="BD47" s="8">
        <v>264045.22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1</v>
      </c>
      <c r="BJ47" s="4">
        <v>322</v>
      </c>
      <c r="BK47" s="8">
        <v>25627.91</v>
      </c>
      <c r="BL47" s="2" t="s">
        <v>295</v>
      </c>
      <c r="BM47" s="7">
        <v>0.7112</v>
      </c>
      <c r="BN47" s="7">
        <v>0.7078</v>
      </c>
      <c r="BO47" s="4">
        <v>229</v>
      </c>
      <c r="BP47" s="8">
        <v>18138.62</v>
      </c>
      <c r="BQ47" s="4"/>
      <c r="BR47" s="8"/>
      <c r="BS47" s="7"/>
      <c r="BT47" s="7"/>
      <c r="BU47" s="2" t="s">
        <v>108</v>
      </c>
      <c r="BV47" s="2" t="s">
        <v>96</v>
      </c>
      <c r="BW47" s="2" t="s">
        <v>99</v>
      </c>
      <c r="BX47" s="2" t="s">
        <v>240</v>
      </c>
      <c r="BY47" s="2" t="s">
        <v>110</v>
      </c>
      <c r="BZ47" s="2" t="s">
        <v>110</v>
      </c>
      <c r="CA47" s="2" t="s">
        <v>99</v>
      </c>
    </row>
    <row r="48">
      <c r="A48" s="2" t="s">
        <v>296</v>
      </c>
      <c r="B48" s="2" t="s">
        <v>88</v>
      </c>
      <c r="C48" s="2" t="s">
        <v>89</v>
      </c>
      <c r="D48" s="2" t="s">
        <v>285</v>
      </c>
      <c r="E48" s="2" t="s">
        <v>286</v>
      </c>
      <c r="F48" s="2" t="s">
        <v>287</v>
      </c>
      <c r="G48" s="2" t="s">
        <v>287</v>
      </c>
      <c r="H48" s="2" t="s">
        <v>287</v>
      </c>
      <c r="I48" s="2" t="s">
        <v>288</v>
      </c>
      <c r="J48" s="2" t="s">
        <v>297</v>
      </c>
      <c r="K48" s="2" t="s">
        <v>290</v>
      </c>
      <c r="L48" s="3">
        <v>83.19</v>
      </c>
      <c r="M48" s="3">
        <v>87.35</v>
      </c>
      <c r="N48" s="3">
        <v>159.99</v>
      </c>
      <c r="O48" s="2" t="s">
        <v>96</v>
      </c>
      <c r="P48" s="2" t="s">
        <v>113</v>
      </c>
      <c r="Q48" s="2" t="s">
        <v>98</v>
      </c>
      <c r="R48" s="2" t="s">
        <v>99</v>
      </c>
      <c r="S48" s="2" t="s">
        <v>291</v>
      </c>
      <c r="T48" s="2" t="s">
        <v>292</v>
      </c>
      <c r="U48" s="2" t="s">
        <v>99</v>
      </c>
      <c r="V48" s="2" t="s">
        <v>158</v>
      </c>
      <c r="W48" s="2" t="s">
        <v>104</v>
      </c>
      <c r="X48" s="2" t="s">
        <v>293</v>
      </c>
      <c r="Y48" s="2" t="s">
        <v>298</v>
      </c>
      <c r="Z48" s="4">
        <v>764</v>
      </c>
      <c r="AA48" s="4">
        <f>=ROUNDDOWN(15.28,0)</f>
      </c>
      <c r="AB48" s="5">
        <v>50</v>
      </c>
      <c r="AC48" s="2" t="s">
        <v>99</v>
      </c>
      <c r="AD48" s="4"/>
      <c r="AE48" s="4"/>
      <c r="AF48" s="6">
        <v>66</v>
      </c>
      <c r="AG48" s="6">
        <v>49</v>
      </c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/>
      <c r="AP48" s="4">
        <v>1506</v>
      </c>
      <c r="AQ48" s="8">
        <v>128657.58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0.4873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1811</v>
      </c>
      <c r="BK48" s="8">
        <v>154595.67</v>
      </c>
      <c r="BL48" s="2" t="s">
        <v>299</v>
      </c>
      <c r="BM48" s="7">
        <v>0.8316</v>
      </c>
      <c r="BN48" s="7">
        <v>0.8322</v>
      </c>
      <c r="BO48" s="4">
        <v>1506</v>
      </c>
      <c r="BP48" s="8">
        <v>128657.58</v>
      </c>
      <c r="BQ48" s="4"/>
      <c r="BR48" s="8"/>
      <c r="BS48" s="7"/>
      <c r="BT48" s="7"/>
      <c r="BU48" s="2" t="s">
        <v>108</v>
      </c>
      <c r="BV48" s="2" t="s">
        <v>96</v>
      </c>
      <c r="BW48" s="2" t="s">
        <v>99</v>
      </c>
      <c r="BX48" s="2" t="s">
        <v>240</v>
      </c>
      <c r="BY48" s="2" t="s">
        <v>110</v>
      </c>
      <c r="BZ48" s="2" t="s">
        <v>110</v>
      </c>
      <c r="CA48" s="2" t="s">
        <v>99</v>
      </c>
    </row>
    <row r="49">
      <c r="A49" s="2" t="s">
        <v>300</v>
      </c>
      <c r="B49" s="2" t="s">
        <v>88</v>
      </c>
      <c r="C49" s="2" t="s">
        <v>89</v>
      </c>
      <c r="D49" s="2" t="s">
        <v>285</v>
      </c>
      <c r="E49" s="2" t="s">
        <v>286</v>
      </c>
      <c r="F49" s="2" t="s">
        <v>287</v>
      </c>
      <c r="G49" s="2" t="s">
        <v>287</v>
      </c>
      <c r="H49" s="2" t="s">
        <v>287</v>
      </c>
      <c r="I49" s="2" t="s">
        <v>288</v>
      </c>
      <c r="J49" s="2" t="s">
        <v>301</v>
      </c>
      <c r="K49" s="2" t="s">
        <v>290</v>
      </c>
      <c r="L49" s="3">
        <v>93.59</v>
      </c>
      <c r="M49" s="3">
        <v>98.27</v>
      </c>
      <c r="N49" s="3">
        <v>179.99</v>
      </c>
      <c r="O49" s="2" t="s">
        <v>96</v>
      </c>
      <c r="P49" s="2" t="s">
        <v>113</v>
      </c>
      <c r="Q49" s="2" t="s">
        <v>98</v>
      </c>
      <c r="R49" s="2" t="s">
        <v>99</v>
      </c>
      <c r="S49" s="2" t="s">
        <v>291</v>
      </c>
      <c r="T49" s="2" t="s">
        <v>292</v>
      </c>
      <c r="U49" s="2" t="s">
        <v>99</v>
      </c>
      <c r="V49" s="2" t="s">
        <v>158</v>
      </c>
      <c r="W49" s="2" t="s">
        <v>104</v>
      </c>
      <c r="X49" s="2" t="s">
        <v>293</v>
      </c>
      <c r="Y49" s="2" t="s">
        <v>298</v>
      </c>
      <c r="Z49" s="4">
        <v>361</v>
      </c>
      <c r="AA49" s="4">
        <f>=ROUNDDOWN(12.448275862069,0)</f>
      </c>
      <c r="AB49" s="5">
        <v>29</v>
      </c>
      <c r="AC49" s="2" t="s">
        <v>99</v>
      </c>
      <c r="AD49" s="4"/>
      <c r="AE49" s="4"/>
      <c r="AF49" s="6">
        <v>66</v>
      </c>
      <c r="AG49" s="6">
        <v>49</v>
      </c>
      <c r="AH49" s="7">
        <v>1</v>
      </c>
      <c r="AI49" s="4"/>
      <c r="AJ49" s="4">
        <f>=ROUNDDOWN({0},0)</f>
      </c>
      <c r="AK49" s="5"/>
      <c r="AL49" s="2" t="s">
        <v>99</v>
      </c>
      <c r="AM49" s="4"/>
      <c r="AN49" s="4"/>
      <c r="AO49" s="7"/>
      <c r="AP49" s="4">
        <v>941</v>
      </c>
      <c r="AQ49" s="8">
        <v>91107.62</v>
      </c>
      <c r="AR49" s="4"/>
      <c r="AS49" s="8"/>
      <c r="AT49" s="7"/>
      <c r="AU49" s="7"/>
      <c r="AV49" s="4" t="s">
        <v>99</v>
      </c>
      <c r="AW49" s="8" t="s">
        <v>99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0.345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 t="s">
        <v>99</v>
      </c>
      <c r="BJ49" s="4">
        <v>1147</v>
      </c>
      <c r="BK49" s="8">
        <v>111030.11</v>
      </c>
      <c r="BL49" s="2" t="s">
        <v>299</v>
      </c>
      <c r="BM49" s="7">
        <v>0.8204</v>
      </c>
      <c r="BN49" s="7">
        <v>0.8206</v>
      </c>
      <c r="BO49" s="4">
        <v>941</v>
      </c>
      <c r="BP49" s="8">
        <v>91107.62</v>
      </c>
      <c r="BQ49" s="4"/>
      <c r="BR49" s="8"/>
      <c r="BS49" s="7"/>
      <c r="BT49" s="7"/>
      <c r="BU49" s="2" t="s">
        <v>108</v>
      </c>
      <c r="BV49" s="2" t="s">
        <v>96</v>
      </c>
      <c r="BW49" s="2" t="s">
        <v>99</v>
      </c>
      <c r="BX49" s="2" t="s">
        <v>302</v>
      </c>
      <c r="BY49" s="2" t="s">
        <v>110</v>
      </c>
      <c r="BZ49" s="2" t="s">
        <v>110</v>
      </c>
      <c r="CA49" s="2" t="s">
        <v>99</v>
      </c>
    </row>
    <row r="50">
      <c r="A50" s="2" t="s">
        <v>303</v>
      </c>
      <c r="B50" s="2" t="s">
        <v>88</v>
      </c>
      <c r="C50" s="2" t="s">
        <v>89</v>
      </c>
      <c r="D50" s="2" t="s">
        <v>285</v>
      </c>
      <c r="E50" s="2" t="s">
        <v>286</v>
      </c>
      <c r="F50" s="2" t="s">
        <v>287</v>
      </c>
      <c r="G50" s="2" t="s">
        <v>287</v>
      </c>
      <c r="H50" s="2" t="s">
        <v>287</v>
      </c>
      <c r="I50" s="2" t="s">
        <v>288</v>
      </c>
      <c r="J50" s="2" t="s">
        <v>304</v>
      </c>
      <c r="K50" s="2" t="s">
        <v>290</v>
      </c>
      <c r="L50" s="3">
        <v>93.59</v>
      </c>
      <c r="M50" s="3">
        <v>98.27</v>
      </c>
      <c r="N50" s="3">
        <v>179.99</v>
      </c>
      <c r="O50" s="2" t="s">
        <v>96</v>
      </c>
      <c r="P50" s="2" t="s">
        <v>113</v>
      </c>
      <c r="Q50" s="2" t="s">
        <v>98</v>
      </c>
      <c r="R50" s="2" t="s">
        <v>99</v>
      </c>
      <c r="S50" s="2" t="s">
        <v>291</v>
      </c>
      <c r="T50" s="2" t="s">
        <v>292</v>
      </c>
      <c r="U50" s="2" t="s">
        <v>99</v>
      </c>
      <c r="V50" s="2" t="s">
        <v>158</v>
      </c>
      <c r="W50" s="2" t="s">
        <v>104</v>
      </c>
      <c r="X50" s="2" t="s">
        <v>293</v>
      </c>
      <c r="Y50" s="2" t="s">
        <v>298</v>
      </c>
      <c r="Z50" s="4">
        <v>416</v>
      </c>
      <c r="AA50" s="4">
        <f>=ROUNDDOWN(34.6666666666667,0)</f>
      </c>
      <c r="AB50" s="5">
        <v>12</v>
      </c>
      <c r="AC50" s="2" t="s">
        <v>99</v>
      </c>
      <c r="AD50" s="4"/>
      <c r="AE50" s="4"/>
      <c r="AF50" s="6">
        <v>66</v>
      </c>
      <c r="AG50" s="6">
        <v>49</v>
      </c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/>
      <c r="AP50" s="4">
        <v>270</v>
      </c>
      <c r="AQ50" s="8">
        <v>26141.4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0.099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413</v>
      </c>
      <c r="BK50" s="8">
        <v>39945.45</v>
      </c>
      <c r="BL50" s="2" t="s">
        <v>305</v>
      </c>
      <c r="BM50" s="7">
        <v>0.6538</v>
      </c>
      <c r="BN50" s="7">
        <v>0.6544</v>
      </c>
      <c r="BO50" s="4">
        <v>270</v>
      </c>
      <c r="BP50" s="8">
        <v>26141.4</v>
      </c>
      <c r="BQ50" s="4"/>
      <c r="BR50" s="8"/>
      <c r="BS50" s="7"/>
      <c r="BT50" s="7"/>
      <c r="BU50" s="2" t="s">
        <v>108</v>
      </c>
      <c r="BV50" s="2" t="s">
        <v>96</v>
      </c>
      <c r="BW50" s="2" t="s">
        <v>99</v>
      </c>
      <c r="BX50" s="2" t="s">
        <v>306</v>
      </c>
      <c r="BY50" s="2" t="s">
        <v>110</v>
      </c>
      <c r="BZ50" s="2" t="s">
        <v>110</v>
      </c>
      <c r="CA50" s="2" t="s">
        <v>99</v>
      </c>
    </row>
    <row r="51">
      <c r="A51" s="2" t="s">
        <v>307</v>
      </c>
      <c r="B51" s="2" t="s">
        <v>88</v>
      </c>
      <c r="C51" s="2" t="s">
        <v>89</v>
      </c>
      <c r="D51" s="2" t="s">
        <v>285</v>
      </c>
      <c r="E51" s="2" t="s">
        <v>286</v>
      </c>
      <c r="F51" s="2" t="s">
        <v>308</v>
      </c>
      <c r="G51" s="2" t="s">
        <v>308</v>
      </c>
      <c r="H51" s="2" t="s">
        <v>308</v>
      </c>
      <c r="I51" s="2" t="s">
        <v>309</v>
      </c>
      <c r="J51" s="2" t="s">
        <v>94</v>
      </c>
      <c r="K51" s="2" t="s">
        <v>155</v>
      </c>
      <c r="L51" s="3">
        <v>72.79</v>
      </c>
      <c r="M51" s="3">
        <v>76.43</v>
      </c>
      <c r="N51" s="3">
        <v>154.99</v>
      </c>
      <c r="O51" s="2" t="s">
        <v>96</v>
      </c>
      <c r="P51" s="2" t="s">
        <v>113</v>
      </c>
      <c r="Q51" s="2" t="s">
        <v>98</v>
      </c>
      <c r="R51" s="2" t="s">
        <v>99</v>
      </c>
      <c r="S51" s="2" t="s">
        <v>310</v>
      </c>
      <c r="T51" s="2" t="s">
        <v>311</v>
      </c>
      <c r="U51" s="2" t="s">
        <v>99</v>
      </c>
      <c r="V51" s="2" t="s">
        <v>312</v>
      </c>
      <c r="W51" s="2" t="s">
        <v>104</v>
      </c>
      <c r="X51" s="2" t="s">
        <v>99</v>
      </c>
      <c r="Y51" s="2" t="s">
        <v>294</v>
      </c>
      <c r="Z51" s="4">
        <v>818</v>
      </c>
      <c r="AA51" s="4">
        <f>=ROUNDDOWN(58.4285714285714,0)</f>
      </c>
      <c r="AB51" s="5">
        <v>14</v>
      </c>
      <c r="AC51" s="2" t="s">
        <v>99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/>
      <c r="AP51" s="4">
        <v>63</v>
      </c>
      <c r="AQ51" s="8">
        <v>4676.52</v>
      </c>
      <c r="AR51" s="4"/>
      <c r="AS51" s="8"/>
      <c r="AT51" s="7"/>
      <c r="AU51" s="7"/>
      <c r="AV51" s="4">
        <v>1219</v>
      </c>
      <c r="AW51" s="8">
        <v>120306.27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0.0389</v>
      </c>
      <c r="BC51" s="4">
        <v>1219</v>
      </c>
      <c r="BD51" s="8">
        <v>120306.27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1</v>
      </c>
      <c r="BJ51" s="4">
        <v>335</v>
      </c>
      <c r="BK51" s="8">
        <v>25163.86</v>
      </c>
      <c r="BL51" s="2" t="s">
        <v>313</v>
      </c>
      <c r="BM51" s="7">
        <v>0.1881</v>
      </c>
      <c r="BN51" s="7">
        <v>0.1858</v>
      </c>
      <c r="BO51" s="4">
        <v>63</v>
      </c>
      <c r="BP51" s="8">
        <v>4676.52</v>
      </c>
      <c r="BQ51" s="4"/>
      <c r="BR51" s="8"/>
      <c r="BS51" s="7"/>
      <c r="BT51" s="7"/>
      <c r="BU51" s="2" t="s">
        <v>108</v>
      </c>
      <c r="BV51" s="2" t="s">
        <v>96</v>
      </c>
      <c r="BW51" s="2" t="s">
        <v>99</v>
      </c>
      <c r="BX51" s="2" t="s">
        <v>240</v>
      </c>
      <c r="BY51" s="2" t="s">
        <v>110</v>
      </c>
      <c r="BZ51" s="2" t="s">
        <v>110</v>
      </c>
      <c r="CA51" s="2" t="s">
        <v>99</v>
      </c>
    </row>
    <row r="52">
      <c r="A52" s="2" t="s">
        <v>314</v>
      </c>
      <c r="B52" s="2" t="s">
        <v>88</v>
      </c>
      <c r="C52" s="2" t="s">
        <v>89</v>
      </c>
      <c r="D52" s="2" t="s">
        <v>285</v>
      </c>
      <c r="E52" s="2" t="s">
        <v>286</v>
      </c>
      <c r="F52" s="2" t="s">
        <v>308</v>
      </c>
      <c r="G52" s="2" t="s">
        <v>308</v>
      </c>
      <c r="H52" s="2" t="s">
        <v>308</v>
      </c>
      <c r="I52" s="2" t="s">
        <v>309</v>
      </c>
      <c r="J52" s="2" t="s">
        <v>289</v>
      </c>
      <c r="K52" s="2" t="s">
        <v>155</v>
      </c>
      <c r="L52" s="3">
        <v>83.19</v>
      </c>
      <c r="M52" s="3">
        <v>87.35</v>
      </c>
      <c r="N52" s="3">
        <v>179.99</v>
      </c>
      <c r="O52" s="2" t="s">
        <v>96</v>
      </c>
      <c r="P52" s="2" t="s">
        <v>113</v>
      </c>
      <c r="Q52" s="2" t="s">
        <v>98</v>
      </c>
      <c r="R52" s="2" t="s">
        <v>99</v>
      </c>
      <c r="S52" s="2" t="s">
        <v>310</v>
      </c>
      <c r="T52" s="2" t="s">
        <v>311</v>
      </c>
      <c r="U52" s="2" t="s">
        <v>99</v>
      </c>
      <c r="V52" s="2" t="s">
        <v>312</v>
      </c>
      <c r="W52" s="2" t="s">
        <v>104</v>
      </c>
      <c r="X52" s="2" t="s">
        <v>99</v>
      </c>
      <c r="Y52" s="2" t="s">
        <v>294</v>
      </c>
      <c r="Z52" s="4">
        <v>508</v>
      </c>
      <c r="AA52" s="4">
        <f>=ROUNDDOWN(42.3333333333333,0)</f>
      </c>
      <c r="AB52" s="5">
        <v>12</v>
      </c>
      <c r="AC52" s="2" t="s">
        <v>315</v>
      </c>
      <c r="AD52" s="4">
        <v>200</v>
      </c>
      <c r="AE52" s="4">
        <v>200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/>
      <c r="AP52" s="4">
        <v>107</v>
      </c>
      <c r="AQ52" s="8">
        <v>9622.51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0.08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252</v>
      </c>
      <c r="BK52" s="8">
        <v>22340.19</v>
      </c>
      <c r="BL52" s="2" t="s">
        <v>316</v>
      </c>
      <c r="BM52" s="7">
        <v>0.4246</v>
      </c>
      <c r="BN52" s="7">
        <v>0.4307</v>
      </c>
      <c r="BO52" s="4">
        <v>107</v>
      </c>
      <c r="BP52" s="8">
        <v>9622.51</v>
      </c>
      <c r="BQ52" s="4"/>
      <c r="BR52" s="8"/>
      <c r="BS52" s="7"/>
      <c r="BT52" s="7"/>
      <c r="BU52" s="2" t="s">
        <v>108</v>
      </c>
      <c r="BV52" s="2" t="s">
        <v>96</v>
      </c>
      <c r="BW52" s="2" t="s">
        <v>99</v>
      </c>
      <c r="BX52" s="2" t="s">
        <v>240</v>
      </c>
      <c r="BY52" s="2" t="s">
        <v>110</v>
      </c>
      <c r="BZ52" s="2" t="s">
        <v>110</v>
      </c>
      <c r="CA52" s="2" t="s">
        <v>99</v>
      </c>
    </row>
    <row r="53">
      <c r="A53" s="2" t="s">
        <v>317</v>
      </c>
      <c r="B53" s="2" t="s">
        <v>88</v>
      </c>
      <c r="C53" s="2" t="s">
        <v>89</v>
      </c>
      <c r="D53" s="2" t="s">
        <v>285</v>
      </c>
      <c r="E53" s="2" t="s">
        <v>286</v>
      </c>
      <c r="F53" s="2" t="s">
        <v>308</v>
      </c>
      <c r="G53" s="2" t="s">
        <v>308</v>
      </c>
      <c r="H53" s="2" t="s">
        <v>308</v>
      </c>
      <c r="I53" s="2" t="s">
        <v>309</v>
      </c>
      <c r="J53" s="2" t="s">
        <v>297</v>
      </c>
      <c r="K53" s="2" t="s">
        <v>155</v>
      </c>
      <c r="L53" s="3">
        <v>88.39</v>
      </c>
      <c r="M53" s="3">
        <v>92.81</v>
      </c>
      <c r="N53" s="3">
        <v>189.99</v>
      </c>
      <c r="O53" s="2" t="s">
        <v>96</v>
      </c>
      <c r="P53" s="2" t="s">
        <v>113</v>
      </c>
      <c r="Q53" s="2" t="s">
        <v>98</v>
      </c>
      <c r="R53" s="2" t="s">
        <v>99</v>
      </c>
      <c r="S53" s="2" t="s">
        <v>310</v>
      </c>
      <c r="T53" s="2" t="s">
        <v>311</v>
      </c>
      <c r="U53" s="2" t="s">
        <v>99</v>
      </c>
      <c r="V53" s="2" t="s">
        <v>312</v>
      </c>
      <c r="W53" s="2" t="s">
        <v>104</v>
      </c>
      <c r="X53" s="2" t="s">
        <v>99</v>
      </c>
      <c r="Y53" s="2" t="s">
        <v>294</v>
      </c>
      <c r="Z53" s="4">
        <v>1040</v>
      </c>
      <c r="AA53" s="4">
        <f>=ROUNDDOWN(28.1081081081081,0)</f>
      </c>
      <c r="AB53" s="5">
        <v>37</v>
      </c>
      <c r="AC53" s="2" t="s">
        <v>315</v>
      </c>
      <c r="AD53" s="4">
        <v>1100</v>
      </c>
      <c r="AE53" s="4">
        <v>1100</v>
      </c>
      <c r="AF53" s="6">
        <v>67</v>
      </c>
      <c r="AG53" s="6">
        <v>75</v>
      </c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/>
      <c r="AP53" s="4">
        <v>552</v>
      </c>
      <c r="AQ53" s="8">
        <v>52947.84</v>
      </c>
      <c r="AR53" s="4"/>
      <c r="AS53" s="8"/>
      <c r="AT53" s="7"/>
      <c r="AU53" s="7"/>
      <c r="AV53" s="4" t="s">
        <v>99</v>
      </c>
      <c r="AW53" s="8" t="s">
        <v>99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0.4401</v>
      </c>
      <c r="BC53" s="4" t="s">
        <v>99</v>
      </c>
      <c r="BD53" s="8" t="s">
        <v>99</v>
      </c>
      <c r="BE53" s="4" t="s">
        <v>99</v>
      </c>
      <c r="BF53" s="8" t="s">
        <v>99</v>
      </c>
      <c r="BG53" s="7" t="s">
        <v>99</v>
      </c>
      <c r="BH53" s="7" t="s">
        <v>99</v>
      </c>
      <c r="BI53" s="7" t="s">
        <v>99</v>
      </c>
      <c r="BJ53" s="4">
        <v>1096</v>
      </c>
      <c r="BK53" s="8">
        <v>104851.56</v>
      </c>
      <c r="BL53" s="2" t="s">
        <v>318</v>
      </c>
      <c r="BM53" s="7">
        <v>0.5036</v>
      </c>
      <c r="BN53" s="7">
        <v>0.505</v>
      </c>
      <c r="BO53" s="4">
        <v>552</v>
      </c>
      <c r="BP53" s="8">
        <v>52947.84</v>
      </c>
      <c r="BQ53" s="4"/>
      <c r="BR53" s="8"/>
      <c r="BS53" s="7"/>
      <c r="BT53" s="7"/>
      <c r="BU53" s="2" t="s">
        <v>108</v>
      </c>
      <c r="BV53" s="2" t="s">
        <v>96</v>
      </c>
      <c r="BW53" s="2" t="s">
        <v>99</v>
      </c>
      <c r="BX53" s="2" t="s">
        <v>240</v>
      </c>
      <c r="BY53" s="2" t="s">
        <v>110</v>
      </c>
      <c r="BZ53" s="2" t="s">
        <v>110</v>
      </c>
      <c r="CA53" s="2" t="s">
        <v>99</v>
      </c>
    </row>
    <row r="54">
      <c r="A54" s="2" t="s">
        <v>319</v>
      </c>
      <c r="B54" s="2" t="s">
        <v>88</v>
      </c>
      <c r="C54" s="2" t="s">
        <v>89</v>
      </c>
      <c r="D54" s="2" t="s">
        <v>285</v>
      </c>
      <c r="E54" s="2" t="s">
        <v>286</v>
      </c>
      <c r="F54" s="2" t="s">
        <v>308</v>
      </c>
      <c r="G54" s="2" t="s">
        <v>308</v>
      </c>
      <c r="H54" s="2" t="s">
        <v>308</v>
      </c>
      <c r="I54" s="2" t="s">
        <v>309</v>
      </c>
      <c r="J54" s="2" t="s">
        <v>119</v>
      </c>
      <c r="K54" s="2" t="s">
        <v>155</v>
      </c>
      <c r="L54" s="3">
        <v>98.79</v>
      </c>
      <c r="M54" s="3">
        <v>103.73</v>
      </c>
      <c r="N54" s="3">
        <v>209.99</v>
      </c>
      <c r="O54" s="2" t="s">
        <v>96</v>
      </c>
      <c r="P54" s="2" t="s">
        <v>113</v>
      </c>
      <c r="Q54" s="2" t="s">
        <v>98</v>
      </c>
      <c r="R54" s="2" t="s">
        <v>99</v>
      </c>
      <c r="S54" s="2" t="s">
        <v>310</v>
      </c>
      <c r="T54" s="2" t="s">
        <v>311</v>
      </c>
      <c r="U54" s="2" t="s">
        <v>99</v>
      </c>
      <c r="V54" s="2" t="s">
        <v>312</v>
      </c>
      <c r="W54" s="2" t="s">
        <v>104</v>
      </c>
      <c r="X54" s="2" t="s">
        <v>99</v>
      </c>
      <c r="Y54" s="2" t="s">
        <v>294</v>
      </c>
      <c r="Z54" s="4">
        <v>789</v>
      </c>
      <c r="AA54" s="4">
        <f>=ROUNDDOWN(24.65625,0)</f>
      </c>
      <c r="AB54" s="5">
        <v>32</v>
      </c>
      <c r="AC54" s="2" t="s">
        <v>315</v>
      </c>
      <c r="AD54" s="4">
        <v>1100</v>
      </c>
      <c r="AE54" s="4">
        <v>1100</v>
      </c>
      <c r="AF54" s="6">
        <v>67</v>
      </c>
      <c r="AG54" s="6">
        <v>75</v>
      </c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/>
      <c r="AP54" s="4">
        <v>497</v>
      </c>
      <c r="AQ54" s="8">
        <v>53059.4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0.441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1013</v>
      </c>
      <c r="BK54" s="8">
        <v>107906.29</v>
      </c>
      <c r="BL54" s="2" t="s">
        <v>320</v>
      </c>
      <c r="BM54" s="7">
        <v>0.4906</v>
      </c>
      <c r="BN54" s="7">
        <v>0.4917</v>
      </c>
      <c r="BO54" s="4">
        <v>497</v>
      </c>
      <c r="BP54" s="8">
        <v>53059.4</v>
      </c>
      <c r="BQ54" s="4"/>
      <c r="BR54" s="8"/>
      <c r="BS54" s="7"/>
      <c r="BT54" s="7"/>
      <c r="BU54" s="2" t="s">
        <v>108</v>
      </c>
      <c r="BV54" s="2" t="s">
        <v>96</v>
      </c>
      <c r="BW54" s="2" t="s">
        <v>99</v>
      </c>
      <c r="BX54" s="2" t="s">
        <v>321</v>
      </c>
      <c r="BY54" s="2" t="s">
        <v>110</v>
      </c>
      <c r="BZ54" s="2" t="s">
        <v>110</v>
      </c>
      <c r="CA54" s="2" t="s">
        <v>99</v>
      </c>
    </row>
    <row r="55">
      <c r="A55" s="2" t="s">
        <v>322</v>
      </c>
      <c r="B55" s="2" t="s">
        <v>88</v>
      </c>
      <c r="C55" s="2" t="s">
        <v>89</v>
      </c>
      <c r="D55" s="2" t="s">
        <v>285</v>
      </c>
      <c r="E55" s="2" t="s">
        <v>286</v>
      </c>
      <c r="F55" s="2" t="s">
        <v>323</v>
      </c>
      <c r="G55" s="2" t="s">
        <v>323</v>
      </c>
      <c r="H55" s="2" t="s">
        <v>323</v>
      </c>
      <c r="I55" s="2" t="s">
        <v>324</v>
      </c>
      <c r="J55" s="2" t="s">
        <v>325</v>
      </c>
      <c r="K55" s="2" t="s">
        <v>326</v>
      </c>
      <c r="L55" s="3">
        <v>56.09</v>
      </c>
      <c r="M55" s="3">
        <v>58.9</v>
      </c>
      <c r="N55" s="3">
        <v>109.99</v>
      </c>
      <c r="O55" s="2" t="s">
        <v>96</v>
      </c>
      <c r="P55" s="2" t="s">
        <v>138</v>
      </c>
      <c r="Q55" s="2" t="s">
        <v>98</v>
      </c>
      <c r="R55" s="2" t="s">
        <v>99</v>
      </c>
      <c r="S55" s="2" t="s">
        <v>327</v>
      </c>
      <c r="T55" s="2" t="s">
        <v>328</v>
      </c>
      <c r="U55" s="2" t="s">
        <v>99</v>
      </c>
      <c r="V55" s="2" t="s">
        <v>103</v>
      </c>
      <c r="W55" s="2" t="s">
        <v>104</v>
      </c>
      <c r="X55" s="2" t="s">
        <v>140</v>
      </c>
      <c r="Y55" s="2" t="s">
        <v>115</v>
      </c>
      <c r="Z55" s="4">
        <v>154</v>
      </c>
      <c r="AA55" s="4">
        <f>=ROUNDDOWN(22,0)</f>
      </c>
      <c r="AB55" s="5">
        <v>7</v>
      </c>
      <c r="AC55" s="2" t="s">
        <v>329</v>
      </c>
      <c r="AD55" s="4">
        <v>70</v>
      </c>
      <c r="AE55" s="4">
        <v>70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/>
      <c r="AP55" s="4">
        <v>164</v>
      </c>
      <c r="AQ55" s="8">
        <v>9831.8</v>
      </c>
      <c r="AR55" s="4"/>
      <c r="AS55" s="8"/>
      <c r="AT55" s="7"/>
      <c r="AU55" s="7"/>
      <c r="AV55" s="4">
        <v>1278</v>
      </c>
      <c r="AW55" s="8">
        <v>104294.86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0.0943</v>
      </c>
      <c r="BC55" s="4">
        <v>1278</v>
      </c>
      <c r="BD55" s="8">
        <v>104294.86</v>
      </c>
      <c r="BE55" s="4" t="s">
        <v>99</v>
      </c>
      <c r="BF55" s="8" t="s">
        <v>99</v>
      </c>
      <c r="BG55" s="7" t="s">
        <v>99</v>
      </c>
      <c r="BH55" s="7" t="s">
        <v>99</v>
      </c>
      <c r="BI55" s="7">
        <v>1</v>
      </c>
      <c r="BJ55" s="4">
        <v>258</v>
      </c>
      <c r="BK55" s="8">
        <v>14935.02</v>
      </c>
      <c r="BL55" s="2" t="s">
        <v>330</v>
      </c>
      <c r="BM55" s="7">
        <v>0.6357</v>
      </c>
      <c r="BN55" s="7">
        <v>0.6583</v>
      </c>
      <c r="BO55" s="4">
        <v>164</v>
      </c>
      <c r="BP55" s="8">
        <v>9831.8</v>
      </c>
      <c r="BQ55" s="4"/>
      <c r="BR55" s="8"/>
      <c r="BS55" s="7"/>
      <c r="BT55" s="7"/>
      <c r="BU55" s="2" t="s">
        <v>108</v>
      </c>
      <c r="BV55" s="2" t="s">
        <v>96</v>
      </c>
      <c r="BW55" s="2" t="s">
        <v>99</v>
      </c>
      <c r="BX55" s="2" t="s">
        <v>331</v>
      </c>
      <c r="BY55" s="2" t="s">
        <v>110</v>
      </c>
      <c r="BZ55" s="2" t="s">
        <v>110</v>
      </c>
      <c r="CA55" s="2" t="s">
        <v>99</v>
      </c>
    </row>
    <row r="56">
      <c r="A56" s="2" t="s">
        <v>332</v>
      </c>
      <c r="B56" s="2" t="s">
        <v>88</v>
      </c>
      <c r="C56" s="2" t="s">
        <v>89</v>
      </c>
      <c r="D56" s="2" t="s">
        <v>285</v>
      </c>
      <c r="E56" s="2" t="s">
        <v>286</v>
      </c>
      <c r="F56" s="2" t="s">
        <v>323</v>
      </c>
      <c r="G56" s="2" t="s">
        <v>323</v>
      </c>
      <c r="H56" s="2" t="s">
        <v>323</v>
      </c>
      <c r="I56" s="2" t="s">
        <v>324</v>
      </c>
      <c r="J56" s="2" t="s">
        <v>297</v>
      </c>
      <c r="K56" s="2" t="s">
        <v>326</v>
      </c>
      <c r="L56" s="3">
        <v>72.79</v>
      </c>
      <c r="M56" s="3">
        <v>76.43</v>
      </c>
      <c r="N56" s="3">
        <v>139.99</v>
      </c>
      <c r="O56" s="2" t="s">
        <v>96</v>
      </c>
      <c r="P56" s="2" t="s">
        <v>138</v>
      </c>
      <c r="Q56" s="2" t="s">
        <v>98</v>
      </c>
      <c r="R56" s="2" t="s">
        <v>99</v>
      </c>
      <c r="S56" s="2" t="s">
        <v>327</v>
      </c>
      <c r="T56" s="2" t="s">
        <v>328</v>
      </c>
      <c r="U56" s="2" t="s">
        <v>99</v>
      </c>
      <c r="V56" s="2" t="s">
        <v>103</v>
      </c>
      <c r="W56" s="2" t="s">
        <v>104</v>
      </c>
      <c r="X56" s="2" t="s">
        <v>140</v>
      </c>
      <c r="Y56" s="2" t="s">
        <v>115</v>
      </c>
      <c r="Z56" s="4">
        <v>255</v>
      </c>
      <c r="AA56" s="4">
        <f>=ROUNDDOWN(11.5909090909091,0)</f>
      </c>
      <c r="AB56" s="5">
        <v>22</v>
      </c>
      <c r="AC56" s="2" t="s">
        <v>329</v>
      </c>
      <c r="AD56" s="4">
        <v>420</v>
      </c>
      <c r="AE56" s="4">
        <v>420</v>
      </c>
      <c r="AF56" s="6">
        <v>66</v>
      </c>
      <c r="AG56" s="6"/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/>
      <c r="AP56" s="4">
        <v>611</v>
      </c>
      <c r="AQ56" s="8">
        <v>49228.27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0.472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923</v>
      </c>
      <c r="BK56" s="8">
        <v>72088.44</v>
      </c>
      <c r="BL56" s="2" t="s">
        <v>333</v>
      </c>
      <c r="BM56" s="7">
        <v>0.662</v>
      </c>
      <c r="BN56" s="7">
        <v>0.6829</v>
      </c>
      <c r="BO56" s="4">
        <v>611</v>
      </c>
      <c r="BP56" s="8">
        <v>49228.27</v>
      </c>
      <c r="BQ56" s="4"/>
      <c r="BR56" s="8"/>
      <c r="BS56" s="7"/>
      <c r="BT56" s="7"/>
      <c r="BU56" s="2" t="s">
        <v>108</v>
      </c>
      <c r="BV56" s="2" t="s">
        <v>96</v>
      </c>
      <c r="BW56" s="2" t="s">
        <v>99</v>
      </c>
      <c r="BX56" s="2" t="s">
        <v>334</v>
      </c>
      <c r="BY56" s="2" t="s">
        <v>110</v>
      </c>
      <c r="BZ56" s="2" t="s">
        <v>110</v>
      </c>
      <c r="CA56" s="2" t="s">
        <v>99</v>
      </c>
    </row>
    <row r="57">
      <c r="A57" s="2" t="s">
        <v>335</v>
      </c>
      <c r="B57" s="2" t="s">
        <v>88</v>
      </c>
      <c r="C57" s="2" t="s">
        <v>89</v>
      </c>
      <c r="D57" s="2" t="s">
        <v>285</v>
      </c>
      <c r="E57" s="2" t="s">
        <v>286</v>
      </c>
      <c r="F57" s="2" t="s">
        <v>323</v>
      </c>
      <c r="G57" s="2" t="s">
        <v>323</v>
      </c>
      <c r="H57" s="2" t="s">
        <v>323</v>
      </c>
      <c r="I57" s="2" t="s">
        <v>324</v>
      </c>
      <c r="J57" s="2" t="s">
        <v>301</v>
      </c>
      <c r="K57" s="2" t="s">
        <v>326</v>
      </c>
      <c r="L57" s="3">
        <v>83.19</v>
      </c>
      <c r="M57" s="3">
        <v>87.35</v>
      </c>
      <c r="N57" s="3">
        <v>159.99</v>
      </c>
      <c r="O57" s="2" t="s">
        <v>96</v>
      </c>
      <c r="P57" s="2" t="s">
        <v>138</v>
      </c>
      <c r="Q57" s="2" t="s">
        <v>98</v>
      </c>
      <c r="R57" s="2" t="s">
        <v>99</v>
      </c>
      <c r="S57" s="2" t="s">
        <v>327</v>
      </c>
      <c r="T57" s="2" t="s">
        <v>328</v>
      </c>
      <c r="U57" s="2" t="s">
        <v>99</v>
      </c>
      <c r="V57" s="2" t="s">
        <v>103</v>
      </c>
      <c r="W57" s="2" t="s">
        <v>104</v>
      </c>
      <c r="X57" s="2" t="s">
        <v>140</v>
      </c>
      <c r="Y57" s="2" t="s">
        <v>336</v>
      </c>
      <c r="Z57" s="4">
        <v>126</v>
      </c>
      <c r="AA57" s="4">
        <f>=ROUNDDOWN(7,0)</f>
      </c>
      <c r="AB57" s="5">
        <v>18</v>
      </c>
      <c r="AC57" s="2" t="s">
        <v>329</v>
      </c>
      <c r="AD57" s="4">
        <v>320</v>
      </c>
      <c r="AE57" s="4">
        <v>320</v>
      </c>
      <c r="AF57" s="6">
        <v>66</v>
      </c>
      <c r="AG57" s="6"/>
      <c r="AH57" s="7">
        <v>0.9398</v>
      </c>
      <c r="AI57" s="4"/>
      <c r="AJ57" s="4">
        <f>=ROUNDDOWN({0},0)</f>
      </c>
      <c r="AK57" s="5"/>
      <c r="AL57" s="2" t="s">
        <v>99</v>
      </c>
      <c r="AM57" s="4"/>
      <c r="AN57" s="4"/>
      <c r="AO57" s="7"/>
      <c r="AP57" s="4">
        <v>503</v>
      </c>
      <c r="AQ57" s="8">
        <v>45234.79</v>
      </c>
      <c r="AR57" s="4"/>
      <c r="AS57" s="8"/>
      <c r="AT57" s="7"/>
      <c r="AU57" s="7"/>
      <c r="AV57" s="4" t="s">
        <v>99</v>
      </c>
      <c r="AW57" s="8" t="s">
        <v>99</v>
      </c>
      <c r="AX57" s="4" t="s">
        <v>99</v>
      </c>
      <c r="AY57" s="8" t="s">
        <v>99</v>
      </c>
      <c r="AZ57" s="7" t="s">
        <v>99</v>
      </c>
      <c r="BA57" s="7" t="s">
        <v>99</v>
      </c>
      <c r="BB57" s="7">
        <v>0.4337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 t="s">
        <v>99</v>
      </c>
      <c r="BJ57" s="4">
        <v>673</v>
      </c>
      <c r="BK57" s="8">
        <v>59638.03</v>
      </c>
      <c r="BL57" s="2" t="s">
        <v>337</v>
      </c>
      <c r="BM57" s="7">
        <v>0.7474</v>
      </c>
      <c r="BN57" s="7">
        <v>0.7585</v>
      </c>
      <c r="BO57" s="4">
        <v>503</v>
      </c>
      <c r="BP57" s="8">
        <v>45234.79</v>
      </c>
      <c r="BQ57" s="4"/>
      <c r="BR57" s="8"/>
      <c r="BS57" s="7"/>
      <c r="BT57" s="7"/>
      <c r="BU57" s="2" t="s">
        <v>108</v>
      </c>
      <c r="BV57" s="2" t="s">
        <v>96</v>
      </c>
      <c r="BW57" s="2" t="s">
        <v>99</v>
      </c>
      <c r="BX57" s="2" t="s">
        <v>334</v>
      </c>
      <c r="BY57" s="2" t="s">
        <v>110</v>
      </c>
      <c r="BZ57" s="2" t="s">
        <v>110</v>
      </c>
      <c r="CA57" s="2" t="s">
        <v>99</v>
      </c>
    </row>
    <row r="58">
      <c r="A58" s="2" t="s">
        <v>338</v>
      </c>
      <c r="B58" s="2" t="s">
        <v>88</v>
      </c>
      <c r="C58" s="2" t="s">
        <v>89</v>
      </c>
      <c r="D58" s="2" t="s">
        <v>285</v>
      </c>
      <c r="E58" s="2" t="s">
        <v>286</v>
      </c>
      <c r="F58" s="2" t="s">
        <v>339</v>
      </c>
      <c r="G58" s="2" t="s">
        <v>339</v>
      </c>
      <c r="H58" s="2" t="s">
        <v>339</v>
      </c>
      <c r="I58" s="2" t="s">
        <v>340</v>
      </c>
      <c r="J58" s="2" t="s">
        <v>112</v>
      </c>
      <c r="K58" s="2" t="s">
        <v>341</v>
      </c>
      <c r="L58" s="3">
        <v>59.42</v>
      </c>
      <c r="M58" s="3">
        <v>62.4</v>
      </c>
      <c r="N58" s="3">
        <v>129.99</v>
      </c>
      <c r="O58" s="2" t="s">
        <v>96</v>
      </c>
      <c r="P58" s="2" t="s">
        <v>342</v>
      </c>
      <c r="Q58" s="2" t="s">
        <v>98</v>
      </c>
      <c r="R58" s="2" t="s">
        <v>99</v>
      </c>
      <c r="S58" s="2" t="s">
        <v>99</v>
      </c>
      <c r="T58" s="2" t="s">
        <v>256</v>
      </c>
      <c r="U58" s="2" t="s">
        <v>114</v>
      </c>
      <c r="V58" s="2" t="s">
        <v>343</v>
      </c>
      <c r="W58" s="2" t="s">
        <v>344</v>
      </c>
      <c r="X58" s="2" t="s">
        <v>345</v>
      </c>
      <c r="Y58" s="2" t="s">
        <v>346</v>
      </c>
      <c r="Z58" s="4">
        <v>172</v>
      </c>
      <c r="AA58" s="4">
        <f>=ROUNDDOWN({0},0)</f>
      </c>
      <c r="AB58" s="5"/>
      <c r="AC58" s="2" t="s">
        <v>99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99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99</v>
      </c>
      <c r="AW58" s="8" t="s">
        <v>99</v>
      </c>
      <c r="AX58" s="4" t="s">
        <v>99</v>
      </c>
      <c r="AY58" s="8" t="s">
        <v>99</v>
      </c>
      <c r="AZ58" s="7" t="s">
        <v>99</v>
      </c>
      <c r="BA58" s="7" t="s">
        <v>99</v>
      </c>
      <c r="BB58" s="7"/>
      <c r="BC58" s="4" t="s">
        <v>99</v>
      </c>
      <c r="BD58" s="8" t="s">
        <v>99</v>
      </c>
      <c r="BE58" s="4" t="s">
        <v>99</v>
      </c>
      <c r="BF58" s="8" t="s">
        <v>99</v>
      </c>
      <c r="BG58" s="7" t="s">
        <v>99</v>
      </c>
      <c r="BH58" s="7" t="s">
        <v>99</v>
      </c>
      <c r="BI58" s="7"/>
      <c r="BJ58" s="4"/>
      <c r="BK58" s="8"/>
      <c r="BL58" s="2" t="s">
        <v>99</v>
      </c>
      <c r="BM58" s="7"/>
      <c r="BN58" s="7"/>
      <c r="BO58" s="4"/>
      <c r="BP58" s="8"/>
      <c r="BQ58" s="4"/>
      <c r="BR58" s="8"/>
      <c r="BS58" s="7"/>
      <c r="BT58" s="7"/>
      <c r="BU58" s="2" t="s">
        <v>347</v>
      </c>
      <c r="BV58" s="2" t="s">
        <v>96</v>
      </c>
      <c r="BW58" s="2" t="s">
        <v>99</v>
      </c>
      <c r="BX58" s="2" t="s">
        <v>99</v>
      </c>
      <c r="BY58" s="2" t="s">
        <v>110</v>
      </c>
      <c r="BZ58" s="2" t="s">
        <v>110</v>
      </c>
      <c r="CA58" s="2" t="s">
        <v>99</v>
      </c>
    </row>
    <row r="59">
      <c r="A59" s="2" t="s">
        <v>348</v>
      </c>
      <c r="B59" s="2" t="s">
        <v>88</v>
      </c>
      <c r="C59" s="2" t="s">
        <v>89</v>
      </c>
      <c r="D59" s="2" t="s">
        <v>285</v>
      </c>
      <c r="E59" s="2" t="s">
        <v>286</v>
      </c>
      <c r="F59" s="2" t="s">
        <v>339</v>
      </c>
      <c r="G59" s="2" t="s">
        <v>339</v>
      </c>
      <c r="H59" s="2" t="s">
        <v>339</v>
      </c>
      <c r="I59" s="2" t="s">
        <v>340</v>
      </c>
      <c r="J59" s="2" t="s">
        <v>119</v>
      </c>
      <c r="K59" s="2" t="s">
        <v>341</v>
      </c>
      <c r="L59" s="3">
        <v>68.57</v>
      </c>
      <c r="M59" s="3">
        <v>72</v>
      </c>
      <c r="N59" s="3">
        <v>149.99</v>
      </c>
      <c r="O59" s="2" t="s">
        <v>96</v>
      </c>
      <c r="P59" s="2" t="s">
        <v>342</v>
      </c>
      <c r="Q59" s="2" t="s">
        <v>98</v>
      </c>
      <c r="R59" s="2" t="s">
        <v>99</v>
      </c>
      <c r="S59" s="2" t="s">
        <v>99</v>
      </c>
      <c r="T59" s="2" t="s">
        <v>256</v>
      </c>
      <c r="U59" s="2" t="s">
        <v>114</v>
      </c>
      <c r="V59" s="2" t="s">
        <v>343</v>
      </c>
      <c r="W59" s="2" t="s">
        <v>344</v>
      </c>
      <c r="X59" s="2" t="s">
        <v>345</v>
      </c>
      <c r="Y59" s="2" t="s">
        <v>346</v>
      </c>
      <c r="Z59" s="4">
        <v>165</v>
      </c>
      <c r="AA59" s="4">
        <f>=ROUNDDOWN({0},0)</f>
      </c>
      <c r="AB59" s="5"/>
      <c r="AC59" s="2" t="s">
        <v>99</v>
      </c>
      <c r="AD59" s="4"/>
      <c r="AE59" s="4"/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/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/>
      <c r="BJ59" s="4"/>
      <c r="BK59" s="8"/>
      <c r="BL59" s="2" t="s">
        <v>99</v>
      </c>
      <c r="BM59" s="7"/>
      <c r="BN59" s="7"/>
      <c r="BO59" s="4"/>
      <c r="BP59" s="8"/>
      <c r="BQ59" s="4"/>
      <c r="BR59" s="8"/>
      <c r="BS59" s="7"/>
      <c r="BT59" s="7"/>
      <c r="BU59" s="2" t="s">
        <v>347</v>
      </c>
      <c r="BV59" s="2" t="s">
        <v>96</v>
      </c>
      <c r="BW59" s="2" t="s">
        <v>99</v>
      </c>
      <c r="BX59" s="2" t="s">
        <v>99</v>
      </c>
      <c r="BY59" s="2" t="s">
        <v>110</v>
      </c>
      <c r="BZ59" s="2" t="s">
        <v>110</v>
      </c>
      <c r="CA59" s="2" t="s">
        <v>99</v>
      </c>
    </row>
    <row r="60">
      <c r="A60" s="2" t="s">
        <v>349</v>
      </c>
      <c r="B60" s="2" t="s">
        <v>88</v>
      </c>
      <c r="C60" s="2" t="s">
        <v>89</v>
      </c>
      <c r="D60" s="2" t="s">
        <v>285</v>
      </c>
      <c r="E60" s="2" t="s">
        <v>286</v>
      </c>
      <c r="F60" s="2" t="s">
        <v>339</v>
      </c>
      <c r="G60" s="2" t="s">
        <v>339</v>
      </c>
      <c r="H60" s="2" t="s">
        <v>339</v>
      </c>
      <c r="I60" s="2" t="s">
        <v>340</v>
      </c>
      <c r="J60" s="2" t="s">
        <v>112</v>
      </c>
      <c r="K60" s="2" t="s">
        <v>95</v>
      </c>
      <c r="L60" s="3">
        <v>59.42</v>
      </c>
      <c r="M60" s="3">
        <v>62.4</v>
      </c>
      <c r="N60" s="3">
        <v>129.99</v>
      </c>
      <c r="O60" s="2" t="s">
        <v>96</v>
      </c>
      <c r="P60" s="2" t="s">
        <v>342</v>
      </c>
      <c r="Q60" s="2" t="s">
        <v>98</v>
      </c>
      <c r="R60" s="2" t="s">
        <v>99</v>
      </c>
      <c r="S60" s="2" t="s">
        <v>99</v>
      </c>
      <c r="T60" s="2" t="s">
        <v>256</v>
      </c>
      <c r="U60" s="2" t="s">
        <v>114</v>
      </c>
      <c r="V60" s="2" t="s">
        <v>343</v>
      </c>
      <c r="W60" s="2" t="s">
        <v>344</v>
      </c>
      <c r="X60" s="2" t="s">
        <v>345</v>
      </c>
      <c r="Y60" s="2" t="s">
        <v>346</v>
      </c>
      <c r="Z60" s="4">
        <v>171</v>
      </c>
      <c r="AA60" s="4">
        <f>=ROUNDDOWN({0},0)</f>
      </c>
      <c r="AB60" s="5"/>
      <c r="AC60" s="2" t="s">
        <v>99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99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99</v>
      </c>
      <c r="AW60" s="8" t="s">
        <v>99</v>
      </c>
      <c r="AX60" s="4" t="s">
        <v>99</v>
      </c>
      <c r="AY60" s="8" t="s">
        <v>99</v>
      </c>
      <c r="AZ60" s="7" t="s">
        <v>99</v>
      </c>
      <c r="BA60" s="7" t="s">
        <v>99</v>
      </c>
      <c r="BB60" s="7"/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/>
      <c r="BJ60" s="4"/>
      <c r="BK60" s="8"/>
      <c r="BL60" s="2" t="s">
        <v>99</v>
      </c>
      <c r="BM60" s="7"/>
      <c r="BN60" s="7"/>
      <c r="BO60" s="4"/>
      <c r="BP60" s="8"/>
      <c r="BQ60" s="4"/>
      <c r="BR60" s="8"/>
      <c r="BS60" s="7"/>
      <c r="BT60" s="7"/>
      <c r="BU60" s="2" t="s">
        <v>347</v>
      </c>
      <c r="BV60" s="2" t="s">
        <v>96</v>
      </c>
      <c r="BW60" s="2" t="s">
        <v>99</v>
      </c>
      <c r="BX60" s="2" t="s">
        <v>99</v>
      </c>
      <c r="BY60" s="2" t="s">
        <v>110</v>
      </c>
      <c r="BZ60" s="2" t="s">
        <v>110</v>
      </c>
      <c r="CA60" s="2" t="s">
        <v>99</v>
      </c>
    </row>
    <row r="61">
      <c r="A61" s="2" t="s">
        <v>350</v>
      </c>
      <c r="B61" s="2" t="s">
        <v>88</v>
      </c>
      <c r="C61" s="2" t="s">
        <v>89</v>
      </c>
      <c r="D61" s="2" t="s">
        <v>285</v>
      </c>
      <c r="E61" s="2" t="s">
        <v>286</v>
      </c>
      <c r="F61" s="2" t="s">
        <v>339</v>
      </c>
      <c r="G61" s="2" t="s">
        <v>339</v>
      </c>
      <c r="H61" s="2" t="s">
        <v>339</v>
      </c>
      <c r="I61" s="2" t="s">
        <v>340</v>
      </c>
      <c r="J61" s="2" t="s">
        <v>119</v>
      </c>
      <c r="K61" s="2" t="s">
        <v>95</v>
      </c>
      <c r="L61" s="3">
        <v>68.57</v>
      </c>
      <c r="M61" s="3">
        <v>72</v>
      </c>
      <c r="N61" s="3">
        <v>149.99</v>
      </c>
      <c r="O61" s="2" t="s">
        <v>96</v>
      </c>
      <c r="P61" s="2" t="s">
        <v>342</v>
      </c>
      <c r="Q61" s="2" t="s">
        <v>98</v>
      </c>
      <c r="R61" s="2" t="s">
        <v>99</v>
      </c>
      <c r="S61" s="2" t="s">
        <v>99</v>
      </c>
      <c r="T61" s="2" t="s">
        <v>256</v>
      </c>
      <c r="U61" s="2" t="s">
        <v>114</v>
      </c>
      <c r="V61" s="2" t="s">
        <v>343</v>
      </c>
      <c r="W61" s="2" t="s">
        <v>344</v>
      </c>
      <c r="X61" s="2" t="s">
        <v>345</v>
      </c>
      <c r="Y61" s="2" t="s">
        <v>351</v>
      </c>
      <c r="Z61" s="4">
        <v>165</v>
      </c>
      <c r="AA61" s="4">
        <f>=ROUNDDOWN({0},0)</f>
      </c>
      <c r="AB61" s="5"/>
      <c r="AC61" s="2" t="s">
        <v>99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99</v>
      </c>
      <c r="AW61" s="8" t="s">
        <v>99</v>
      </c>
      <c r="AX61" s="4" t="s">
        <v>99</v>
      </c>
      <c r="AY61" s="8" t="s">
        <v>99</v>
      </c>
      <c r="AZ61" s="7" t="s">
        <v>99</v>
      </c>
      <c r="BA61" s="7" t="s">
        <v>99</v>
      </c>
      <c r="BB61" s="7"/>
      <c r="BC61" s="4" t="s">
        <v>99</v>
      </c>
      <c r="BD61" s="8" t="s">
        <v>99</v>
      </c>
      <c r="BE61" s="4" t="s">
        <v>99</v>
      </c>
      <c r="BF61" s="8" t="s">
        <v>99</v>
      </c>
      <c r="BG61" s="7" t="s">
        <v>99</v>
      </c>
      <c r="BH61" s="7" t="s">
        <v>99</v>
      </c>
      <c r="BI61" s="7"/>
      <c r="BJ61" s="4"/>
      <c r="BK61" s="8"/>
      <c r="BL61" s="2" t="s">
        <v>99</v>
      </c>
      <c r="BM61" s="7"/>
      <c r="BN61" s="7"/>
      <c r="BO61" s="4"/>
      <c r="BP61" s="8"/>
      <c r="BQ61" s="4"/>
      <c r="BR61" s="8"/>
      <c r="BS61" s="7"/>
      <c r="BT61" s="7"/>
      <c r="BU61" s="2" t="s">
        <v>347</v>
      </c>
      <c r="BV61" s="2" t="s">
        <v>96</v>
      </c>
      <c r="BW61" s="2" t="s">
        <v>99</v>
      </c>
      <c r="BX61" s="2" t="s">
        <v>99</v>
      </c>
      <c r="BY61" s="2" t="s">
        <v>110</v>
      </c>
      <c r="BZ61" s="2" t="s">
        <v>110</v>
      </c>
      <c r="CA61" s="2" t="s">
        <v>99</v>
      </c>
    </row>
    <row r="62">
      <c r="A62" s="2" t="s">
        <v>352</v>
      </c>
      <c r="B62" s="2" t="s">
        <v>88</v>
      </c>
      <c r="C62" s="2" t="s">
        <v>89</v>
      </c>
      <c r="D62" s="2" t="s">
        <v>285</v>
      </c>
      <c r="E62" s="2" t="s">
        <v>353</v>
      </c>
      <c r="F62" s="2" t="s">
        <v>354</v>
      </c>
      <c r="G62" s="2" t="s">
        <v>354</v>
      </c>
      <c r="H62" s="2" t="s">
        <v>354</v>
      </c>
      <c r="I62" s="2" t="s">
        <v>355</v>
      </c>
      <c r="J62" s="2" t="s">
        <v>94</v>
      </c>
      <c r="K62" s="2" t="s">
        <v>95</v>
      </c>
      <c r="L62" s="3">
        <v>45.71</v>
      </c>
      <c r="M62" s="3">
        <v>48</v>
      </c>
      <c r="N62" s="3">
        <v>99.99</v>
      </c>
      <c r="O62" s="2" t="s">
        <v>96</v>
      </c>
      <c r="P62" s="2" t="s">
        <v>97</v>
      </c>
      <c r="Q62" s="2" t="s">
        <v>98</v>
      </c>
      <c r="R62" s="2" t="s">
        <v>99</v>
      </c>
      <c r="S62" s="2" t="s">
        <v>356</v>
      </c>
      <c r="T62" s="2" t="s">
        <v>357</v>
      </c>
      <c r="U62" s="2" t="s">
        <v>102</v>
      </c>
      <c r="V62" s="2" t="s">
        <v>158</v>
      </c>
      <c r="W62" s="2" t="s">
        <v>104</v>
      </c>
      <c r="X62" s="2" t="s">
        <v>358</v>
      </c>
      <c r="Y62" s="2" t="s">
        <v>359</v>
      </c>
      <c r="Z62" s="4">
        <v>243</v>
      </c>
      <c r="AA62" s="4">
        <f>=ROUNDDOWN(60.75,0)</f>
      </c>
      <c r="AB62" s="5">
        <v>4</v>
      </c>
      <c r="AC62" s="2" t="s">
        <v>99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99</v>
      </c>
      <c r="AM62" s="4"/>
      <c r="AN62" s="4"/>
      <c r="AO62" s="7"/>
      <c r="AP62" s="4">
        <v>8</v>
      </c>
      <c r="AQ62" s="8">
        <v>420.56</v>
      </c>
      <c r="AR62" s="4"/>
      <c r="AS62" s="8"/>
      <c r="AT62" s="7"/>
      <c r="AU62" s="7"/>
      <c r="AV62" s="4">
        <v>85</v>
      </c>
      <c r="AW62" s="8">
        <v>6050.52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0.0695</v>
      </c>
      <c r="BC62" s="4">
        <v>85</v>
      </c>
      <c r="BD62" s="8">
        <v>6050.52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1</v>
      </c>
      <c r="BJ62" s="4">
        <v>54</v>
      </c>
      <c r="BK62" s="8">
        <v>2807.51</v>
      </c>
      <c r="BL62" s="2" t="s">
        <v>360</v>
      </c>
      <c r="BM62" s="7">
        <v>0.1481</v>
      </c>
      <c r="BN62" s="7">
        <v>0.1498</v>
      </c>
      <c r="BO62" s="4">
        <v>8</v>
      </c>
      <c r="BP62" s="8">
        <v>420.56</v>
      </c>
      <c r="BQ62" s="4"/>
      <c r="BR62" s="8"/>
      <c r="BS62" s="7"/>
      <c r="BT62" s="7"/>
      <c r="BU62" s="2" t="s">
        <v>108</v>
      </c>
      <c r="BV62" s="2" t="s">
        <v>96</v>
      </c>
      <c r="BW62" s="2" t="s">
        <v>99</v>
      </c>
      <c r="BX62" s="2" t="s">
        <v>361</v>
      </c>
      <c r="BY62" s="2" t="s">
        <v>110</v>
      </c>
      <c r="BZ62" s="2" t="s">
        <v>110</v>
      </c>
      <c r="CA62" s="2" t="s">
        <v>99</v>
      </c>
    </row>
    <row r="63">
      <c r="A63" s="2" t="s">
        <v>362</v>
      </c>
      <c r="B63" s="2" t="s">
        <v>88</v>
      </c>
      <c r="C63" s="2" t="s">
        <v>89</v>
      </c>
      <c r="D63" s="2" t="s">
        <v>285</v>
      </c>
      <c r="E63" s="2" t="s">
        <v>353</v>
      </c>
      <c r="F63" s="2" t="s">
        <v>354</v>
      </c>
      <c r="G63" s="2" t="s">
        <v>354</v>
      </c>
      <c r="H63" s="2" t="s">
        <v>354</v>
      </c>
      <c r="I63" s="2" t="s">
        <v>355</v>
      </c>
      <c r="J63" s="2" t="s">
        <v>112</v>
      </c>
      <c r="K63" s="2" t="s">
        <v>95</v>
      </c>
      <c r="L63" s="3">
        <v>59.42</v>
      </c>
      <c r="M63" s="3">
        <v>62.39</v>
      </c>
      <c r="N63" s="3">
        <v>129.99</v>
      </c>
      <c r="O63" s="2" t="s">
        <v>96</v>
      </c>
      <c r="P63" s="2" t="s">
        <v>97</v>
      </c>
      <c r="Q63" s="2" t="s">
        <v>98</v>
      </c>
      <c r="R63" s="2" t="s">
        <v>99</v>
      </c>
      <c r="S63" s="2" t="s">
        <v>356</v>
      </c>
      <c r="T63" s="2" t="s">
        <v>357</v>
      </c>
      <c r="U63" s="2" t="s">
        <v>114</v>
      </c>
      <c r="V63" s="2" t="s">
        <v>158</v>
      </c>
      <c r="W63" s="2" t="s">
        <v>104</v>
      </c>
      <c r="X63" s="2" t="s">
        <v>358</v>
      </c>
      <c r="Y63" s="2" t="s">
        <v>363</v>
      </c>
      <c r="Z63" s="4">
        <v>250</v>
      </c>
      <c r="AA63" s="4">
        <f>=ROUNDDOWN(25,0)</f>
      </c>
      <c r="AB63" s="5">
        <v>10</v>
      </c>
      <c r="AC63" s="2" t="s">
        <v>99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/>
      <c r="AP63" s="4">
        <v>42</v>
      </c>
      <c r="AQ63" s="8">
        <v>2869.86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0.4743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328</v>
      </c>
      <c r="BK63" s="8">
        <v>21785.56</v>
      </c>
      <c r="BL63" s="2" t="s">
        <v>277</v>
      </c>
      <c r="BM63" s="7">
        <v>0.128</v>
      </c>
      <c r="BN63" s="7">
        <v>0.1317</v>
      </c>
      <c r="BO63" s="4">
        <v>42</v>
      </c>
      <c r="BP63" s="8">
        <v>2869.86</v>
      </c>
      <c r="BQ63" s="4"/>
      <c r="BR63" s="8"/>
      <c r="BS63" s="7"/>
      <c r="BT63" s="7"/>
      <c r="BU63" s="2" t="s">
        <v>108</v>
      </c>
      <c r="BV63" s="2" t="s">
        <v>96</v>
      </c>
      <c r="BW63" s="2" t="s">
        <v>99</v>
      </c>
      <c r="BX63" s="2" t="s">
        <v>364</v>
      </c>
      <c r="BY63" s="2" t="s">
        <v>110</v>
      </c>
      <c r="BZ63" s="2" t="s">
        <v>110</v>
      </c>
      <c r="CA63" s="2" t="s">
        <v>99</v>
      </c>
    </row>
    <row r="64">
      <c r="A64" s="2" t="s">
        <v>365</v>
      </c>
      <c r="B64" s="2" t="s">
        <v>88</v>
      </c>
      <c r="C64" s="2" t="s">
        <v>89</v>
      </c>
      <c r="D64" s="2" t="s">
        <v>285</v>
      </c>
      <c r="E64" s="2" t="s">
        <v>353</v>
      </c>
      <c r="F64" s="2" t="s">
        <v>354</v>
      </c>
      <c r="G64" s="2" t="s">
        <v>354</v>
      </c>
      <c r="H64" s="2" t="s">
        <v>354</v>
      </c>
      <c r="I64" s="2" t="s">
        <v>355</v>
      </c>
      <c r="J64" s="2" t="s">
        <v>119</v>
      </c>
      <c r="K64" s="2" t="s">
        <v>95</v>
      </c>
      <c r="L64" s="3">
        <v>68.57</v>
      </c>
      <c r="M64" s="3">
        <v>72</v>
      </c>
      <c r="N64" s="3">
        <v>149.99</v>
      </c>
      <c r="O64" s="2" t="s">
        <v>96</v>
      </c>
      <c r="P64" s="2" t="s">
        <v>97</v>
      </c>
      <c r="Q64" s="2" t="s">
        <v>98</v>
      </c>
      <c r="R64" s="2" t="s">
        <v>99</v>
      </c>
      <c r="S64" s="2" t="s">
        <v>356</v>
      </c>
      <c r="T64" s="2" t="s">
        <v>357</v>
      </c>
      <c r="U64" s="2" t="s">
        <v>114</v>
      </c>
      <c r="V64" s="2" t="s">
        <v>158</v>
      </c>
      <c r="W64" s="2" t="s">
        <v>104</v>
      </c>
      <c r="X64" s="2" t="s">
        <v>358</v>
      </c>
      <c r="Y64" s="2" t="s">
        <v>359</v>
      </c>
      <c r="Z64" s="4">
        <v>120</v>
      </c>
      <c r="AA64" s="4">
        <f>=ROUNDDOWN(10.9090909090909,0)</f>
      </c>
      <c r="AB64" s="5">
        <v>11</v>
      </c>
      <c r="AC64" s="2" t="s">
        <v>99</v>
      </c>
      <c r="AD64" s="4"/>
      <c r="AE64" s="4"/>
      <c r="AF64" s="6">
        <v>65</v>
      </c>
      <c r="AG64" s="6"/>
      <c r="AH64" s="7">
        <v>0.7222</v>
      </c>
      <c r="AI64" s="4"/>
      <c r="AJ64" s="4">
        <f>=ROUNDDOWN({0},0)</f>
      </c>
      <c r="AK64" s="5"/>
      <c r="AL64" s="2" t="s">
        <v>99</v>
      </c>
      <c r="AM64" s="4"/>
      <c r="AN64" s="4"/>
      <c r="AO64" s="7"/>
      <c r="AP64" s="4">
        <v>35</v>
      </c>
      <c r="AQ64" s="8">
        <v>2760.1</v>
      </c>
      <c r="AR64" s="4"/>
      <c r="AS64" s="8"/>
      <c r="AT64" s="7"/>
      <c r="AU64" s="7"/>
      <c r="AV64" s="4" t="s">
        <v>99</v>
      </c>
      <c r="AW64" s="8" t="s">
        <v>99</v>
      </c>
      <c r="AX64" s="4" t="s">
        <v>99</v>
      </c>
      <c r="AY64" s="8" t="s">
        <v>99</v>
      </c>
      <c r="AZ64" s="7" t="s">
        <v>99</v>
      </c>
      <c r="BA64" s="7" t="s">
        <v>99</v>
      </c>
      <c r="BB64" s="7">
        <v>0.4562</v>
      </c>
      <c r="BC64" s="4" t="s">
        <v>99</v>
      </c>
      <c r="BD64" s="8" t="s">
        <v>99</v>
      </c>
      <c r="BE64" s="4" t="s">
        <v>99</v>
      </c>
      <c r="BF64" s="8" t="s">
        <v>99</v>
      </c>
      <c r="BG64" s="7" t="s">
        <v>99</v>
      </c>
      <c r="BH64" s="7" t="s">
        <v>99</v>
      </c>
      <c r="BI64" s="7" t="s">
        <v>99</v>
      </c>
      <c r="BJ64" s="4">
        <v>261</v>
      </c>
      <c r="BK64" s="8">
        <v>20144.02</v>
      </c>
      <c r="BL64" s="2" t="s">
        <v>277</v>
      </c>
      <c r="BM64" s="7">
        <v>0.1341</v>
      </c>
      <c r="BN64" s="7">
        <v>0.137</v>
      </c>
      <c r="BO64" s="4">
        <v>35</v>
      </c>
      <c r="BP64" s="8">
        <v>2760.1</v>
      </c>
      <c r="BQ64" s="4"/>
      <c r="BR64" s="8"/>
      <c r="BS64" s="7"/>
      <c r="BT64" s="7"/>
      <c r="BU64" s="2" t="s">
        <v>108</v>
      </c>
      <c r="BV64" s="2" t="s">
        <v>96</v>
      </c>
      <c r="BW64" s="2" t="s">
        <v>99</v>
      </c>
      <c r="BX64" s="2" t="s">
        <v>366</v>
      </c>
      <c r="BY64" s="2" t="s">
        <v>110</v>
      </c>
      <c r="BZ64" s="2" t="s">
        <v>110</v>
      </c>
      <c r="CA64" s="2" t="s">
        <v>99</v>
      </c>
    </row>
    <row r="65">
      <c r="A65" s="2" t="s">
        <v>367</v>
      </c>
      <c r="B65" s="2" t="s">
        <v>88</v>
      </c>
      <c r="C65" s="2" t="s">
        <v>89</v>
      </c>
      <c r="D65" s="2" t="s">
        <v>285</v>
      </c>
      <c r="E65" s="2" t="s">
        <v>353</v>
      </c>
      <c r="F65" s="2" t="s">
        <v>368</v>
      </c>
      <c r="G65" s="2" t="s">
        <v>368</v>
      </c>
      <c r="H65" s="2" t="s">
        <v>368</v>
      </c>
      <c r="I65" s="2" t="s">
        <v>369</v>
      </c>
      <c r="J65" s="2" t="s">
        <v>112</v>
      </c>
      <c r="K65" s="2" t="s">
        <v>370</v>
      </c>
      <c r="L65" s="3">
        <v>59.42</v>
      </c>
      <c r="M65" s="3">
        <v>62.4</v>
      </c>
      <c r="N65" s="3">
        <v>129.99</v>
      </c>
      <c r="O65" s="2" t="s">
        <v>96</v>
      </c>
      <c r="P65" s="2" t="s">
        <v>342</v>
      </c>
      <c r="Q65" s="2" t="s">
        <v>98</v>
      </c>
      <c r="R65" s="2" t="s">
        <v>99</v>
      </c>
      <c r="S65" s="2" t="s">
        <v>99</v>
      </c>
      <c r="T65" s="2" t="s">
        <v>256</v>
      </c>
      <c r="U65" s="2" t="s">
        <v>114</v>
      </c>
      <c r="V65" s="2" t="s">
        <v>312</v>
      </c>
      <c r="W65" s="2" t="s">
        <v>99</v>
      </c>
      <c r="X65" s="2" t="s">
        <v>99</v>
      </c>
      <c r="Y65" s="2" t="s">
        <v>371</v>
      </c>
      <c r="Z65" s="4">
        <v>133</v>
      </c>
      <c r="AA65" s="4">
        <f>=ROUNDDOWN({0},0)</f>
      </c>
      <c r="AB65" s="5"/>
      <c r="AC65" s="2" t="s">
        <v>372</v>
      </c>
      <c r="AD65" s="4">
        <v>26</v>
      </c>
      <c r="AE65" s="4">
        <v>26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99</v>
      </c>
      <c r="AW65" s="8" t="s">
        <v>99</v>
      </c>
      <c r="AX65" s="4" t="s">
        <v>99</v>
      </c>
      <c r="AY65" s="8" t="s">
        <v>99</v>
      </c>
      <c r="AZ65" s="7" t="s">
        <v>99</v>
      </c>
      <c r="BA65" s="7" t="s">
        <v>99</v>
      </c>
      <c r="BB65" s="7"/>
      <c r="BC65" s="4" t="s">
        <v>99</v>
      </c>
      <c r="BD65" s="8" t="s">
        <v>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/>
      <c r="BJ65" s="4"/>
      <c r="BK65" s="8"/>
      <c r="BL65" s="2" t="s">
        <v>99</v>
      </c>
      <c r="BM65" s="7"/>
      <c r="BN65" s="7"/>
      <c r="BO65" s="4"/>
      <c r="BP65" s="8"/>
      <c r="BQ65" s="4"/>
      <c r="BR65" s="8"/>
      <c r="BS65" s="7"/>
      <c r="BT65" s="7"/>
      <c r="BU65" s="2" t="s">
        <v>347</v>
      </c>
      <c r="BV65" s="2" t="s">
        <v>96</v>
      </c>
      <c r="BW65" s="2" t="s">
        <v>99</v>
      </c>
      <c r="BX65" s="2" t="s">
        <v>99</v>
      </c>
      <c r="BY65" s="2" t="s">
        <v>110</v>
      </c>
      <c r="BZ65" s="2" t="s">
        <v>110</v>
      </c>
      <c r="CA65" s="2" t="s">
        <v>99</v>
      </c>
    </row>
    <row r="66">
      <c r="A66" s="2" t="s">
        <v>373</v>
      </c>
      <c r="B66" s="2" t="s">
        <v>88</v>
      </c>
      <c r="C66" s="2" t="s">
        <v>89</v>
      </c>
      <c r="D66" s="2" t="s">
        <v>285</v>
      </c>
      <c r="E66" s="2" t="s">
        <v>353</v>
      </c>
      <c r="F66" s="2" t="s">
        <v>368</v>
      </c>
      <c r="G66" s="2" t="s">
        <v>368</v>
      </c>
      <c r="H66" s="2" t="s">
        <v>368</v>
      </c>
      <c r="I66" s="2" t="s">
        <v>369</v>
      </c>
      <c r="J66" s="2" t="s">
        <v>119</v>
      </c>
      <c r="K66" s="2" t="s">
        <v>370</v>
      </c>
      <c r="L66" s="3">
        <v>68.57</v>
      </c>
      <c r="M66" s="3">
        <v>72</v>
      </c>
      <c r="N66" s="3">
        <v>149.99</v>
      </c>
      <c r="O66" s="2" t="s">
        <v>96</v>
      </c>
      <c r="P66" s="2" t="s">
        <v>342</v>
      </c>
      <c r="Q66" s="2" t="s">
        <v>98</v>
      </c>
      <c r="R66" s="2" t="s">
        <v>99</v>
      </c>
      <c r="S66" s="2" t="s">
        <v>99</v>
      </c>
      <c r="T66" s="2" t="s">
        <v>256</v>
      </c>
      <c r="U66" s="2" t="s">
        <v>114</v>
      </c>
      <c r="V66" s="2" t="s">
        <v>312</v>
      </c>
      <c r="W66" s="2" t="s">
        <v>99</v>
      </c>
      <c r="X66" s="2" t="s">
        <v>99</v>
      </c>
      <c r="Y66" s="2" t="s">
        <v>374</v>
      </c>
      <c r="Z66" s="4"/>
      <c r="AA66" s="4">
        <f>=ROUNDDOWN({0},0)</f>
      </c>
      <c r="AB66" s="5"/>
      <c r="AC66" s="2" t="s">
        <v>372</v>
      </c>
      <c r="AD66" s="4">
        <v>165</v>
      </c>
      <c r="AE66" s="4">
        <v>165</v>
      </c>
      <c r="AF66" s="6">
        <v>67</v>
      </c>
      <c r="AG66" s="6"/>
      <c r="AH66" s="7"/>
      <c r="AI66" s="4"/>
      <c r="AJ66" s="4">
        <f>=ROUNDDOWN({0},0)</f>
      </c>
      <c r="AK66" s="5"/>
      <c r="AL66" s="2" t="s">
        <v>99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99</v>
      </c>
      <c r="AW66" s="8" t="s">
        <v>99</v>
      </c>
      <c r="AX66" s="4" t="s">
        <v>99</v>
      </c>
      <c r="AY66" s="8" t="s">
        <v>99</v>
      </c>
      <c r="AZ66" s="7" t="s">
        <v>99</v>
      </c>
      <c r="BA66" s="7" t="s">
        <v>99</v>
      </c>
      <c r="BB66" s="7"/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/>
      <c r="BJ66" s="4"/>
      <c r="BK66" s="8"/>
      <c r="BL66" s="2" t="s">
        <v>99</v>
      </c>
      <c r="BM66" s="7"/>
      <c r="BN66" s="7"/>
      <c r="BO66" s="4"/>
      <c r="BP66" s="8"/>
      <c r="BQ66" s="4"/>
      <c r="BR66" s="8"/>
      <c r="BS66" s="7"/>
      <c r="BT66" s="7"/>
      <c r="BU66" s="2" t="s">
        <v>375</v>
      </c>
      <c r="BV66" s="2" t="s">
        <v>96</v>
      </c>
      <c r="BW66" s="2" t="s">
        <v>99</v>
      </c>
      <c r="BX66" s="2" t="s">
        <v>99</v>
      </c>
      <c r="BY66" s="2" t="s">
        <v>110</v>
      </c>
      <c r="BZ66" s="2" t="s">
        <v>110</v>
      </c>
      <c r="CA66" s="2" t="s">
        <v>99</v>
      </c>
    </row>
    <row r="67">
      <c r="A67" s="2" t="s">
        <v>376</v>
      </c>
      <c r="B67" s="2" t="s">
        <v>88</v>
      </c>
      <c r="C67" s="2" t="s">
        <v>89</v>
      </c>
      <c r="D67" s="2" t="s">
        <v>285</v>
      </c>
      <c r="E67" s="2" t="s">
        <v>353</v>
      </c>
      <c r="F67" s="2" t="s">
        <v>368</v>
      </c>
      <c r="G67" s="2" t="s">
        <v>368</v>
      </c>
      <c r="H67" s="2" t="s">
        <v>368</v>
      </c>
      <c r="I67" s="2" t="s">
        <v>369</v>
      </c>
      <c r="J67" s="2" t="s">
        <v>112</v>
      </c>
      <c r="K67" s="2" t="s">
        <v>123</v>
      </c>
      <c r="L67" s="3">
        <v>59.42</v>
      </c>
      <c r="M67" s="3">
        <v>62.4</v>
      </c>
      <c r="N67" s="3">
        <v>129.99</v>
      </c>
      <c r="O67" s="2" t="s">
        <v>96</v>
      </c>
      <c r="P67" s="2" t="s">
        <v>342</v>
      </c>
      <c r="Q67" s="2" t="s">
        <v>98</v>
      </c>
      <c r="R67" s="2" t="s">
        <v>99</v>
      </c>
      <c r="S67" s="2" t="s">
        <v>99</v>
      </c>
      <c r="T67" s="2" t="s">
        <v>256</v>
      </c>
      <c r="U67" s="2" t="s">
        <v>114</v>
      </c>
      <c r="V67" s="2" t="s">
        <v>312</v>
      </c>
      <c r="W67" s="2" t="s">
        <v>99</v>
      </c>
      <c r="X67" s="2" t="s">
        <v>99</v>
      </c>
      <c r="Y67" s="2" t="s">
        <v>371</v>
      </c>
      <c r="Z67" s="4">
        <v>122</v>
      </c>
      <c r="AA67" s="4">
        <f>=ROUNDDOWN({0},0)</f>
      </c>
      <c r="AB67" s="5"/>
      <c r="AC67" s="2" t="s">
        <v>372</v>
      </c>
      <c r="AD67" s="4">
        <v>67</v>
      </c>
      <c r="AE67" s="4">
        <v>67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99</v>
      </c>
      <c r="AW67" s="8" t="s">
        <v>99</v>
      </c>
      <c r="AX67" s="4" t="s">
        <v>99</v>
      </c>
      <c r="AY67" s="8" t="s">
        <v>99</v>
      </c>
      <c r="AZ67" s="7" t="s">
        <v>99</v>
      </c>
      <c r="BA67" s="7" t="s">
        <v>99</v>
      </c>
      <c r="BB67" s="7"/>
      <c r="BC67" s="4" t="s">
        <v>99</v>
      </c>
      <c r="BD67" s="8" t="s">
        <v>99</v>
      </c>
      <c r="BE67" s="4" t="s">
        <v>99</v>
      </c>
      <c r="BF67" s="8" t="s">
        <v>99</v>
      </c>
      <c r="BG67" s="7" t="s">
        <v>99</v>
      </c>
      <c r="BH67" s="7" t="s">
        <v>99</v>
      </c>
      <c r="BI67" s="7"/>
      <c r="BJ67" s="4"/>
      <c r="BK67" s="8"/>
      <c r="BL67" s="2" t="s">
        <v>99</v>
      </c>
      <c r="BM67" s="7"/>
      <c r="BN67" s="7"/>
      <c r="BO67" s="4"/>
      <c r="BP67" s="8"/>
      <c r="BQ67" s="4"/>
      <c r="BR67" s="8"/>
      <c r="BS67" s="7"/>
      <c r="BT67" s="7"/>
      <c r="BU67" s="2" t="s">
        <v>347</v>
      </c>
      <c r="BV67" s="2" t="s">
        <v>96</v>
      </c>
      <c r="BW67" s="2" t="s">
        <v>99</v>
      </c>
      <c r="BX67" s="2" t="s">
        <v>99</v>
      </c>
      <c r="BY67" s="2" t="s">
        <v>110</v>
      </c>
      <c r="BZ67" s="2" t="s">
        <v>110</v>
      </c>
      <c r="CA67" s="2" t="s">
        <v>99</v>
      </c>
    </row>
    <row r="68">
      <c r="A68" s="2" t="s">
        <v>377</v>
      </c>
      <c r="B68" s="2" t="s">
        <v>88</v>
      </c>
      <c r="C68" s="2" t="s">
        <v>89</v>
      </c>
      <c r="D68" s="2" t="s">
        <v>285</v>
      </c>
      <c r="E68" s="2" t="s">
        <v>353</v>
      </c>
      <c r="F68" s="2" t="s">
        <v>368</v>
      </c>
      <c r="G68" s="2" t="s">
        <v>368</v>
      </c>
      <c r="H68" s="2" t="s">
        <v>368</v>
      </c>
      <c r="I68" s="2" t="s">
        <v>369</v>
      </c>
      <c r="J68" s="2" t="s">
        <v>119</v>
      </c>
      <c r="K68" s="2" t="s">
        <v>123</v>
      </c>
      <c r="L68" s="3">
        <v>68.57</v>
      </c>
      <c r="M68" s="3">
        <v>72</v>
      </c>
      <c r="N68" s="3">
        <v>149.99</v>
      </c>
      <c r="O68" s="2" t="s">
        <v>96</v>
      </c>
      <c r="P68" s="2" t="s">
        <v>342</v>
      </c>
      <c r="Q68" s="2" t="s">
        <v>98</v>
      </c>
      <c r="R68" s="2" t="s">
        <v>99</v>
      </c>
      <c r="S68" s="2" t="s">
        <v>99</v>
      </c>
      <c r="T68" s="2" t="s">
        <v>256</v>
      </c>
      <c r="U68" s="2" t="s">
        <v>114</v>
      </c>
      <c r="V68" s="2" t="s">
        <v>312</v>
      </c>
      <c r="W68" s="2" t="s">
        <v>99</v>
      </c>
      <c r="X68" s="2" t="s">
        <v>99</v>
      </c>
      <c r="Y68" s="2" t="s">
        <v>374</v>
      </c>
      <c r="Z68" s="4"/>
      <c r="AA68" s="4">
        <f>=ROUNDDOWN({0},0)</f>
      </c>
      <c r="AB68" s="5"/>
      <c r="AC68" s="2" t="s">
        <v>372</v>
      </c>
      <c r="AD68" s="4">
        <v>185</v>
      </c>
      <c r="AE68" s="4">
        <v>185</v>
      </c>
      <c r="AF68" s="6">
        <v>67</v>
      </c>
      <c r="AG68" s="6"/>
      <c r="AH68" s="7"/>
      <c r="AI68" s="4"/>
      <c r="AJ68" s="4">
        <f>=ROUNDDOWN({0},0)</f>
      </c>
      <c r="AK68" s="5"/>
      <c r="AL68" s="2" t="s">
        <v>99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99</v>
      </c>
      <c r="AW68" s="8" t="s">
        <v>99</v>
      </c>
      <c r="AX68" s="4" t="s">
        <v>99</v>
      </c>
      <c r="AY68" s="8" t="s">
        <v>99</v>
      </c>
      <c r="AZ68" s="7" t="s">
        <v>99</v>
      </c>
      <c r="BA68" s="7" t="s">
        <v>99</v>
      </c>
      <c r="BB68" s="7"/>
      <c r="BC68" s="4" t="s">
        <v>99</v>
      </c>
      <c r="BD68" s="8" t="s">
        <v>99</v>
      </c>
      <c r="BE68" s="4" t="s">
        <v>99</v>
      </c>
      <c r="BF68" s="8" t="s">
        <v>99</v>
      </c>
      <c r="BG68" s="7" t="s">
        <v>99</v>
      </c>
      <c r="BH68" s="7" t="s">
        <v>99</v>
      </c>
      <c r="BI68" s="7"/>
      <c r="BJ68" s="4"/>
      <c r="BK68" s="8"/>
      <c r="BL68" s="2" t="s">
        <v>99</v>
      </c>
      <c r="BM68" s="7"/>
      <c r="BN68" s="7"/>
      <c r="BO68" s="4"/>
      <c r="BP68" s="8"/>
      <c r="BQ68" s="4"/>
      <c r="BR68" s="8"/>
      <c r="BS68" s="7"/>
      <c r="BT68" s="7"/>
      <c r="BU68" s="2" t="s">
        <v>375</v>
      </c>
      <c r="BV68" s="2" t="s">
        <v>96</v>
      </c>
      <c r="BW68" s="2" t="s">
        <v>99</v>
      </c>
      <c r="BX68" s="2" t="s">
        <v>99</v>
      </c>
      <c r="BY68" s="2" t="s">
        <v>110</v>
      </c>
      <c r="BZ68" s="2" t="s">
        <v>110</v>
      </c>
      <c r="CA68" s="2" t="s">
        <v>99</v>
      </c>
    </row>
    <row r="69">
      <c r="A69" s="2" t="s">
        <v>378</v>
      </c>
      <c r="B69" s="2" t="s">
        <v>88</v>
      </c>
      <c r="C69" s="2" t="s">
        <v>89</v>
      </c>
      <c r="D69" s="2" t="s">
        <v>285</v>
      </c>
      <c r="E69" s="2" t="s">
        <v>353</v>
      </c>
      <c r="F69" s="2" t="s">
        <v>379</v>
      </c>
      <c r="G69" s="2" t="s">
        <v>379</v>
      </c>
      <c r="H69" s="2" t="s">
        <v>379</v>
      </c>
      <c r="I69" s="2" t="s">
        <v>380</v>
      </c>
      <c r="J69" s="2" t="s">
        <v>94</v>
      </c>
      <c r="K69" s="2" t="s">
        <v>155</v>
      </c>
      <c r="L69" s="3">
        <v>50.28</v>
      </c>
      <c r="M69" s="3">
        <v>52.8</v>
      </c>
      <c r="N69" s="3">
        <v>109.99</v>
      </c>
      <c r="O69" s="2" t="s">
        <v>96</v>
      </c>
      <c r="P69" s="2" t="s">
        <v>342</v>
      </c>
      <c r="Q69" s="2" t="s">
        <v>98</v>
      </c>
      <c r="R69" s="2" t="s">
        <v>99</v>
      </c>
      <c r="S69" s="2" t="s">
        <v>99</v>
      </c>
      <c r="T69" s="2" t="s">
        <v>256</v>
      </c>
      <c r="U69" s="2" t="s">
        <v>102</v>
      </c>
      <c r="V69" s="2" t="s">
        <v>312</v>
      </c>
      <c r="W69" s="2" t="s">
        <v>99</v>
      </c>
      <c r="X69" s="2" t="s">
        <v>99</v>
      </c>
      <c r="Y69" s="2" t="s">
        <v>371</v>
      </c>
      <c r="Z69" s="4">
        <v>149</v>
      </c>
      <c r="AA69" s="4">
        <f>=ROUNDDOWN(1490,0)</f>
      </c>
      <c r="AB69" s="5">
        <v>0.1</v>
      </c>
      <c r="AC69" s="2" t="s">
        <v>372</v>
      </c>
      <c r="AD69" s="4">
        <v>5</v>
      </c>
      <c r="AE69" s="4">
        <v>168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/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/>
      <c r="BJ69" s="4">
        <v>1</v>
      </c>
      <c r="BK69" s="8">
        <v>52.8</v>
      </c>
      <c r="BL69" s="2" t="s">
        <v>381</v>
      </c>
      <c r="BM69" s="7"/>
      <c r="BN69" s="7"/>
      <c r="BO69" s="4"/>
      <c r="BP69" s="8"/>
      <c r="BQ69" s="4"/>
      <c r="BR69" s="8"/>
      <c r="BS69" s="7"/>
      <c r="BT69" s="7"/>
      <c r="BU69" s="2" t="s">
        <v>347</v>
      </c>
      <c r="BV69" s="2" t="s">
        <v>96</v>
      </c>
      <c r="BW69" s="2" t="s">
        <v>99</v>
      </c>
      <c r="BX69" s="2" t="s">
        <v>99</v>
      </c>
      <c r="BY69" s="2" t="s">
        <v>110</v>
      </c>
      <c r="BZ69" s="2" t="s">
        <v>110</v>
      </c>
      <c r="CA69" s="2" t="s">
        <v>99</v>
      </c>
    </row>
    <row r="70">
      <c r="A70" s="2" t="s">
        <v>382</v>
      </c>
      <c r="B70" s="2" t="s">
        <v>88</v>
      </c>
      <c r="C70" s="2" t="s">
        <v>89</v>
      </c>
      <c r="D70" s="2" t="s">
        <v>285</v>
      </c>
      <c r="E70" s="2" t="s">
        <v>353</v>
      </c>
      <c r="F70" s="2" t="s">
        <v>379</v>
      </c>
      <c r="G70" s="2" t="s">
        <v>379</v>
      </c>
      <c r="H70" s="2" t="s">
        <v>379</v>
      </c>
      <c r="I70" s="2" t="s">
        <v>380</v>
      </c>
      <c r="J70" s="2" t="s">
        <v>112</v>
      </c>
      <c r="K70" s="2" t="s">
        <v>155</v>
      </c>
      <c r="L70" s="3">
        <v>59.42</v>
      </c>
      <c r="M70" s="3">
        <v>62.4</v>
      </c>
      <c r="N70" s="3">
        <v>129.99</v>
      </c>
      <c r="O70" s="2" t="s">
        <v>96</v>
      </c>
      <c r="P70" s="2" t="s">
        <v>342</v>
      </c>
      <c r="Q70" s="2" t="s">
        <v>98</v>
      </c>
      <c r="R70" s="2" t="s">
        <v>99</v>
      </c>
      <c r="S70" s="2" t="s">
        <v>99</v>
      </c>
      <c r="T70" s="2" t="s">
        <v>256</v>
      </c>
      <c r="U70" s="2" t="s">
        <v>114</v>
      </c>
      <c r="V70" s="2" t="s">
        <v>312</v>
      </c>
      <c r="W70" s="2" t="s">
        <v>99</v>
      </c>
      <c r="X70" s="2" t="s">
        <v>99</v>
      </c>
      <c r="Y70" s="2" t="s">
        <v>371</v>
      </c>
      <c r="Z70" s="4">
        <v>269</v>
      </c>
      <c r="AA70" s="4">
        <f>=ROUNDDOWN({0},0)</f>
      </c>
      <c r="AB70" s="5"/>
      <c r="AC70" s="2" t="s">
        <v>383</v>
      </c>
      <c r="AD70" s="4">
        <v>272</v>
      </c>
      <c r="AE70" s="4">
        <v>272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99</v>
      </c>
      <c r="AW70" s="8" t="s">
        <v>99</v>
      </c>
      <c r="AX70" s="4" t="s">
        <v>99</v>
      </c>
      <c r="AY70" s="8" t="s">
        <v>99</v>
      </c>
      <c r="AZ70" s="7" t="s">
        <v>99</v>
      </c>
      <c r="BA70" s="7" t="s">
        <v>99</v>
      </c>
      <c r="BB70" s="7"/>
      <c r="BC70" s="4" t="s">
        <v>99</v>
      </c>
      <c r="BD70" s="8" t="s">
        <v>99</v>
      </c>
      <c r="BE70" s="4" t="s">
        <v>99</v>
      </c>
      <c r="BF70" s="8" t="s">
        <v>99</v>
      </c>
      <c r="BG70" s="7" t="s">
        <v>99</v>
      </c>
      <c r="BH70" s="7" t="s">
        <v>99</v>
      </c>
      <c r="BI70" s="7"/>
      <c r="BJ70" s="4"/>
      <c r="BK70" s="8"/>
      <c r="BL70" s="2" t="s">
        <v>99</v>
      </c>
      <c r="BM70" s="7"/>
      <c r="BN70" s="7"/>
      <c r="BO70" s="4"/>
      <c r="BP70" s="8"/>
      <c r="BQ70" s="4"/>
      <c r="BR70" s="8"/>
      <c r="BS70" s="7"/>
      <c r="BT70" s="7"/>
      <c r="BU70" s="2" t="s">
        <v>347</v>
      </c>
      <c r="BV70" s="2" t="s">
        <v>96</v>
      </c>
      <c r="BW70" s="2" t="s">
        <v>99</v>
      </c>
      <c r="BX70" s="2" t="s">
        <v>99</v>
      </c>
      <c r="BY70" s="2" t="s">
        <v>110</v>
      </c>
      <c r="BZ70" s="2" t="s">
        <v>110</v>
      </c>
      <c r="CA70" s="2" t="s">
        <v>99</v>
      </c>
    </row>
    <row r="71">
      <c r="A71" s="2" t="s">
        <v>384</v>
      </c>
      <c r="B71" s="2" t="s">
        <v>88</v>
      </c>
      <c r="C71" s="2" t="s">
        <v>89</v>
      </c>
      <c r="D71" s="2" t="s">
        <v>285</v>
      </c>
      <c r="E71" s="2" t="s">
        <v>353</v>
      </c>
      <c r="F71" s="2" t="s">
        <v>379</v>
      </c>
      <c r="G71" s="2" t="s">
        <v>379</v>
      </c>
      <c r="H71" s="2" t="s">
        <v>379</v>
      </c>
      <c r="I71" s="2" t="s">
        <v>380</v>
      </c>
      <c r="J71" s="2" t="s">
        <v>119</v>
      </c>
      <c r="K71" s="2" t="s">
        <v>155</v>
      </c>
      <c r="L71" s="3">
        <v>68.57</v>
      </c>
      <c r="M71" s="3">
        <v>72</v>
      </c>
      <c r="N71" s="3">
        <v>149.99</v>
      </c>
      <c r="O71" s="2" t="s">
        <v>96</v>
      </c>
      <c r="P71" s="2" t="s">
        <v>342</v>
      </c>
      <c r="Q71" s="2" t="s">
        <v>98</v>
      </c>
      <c r="R71" s="2" t="s">
        <v>99</v>
      </c>
      <c r="S71" s="2" t="s">
        <v>99</v>
      </c>
      <c r="T71" s="2" t="s">
        <v>256</v>
      </c>
      <c r="U71" s="2" t="s">
        <v>114</v>
      </c>
      <c r="V71" s="2" t="s">
        <v>312</v>
      </c>
      <c r="W71" s="2" t="s">
        <v>99</v>
      </c>
      <c r="X71" s="2" t="s">
        <v>99</v>
      </c>
      <c r="Y71" s="2" t="s">
        <v>385</v>
      </c>
      <c r="Z71" s="4">
        <v>250</v>
      </c>
      <c r="AA71" s="4">
        <f>=ROUNDDOWN({0},0)</f>
      </c>
      <c r="AB71" s="5"/>
      <c r="AC71" s="2" t="s">
        <v>383</v>
      </c>
      <c r="AD71" s="4">
        <v>266</v>
      </c>
      <c r="AE71" s="4">
        <v>266</v>
      </c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99</v>
      </c>
      <c r="AW71" s="8" t="s">
        <v>99</v>
      </c>
      <c r="AX71" s="4" t="s">
        <v>99</v>
      </c>
      <c r="AY71" s="8" t="s">
        <v>99</v>
      </c>
      <c r="AZ71" s="7" t="s">
        <v>99</v>
      </c>
      <c r="BA71" s="7" t="s">
        <v>99</v>
      </c>
      <c r="BB71" s="7"/>
      <c r="BC71" s="4" t="s">
        <v>99</v>
      </c>
      <c r="BD71" s="8" t="s">
        <v>99</v>
      </c>
      <c r="BE71" s="4" t="s">
        <v>99</v>
      </c>
      <c r="BF71" s="8" t="s">
        <v>99</v>
      </c>
      <c r="BG71" s="7" t="s">
        <v>99</v>
      </c>
      <c r="BH71" s="7" t="s">
        <v>99</v>
      </c>
      <c r="BI71" s="7"/>
      <c r="BJ71" s="4"/>
      <c r="BK71" s="8"/>
      <c r="BL71" s="2" t="s">
        <v>99</v>
      </c>
      <c r="BM71" s="7"/>
      <c r="BN71" s="7"/>
      <c r="BO71" s="4"/>
      <c r="BP71" s="8"/>
      <c r="BQ71" s="4"/>
      <c r="BR71" s="8"/>
      <c r="BS71" s="7"/>
      <c r="BT71" s="7"/>
      <c r="BU71" s="2" t="s">
        <v>347</v>
      </c>
      <c r="BV71" s="2" t="s">
        <v>96</v>
      </c>
      <c r="BW71" s="2" t="s">
        <v>99</v>
      </c>
      <c r="BX71" s="2" t="s">
        <v>99</v>
      </c>
      <c r="BY71" s="2" t="s">
        <v>110</v>
      </c>
      <c r="BZ71" s="2" t="s">
        <v>110</v>
      </c>
      <c r="CA71" s="2" t="s">
        <v>99</v>
      </c>
    </row>
    <row r="72">
      <c r="A72" s="2" t="s">
        <v>386</v>
      </c>
      <c r="B72" s="2" t="s">
        <v>88</v>
      </c>
      <c r="C72" s="2" t="s">
        <v>89</v>
      </c>
      <c r="D72" s="2" t="s">
        <v>285</v>
      </c>
      <c r="E72" s="2" t="s">
        <v>353</v>
      </c>
      <c r="F72" s="2" t="s">
        <v>379</v>
      </c>
      <c r="G72" s="2" t="s">
        <v>379</v>
      </c>
      <c r="H72" s="2" t="s">
        <v>379</v>
      </c>
      <c r="I72" s="2" t="s">
        <v>380</v>
      </c>
      <c r="J72" s="2" t="s">
        <v>94</v>
      </c>
      <c r="K72" s="2" t="s">
        <v>341</v>
      </c>
      <c r="L72" s="3">
        <v>50.28</v>
      </c>
      <c r="M72" s="3">
        <v>52.8</v>
      </c>
      <c r="N72" s="3">
        <v>109.99</v>
      </c>
      <c r="O72" s="2" t="s">
        <v>96</v>
      </c>
      <c r="P72" s="2" t="s">
        <v>342</v>
      </c>
      <c r="Q72" s="2" t="s">
        <v>98</v>
      </c>
      <c r="R72" s="2" t="s">
        <v>99</v>
      </c>
      <c r="S72" s="2" t="s">
        <v>99</v>
      </c>
      <c r="T72" s="2" t="s">
        <v>256</v>
      </c>
      <c r="U72" s="2" t="s">
        <v>102</v>
      </c>
      <c r="V72" s="2" t="s">
        <v>312</v>
      </c>
      <c r="W72" s="2" t="s">
        <v>99</v>
      </c>
      <c r="X72" s="2" t="s">
        <v>99</v>
      </c>
      <c r="Y72" s="2" t="s">
        <v>371</v>
      </c>
      <c r="Z72" s="4">
        <v>100</v>
      </c>
      <c r="AA72" s="4">
        <f>=ROUNDDOWN({0},0)</f>
      </c>
      <c r="AB72" s="5"/>
      <c r="AC72" s="2" t="s">
        <v>372</v>
      </c>
      <c r="AD72" s="4">
        <v>15</v>
      </c>
      <c r="AE72" s="4">
        <v>147</v>
      </c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99</v>
      </c>
      <c r="AW72" s="8" t="s">
        <v>99</v>
      </c>
      <c r="AX72" s="4" t="s">
        <v>99</v>
      </c>
      <c r="AY72" s="8" t="s">
        <v>99</v>
      </c>
      <c r="AZ72" s="7" t="s">
        <v>99</v>
      </c>
      <c r="BA72" s="7" t="s">
        <v>99</v>
      </c>
      <c r="BB72" s="7"/>
      <c r="BC72" s="4" t="s">
        <v>99</v>
      </c>
      <c r="BD72" s="8" t="s">
        <v>99</v>
      </c>
      <c r="BE72" s="4" t="s">
        <v>99</v>
      </c>
      <c r="BF72" s="8" t="s">
        <v>99</v>
      </c>
      <c r="BG72" s="7" t="s">
        <v>99</v>
      </c>
      <c r="BH72" s="7" t="s">
        <v>99</v>
      </c>
      <c r="BI72" s="7"/>
      <c r="BJ72" s="4"/>
      <c r="BK72" s="8"/>
      <c r="BL72" s="2" t="s">
        <v>99</v>
      </c>
      <c r="BM72" s="7"/>
      <c r="BN72" s="7"/>
      <c r="BO72" s="4"/>
      <c r="BP72" s="8"/>
      <c r="BQ72" s="4"/>
      <c r="BR72" s="8"/>
      <c r="BS72" s="7"/>
      <c r="BT72" s="7"/>
      <c r="BU72" s="2" t="s">
        <v>347</v>
      </c>
      <c r="BV72" s="2" t="s">
        <v>96</v>
      </c>
      <c r="BW72" s="2" t="s">
        <v>99</v>
      </c>
      <c r="BX72" s="2" t="s">
        <v>99</v>
      </c>
      <c r="BY72" s="2" t="s">
        <v>110</v>
      </c>
      <c r="BZ72" s="2" t="s">
        <v>110</v>
      </c>
      <c r="CA72" s="2" t="s">
        <v>99</v>
      </c>
    </row>
    <row r="73">
      <c r="A73" s="2" t="s">
        <v>387</v>
      </c>
      <c r="B73" s="2" t="s">
        <v>88</v>
      </c>
      <c r="C73" s="2" t="s">
        <v>89</v>
      </c>
      <c r="D73" s="2" t="s">
        <v>285</v>
      </c>
      <c r="E73" s="2" t="s">
        <v>353</v>
      </c>
      <c r="F73" s="2" t="s">
        <v>379</v>
      </c>
      <c r="G73" s="2" t="s">
        <v>379</v>
      </c>
      <c r="H73" s="2" t="s">
        <v>379</v>
      </c>
      <c r="I73" s="2" t="s">
        <v>380</v>
      </c>
      <c r="J73" s="2" t="s">
        <v>112</v>
      </c>
      <c r="K73" s="2" t="s">
        <v>341</v>
      </c>
      <c r="L73" s="3">
        <v>59.42</v>
      </c>
      <c r="M73" s="3">
        <v>62.4</v>
      </c>
      <c r="N73" s="3">
        <v>129.99</v>
      </c>
      <c r="O73" s="2" t="s">
        <v>96</v>
      </c>
      <c r="P73" s="2" t="s">
        <v>342</v>
      </c>
      <c r="Q73" s="2" t="s">
        <v>98</v>
      </c>
      <c r="R73" s="2" t="s">
        <v>99</v>
      </c>
      <c r="S73" s="2" t="s">
        <v>99</v>
      </c>
      <c r="T73" s="2" t="s">
        <v>256</v>
      </c>
      <c r="U73" s="2" t="s">
        <v>114</v>
      </c>
      <c r="V73" s="2" t="s">
        <v>312</v>
      </c>
      <c r="W73" s="2" t="s">
        <v>99</v>
      </c>
      <c r="X73" s="2" t="s">
        <v>99</v>
      </c>
      <c r="Y73" s="2" t="s">
        <v>371</v>
      </c>
      <c r="Z73" s="4">
        <v>210</v>
      </c>
      <c r="AA73" s="4">
        <f>=ROUNDDOWN({0},0)</f>
      </c>
      <c r="AB73" s="5"/>
      <c r="AC73" s="2" t="s">
        <v>383</v>
      </c>
      <c r="AD73" s="4">
        <v>208</v>
      </c>
      <c r="AE73" s="4">
        <v>208</v>
      </c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99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99</v>
      </c>
      <c r="AW73" s="8" t="s">
        <v>99</v>
      </c>
      <c r="AX73" s="4" t="s">
        <v>99</v>
      </c>
      <c r="AY73" s="8" t="s">
        <v>99</v>
      </c>
      <c r="AZ73" s="7" t="s">
        <v>99</v>
      </c>
      <c r="BA73" s="7" t="s">
        <v>99</v>
      </c>
      <c r="BB73" s="7"/>
      <c r="BC73" s="4" t="s">
        <v>99</v>
      </c>
      <c r="BD73" s="8" t="s">
        <v>99</v>
      </c>
      <c r="BE73" s="4" t="s">
        <v>99</v>
      </c>
      <c r="BF73" s="8" t="s">
        <v>99</v>
      </c>
      <c r="BG73" s="7" t="s">
        <v>99</v>
      </c>
      <c r="BH73" s="7" t="s">
        <v>99</v>
      </c>
      <c r="BI73" s="7"/>
      <c r="BJ73" s="4"/>
      <c r="BK73" s="8"/>
      <c r="BL73" s="2" t="s">
        <v>99</v>
      </c>
      <c r="BM73" s="7"/>
      <c r="BN73" s="7"/>
      <c r="BO73" s="4"/>
      <c r="BP73" s="8"/>
      <c r="BQ73" s="4"/>
      <c r="BR73" s="8"/>
      <c r="BS73" s="7"/>
      <c r="BT73" s="7"/>
      <c r="BU73" s="2" t="s">
        <v>347</v>
      </c>
      <c r="BV73" s="2" t="s">
        <v>96</v>
      </c>
      <c r="BW73" s="2" t="s">
        <v>99</v>
      </c>
      <c r="BX73" s="2" t="s">
        <v>99</v>
      </c>
      <c r="BY73" s="2" t="s">
        <v>110</v>
      </c>
      <c r="BZ73" s="2" t="s">
        <v>110</v>
      </c>
      <c r="CA73" s="2" t="s">
        <v>99</v>
      </c>
    </row>
    <row r="74">
      <c r="A74" s="2" t="s">
        <v>388</v>
      </c>
      <c r="B74" s="2" t="s">
        <v>88</v>
      </c>
      <c r="C74" s="2" t="s">
        <v>89</v>
      </c>
      <c r="D74" s="2" t="s">
        <v>285</v>
      </c>
      <c r="E74" s="2" t="s">
        <v>353</v>
      </c>
      <c r="F74" s="2" t="s">
        <v>379</v>
      </c>
      <c r="G74" s="2" t="s">
        <v>379</v>
      </c>
      <c r="H74" s="2" t="s">
        <v>379</v>
      </c>
      <c r="I74" s="2" t="s">
        <v>380</v>
      </c>
      <c r="J74" s="2" t="s">
        <v>119</v>
      </c>
      <c r="K74" s="2" t="s">
        <v>341</v>
      </c>
      <c r="L74" s="3">
        <v>68.57</v>
      </c>
      <c r="M74" s="3">
        <v>72</v>
      </c>
      <c r="N74" s="3">
        <v>149.99</v>
      </c>
      <c r="O74" s="2" t="s">
        <v>96</v>
      </c>
      <c r="P74" s="2" t="s">
        <v>342</v>
      </c>
      <c r="Q74" s="2" t="s">
        <v>98</v>
      </c>
      <c r="R74" s="2" t="s">
        <v>99</v>
      </c>
      <c r="S74" s="2" t="s">
        <v>99</v>
      </c>
      <c r="T74" s="2" t="s">
        <v>256</v>
      </c>
      <c r="U74" s="2" t="s">
        <v>114</v>
      </c>
      <c r="V74" s="2" t="s">
        <v>312</v>
      </c>
      <c r="W74" s="2" t="s">
        <v>99</v>
      </c>
      <c r="X74" s="2" t="s">
        <v>99</v>
      </c>
      <c r="Y74" s="2" t="s">
        <v>371</v>
      </c>
      <c r="Z74" s="4">
        <v>204</v>
      </c>
      <c r="AA74" s="4">
        <f>=ROUNDDOWN({0},0)</f>
      </c>
      <c r="AB74" s="5"/>
      <c r="AC74" s="2" t="s">
        <v>383</v>
      </c>
      <c r="AD74" s="4">
        <v>208</v>
      </c>
      <c r="AE74" s="4">
        <v>208</v>
      </c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99</v>
      </c>
      <c r="AW74" s="8" t="s">
        <v>99</v>
      </c>
      <c r="AX74" s="4" t="s">
        <v>99</v>
      </c>
      <c r="AY74" s="8" t="s">
        <v>99</v>
      </c>
      <c r="AZ74" s="7" t="s">
        <v>99</v>
      </c>
      <c r="BA74" s="7" t="s">
        <v>99</v>
      </c>
      <c r="BB74" s="7"/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/>
      <c r="BJ74" s="4"/>
      <c r="BK74" s="8"/>
      <c r="BL74" s="2" t="s">
        <v>99</v>
      </c>
      <c r="BM74" s="7"/>
      <c r="BN74" s="7"/>
      <c r="BO74" s="4"/>
      <c r="BP74" s="8"/>
      <c r="BQ74" s="4"/>
      <c r="BR74" s="8"/>
      <c r="BS74" s="7"/>
      <c r="BT74" s="7"/>
      <c r="BU74" s="2" t="s">
        <v>347</v>
      </c>
      <c r="BV74" s="2" t="s">
        <v>96</v>
      </c>
      <c r="BW74" s="2" t="s">
        <v>99</v>
      </c>
      <c r="BX74" s="2" t="s">
        <v>99</v>
      </c>
      <c r="BY74" s="2" t="s">
        <v>110</v>
      </c>
      <c r="BZ74" s="2" t="s">
        <v>110</v>
      </c>
      <c r="CA74" s="2" t="s">
        <v>99</v>
      </c>
    </row>
    <row r="75">
      <c r="A75" s="2" t="s">
        <v>389</v>
      </c>
      <c r="B75" s="2" t="s">
        <v>88</v>
      </c>
      <c r="C75" s="2" t="s">
        <v>89</v>
      </c>
      <c r="D75" s="2" t="s">
        <v>390</v>
      </c>
      <c r="E75" s="2" t="s">
        <v>391</v>
      </c>
      <c r="F75" s="2" t="s">
        <v>145</v>
      </c>
      <c r="G75" s="2" t="s">
        <v>145</v>
      </c>
      <c r="H75" s="2" t="s">
        <v>145</v>
      </c>
      <c r="I75" s="2" t="s">
        <v>392</v>
      </c>
      <c r="J75" s="2" t="s">
        <v>393</v>
      </c>
      <c r="K75" s="2" t="s">
        <v>147</v>
      </c>
      <c r="L75" s="3">
        <v>22.05</v>
      </c>
      <c r="M75" s="3">
        <v>23.15</v>
      </c>
      <c r="N75" s="3">
        <v>44.99</v>
      </c>
      <c r="O75" s="2" t="s">
        <v>96</v>
      </c>
      <c r="P75" s="2" t="s">
        <v>97</v>
      </c>
      <c r="Q75" s="2" t="s">
        <v>98</v>
      </c>
      <c r="R75" s="2" t="s">
        <v>99</v>
      </c>
      <c r="S75" s="2" t="s">
        <v>139</v>
      </c>
      <c r="T75" s="2" t="s">
        <v>99</v>
      </c>
      <c r="U75" s="2" t="s">
        <v>99</v>
      </c>
      <c r="V75" s="2" t="s">
        <v>103</v>
      </c>
      <c r="W75" s="2" t="s">
        <v>236</v>
      </c>
      <c r="X75" s="2" t="s">
        <v>140</v>
      </c>
      <c r="Y75" s="2" t="s">
        <v>115</v>
      </c>
      <c r="Z75" s="4">
        <v>392</v>
      </c>
      <c r="AA75" s="4">
        <f>=ROUNDDOWN(4.83950617283951,0)</f>
      </c>
      <c r="AB75" s="5">
        <v>81</v>
      </c>
      <c r="AC75" s="2" t="s">
        <v>99</v>
      </c>
      <c r="AD75" s="4"/>
      <c r="AE75" s="4"/>
      <c r="AF75" s="6">
        <v>69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/>
      <c r="AP75" s="4">
        <v>1826</v>
      </c>
      <c r="AQ75" s="8">
        <v>42381.46</v>
      </c>
      <c r="AR75" s="4"/>
      <c r="AS75" s="8"/>
      <c r="AT75" s="7"/>
      <c r="AU75" s="7"/>
      <c r="AV75" s="4">
        <v>1826</v>
      </c>
      <c r="AW75" s="8">
        <v>42381.46</v>
      </c>
      <c r="AX75" s="4"/>
      <c r="AY75" s="8"/>
      <c r="AZ75" s="7"/>
      <c r="BA75" s="7"/>
      <c r="BB75" s="7">
        <v>1</v>
      </c>
      <c r="BC75" s="4">
        <v>1826</v>
      </c>
      <c r="BD75" s="8">
        <v>42381.46</v>
      </c>
      <c r="BE75" s="4"/>
      <c r="BF75" s="8"/>
      <c r="BG75" s="7"/>
      <c r="BH75" s="7"/>
      <c r="BI75" s="7">
        <v>1</v>
      </c>
      <c r="BJ75" s="4">
        <v>3283</v>
      </c>
      <c r="BK75" s="8">
        <v>75898.36</v>
      </c>
      <c r="BL75" s="2" t="s">
        <v>394</v>
      </c>
      <c r="BM75" s="7">
        <v>0.5562</v>
      </c>
      <c r="BN75" s="7">
        <v>0.5584</v>
      </c>
      <c r="BO75" s="4">
        <v>1826</v>
      </c>
      <c r="BP75" s="8">
        <v>42381.46</v>
      </c>
      <c r="BQ75" s="4"/>
      <c r="BR75" s="8"/>
      <c r="BS75" s="7"/>
      <c r="BT75" s="7"/>
      <c r="BU75" s="2" t="s">
        <v>108</v>
      </c>
      <c r="BV75" s="2" t="s">
        <v>96</v>
      </c>
      <c r="BW75" s="2" t="s">
        <v>99</v>
      </c>
      <c r="BX75" s="2" t="s">
        <v>117</v>
      </c>
      <c r="BY75" s="2" t="s">
        <v>110</v>
      </c>
      <c r="BZ75" s="2" t="s">
        <v>110</v>
      </c>
      <c r="CA75" s="2" t="s">
        <v>99</v>
      </c>
    </row>
    <row r="76">
      <c r="A76" s="2" t="s">
        <v>395</v>
      </c>
      <c r="B76" s="2" t="s">
        <v>88</v>
      </c>
      <c r="C76" s="2" t="s">
        <v>89</v>
      </c>
      <c r="D76" s="2" t="s">
        <v>390</v>
      </c>
      <c r="E76" s="2" t="s">
        <v>391</v>
      </c>
      <c r="F76" s="2" t="s">
        <v>92</v>
      </c>
      <c r="G76" s="2" t="s">
        <v>92</v>
      </c>
      <c r="H76" s="2" t="s">
        <v>92</v>
      </c>
      <c r="I76" s="2" t="s">
        <v>392</v>
      </c>
      <c r="J76" s="2" t="s">
        <v>393</v>
      </c>
      <c r="K76" s="2" t="s">
        <v>95</v>
      </c>
      <c r="L76" s="3">
        <v>22.05</v>
      </c>
      <c r="M76" s="3">
        <v>23.15</v>
      </c>
      <c r="N76" s="3">
        <v>44.99</v>
      </c>
      <c r="O76" s="2" t="s">
        <v>96</v>
      </c>
      <c r="P76" s="2" t="s">
        <v>97</v>
      </c>
      <c r="Q76" s="2" t="s">
        <v>98</v>
      </c>
      <c r="R76" s="2" t="s">
        <v>99</v>
      </c>
      <c r="S76" s="2" t="s">
        <v>139</v>
      </c>
      <c r="T76" s="2" t="s">
        <v>99</v>
      </c>
      <c r="U76" s="2" t="s">
        <v>99</v>
      </c>
      <c r="V76" s="2" t="s">
        <v>103</v>
      </c>
      <c r="W76" s="2" t="s">
        <v>236</v>
      </c>
      <c r="X76" s="2" t="s">
        <v>140</v>
      </c>
      <c r="Y76" s="2" t="s">
        <v>115</v>
      </c>
      <c r="Z76" s="4">
        <v>133</v>
      </c>
      <c r="AA76" s="4">
        <f>=ROUNDDOWN(2.50943396226415,0)</f>
      </c>
      <c r="AB76" s="5">
        <v>53</v>
      </c>
      <c r="AC76" s="2" t="s">
        <v>99</v>
      </c>
      <c r="AD76" s="4"/>
      <c r="AE76" s="4"/>
      <c r="AF76" s="6">
        <v>69</v>
      </c>
      <c r="AG76" s="6"/>
      <c r="AH76" s="7">
        <v>0.7824</v>
      </c>
      <c r="AI76" s="4"/>
      <c r="AJ76" s="4">
        <f>=ROUNDDOWN({0},0)</f>
      </c>
      <c r="AK76" s="5"/>
      <c r="AL76" s="2" t="s">
        <v>99</v>
      </c>
      <c r="AM76" s="4"/>
      <c r="AN76" s="4"/>
      <c r="AO76" s="7"/>
      <c r="AP76" s="4">
        <v>1222</v>
      </c>
      <c r="AQ76" s="8">
        <v>28765.88</v>
      </c>
      <c r="AR76" s="4"/>
      <c r="AS76" s="8"/>
      <c r="AT76" s="7"/>
      <c r="AU76" s="7"/>
      <c r="AV76" s="4">
        <v>1222</v>
      </c>
      <c r="AW76" s="8">
        <v>28765.88</v>
      </c>
      <c r="AX76" s="4"/>
      <c r="AY76" s="8"/>
      <c r="AZ76" s="7"/>
      <c r="BA76" s="7"/>
      <c r="BB76" s="7">
        <v>1</v>
      </c>
      <c r="BC76" s="4">
        <v>1222</v>
      </c>
      <c r="BD76" s="8">
        <v>28765.88</v>
      </c>
      <c r="BE76" s="4"/>
      <c r="BF76" s="8"/>
      <c r="BG76" s="7"/>
      <c r="BH76" s="7"/>
      <c r="BI76" s="7">
        <v>1</v>
      </c>
      <c r="BJ76" s="4">
        <v>1818</v>
      </c>
      <c r="BK76" s="8">
        <v>42318.02</v>
      </c>
      <c r="BL76" s="2" t="s">
        <v>396</v>
      </c>
      <c r="BM76" s="7">
        <v>0.6722</v>
      </c>
      <c r="BN76" s="7">
        <v>0.6798</v>
      </c>
      <c r="BO76" s="4">
        <v>1222</v>
      </c>
      <c r="BP76" s="8">
        <v>28765.88</v>
      </c>
      <c r="BQ76" s="4"/>
      <c r="BR76" s="8"/>
      <c r="BS76" s="7"/>
      <c r="BT76" s="7"/>
      <c r="BU76" s="2" t="s">
        <v>108</v>
      </c>
      <c r="BV76" s="2" t="s">
        <v>96</v>
      </c>
      <c r="BW76" s="2" t="s">
        <v>99</v>
      </c>
      <c r="BX76" s="2" t="s">
        <v>117</v>
      </c>
      <c r="BY76" s="2" t="s">
        <v>110</v>
      </c>
      <c r="BZ76" s="2" t="s">
        <v>110</v>
      </c>
      <c r="CA76" s="2" t="s">
        <v>99</v>
      </c>
    </row>
    <row r="77">
      <c r="A77" s="2" t="s">
        <v>397</v>
      </c>
      <c r="B77" s="2" t="s">
        <v>88</v>
      </c>
      <c r="C77" s="2" t="s">
        <v>89</v>
      </c>
      <c r="D77" s="2" t="s">
        <v>390</v>
      </c>
      <c r="E77" s="2" t="s">
        <v>391</v>
      </c>
      <c r="F77" s="2" t="s">
        <v>173</v>
      </c>
      <c r="G77" s="2" t="s">
        <v>173</v>
      </c>
      <c r="H77" s="2" t="s">
        <v>173</v>
      </c>
      <c r="I77" s="2" t="s">
        <v>392</v>
      </c>
      <c r="J77" s="2" t="s">
        <v>393</v>
      </c>
      <c r="K77" s="2" t="s">
        <v>95</v>
      </c>
      <c r="L77" s="3">
        <v>22.05</v>
      </c>
      <c r="M77" s="3">
        <v>23.15</v>
      </c>
      <c r="N77" s="3">
        <v>44.99</v>
      </c>
      <c r="O77" s="2" t="s">
        <v>96</v>
      </c>
      <c r="P77" s="2" t="s">
        <v>97</v>
      </c>
      <c r="Q77" s="2" t="s">
        <v>98</v>
      </c>
      <c r="R77" s="2" t="s">
        <v>99</v>
      </c>
      <c r="S77" s="2" t="s">
        <v>139</v>
      </c>
      <c r="T77" s="2" t="s">
        <v>99</v>
      </c>
      <c r="U77" s="2" t="s">
        <v>99</v>
      </c>
      <c r="V77" s="2" t="s">
        <v>103</v>
      </c>
      <c r="W77" s="2" t="s">
        <v>236</v>
      </c>
      <c r="X77" s="2" t="s">
        <v>140</v>
      </c>
      <c r="Y77" s="2" t="s">
        <v>115</v>
      </c>
      <c r="Z77" s="4">
        <v>558</v>
      </c>
      <c r="AA77" s="4">
        <f>=ROUNDDOWN(10.3333333333333,0)</f>
      </c>
      <c r="AB77" s="5">
        <v>54</v>
      </c>
      <c r="AC77" s="2" t="s">
        <v>99</v>
      </c>
      <c r="AD77" s="4"/>
      <c r="AE77" s="4"/>
      <c r="AF77" s="6">
        <v>69</v>
      </c>
      <c r="AG77" s="6"/>
      <c r="AH77" s="7">
        <v>0.4444</v>
      </c>
      <c r="AI77" s="4"/>
      <c r="AJ77" s="4">
        <f>=ROUNDDOWN({0},0)</f>
      </c>
      <c r="AK77" s="5"/>
      <c r="AL77" s="2" t="s">
        <v>99</v>
      </c>
      <c r="AM77" s="4"/>
      <c r="AN77" s="4"/>
      <c r="AO77" s="7"/>
      <c r="AP77" s="4">
        <v>912</v>
      </c>
      <c r="AQ77" s="8">
        <v>21167.52</v>
      </c>
      <c r="AR77" s="4"/>
      <c r="AS77" s="8"/>
      <c r="AT77" s="7"/>
      <c r="AU77" s="7"/>
      <c r="AV77" s="4">
        <v>912</v>
      </c>
      <c r="AW77" s="8">
        <v>21167.52</v>
      </c>
      <c r="AX77" s="4"/>
      <c r="AY77" s="8"/>
      <c r="AZ77" s="7"/>
      <c r="BA77" s="7"/>
      <c r="BB77" s="7">
        <v>1</v>
      </c>
      <c r="BC77" s="4">
        <v>1163</v>
      </c>
      <c r="BD77" s="8">
        <v>27076.06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0.7818</v>
      </c>
      <c r="BJ77" s="4">
        <v>1000</v>
      </c>
      <c r="BK77" s="8">
        <v>23145.51</v>
      </c>
      <c r="BL77" s="2" t="s">
        <v>398</v>
      </c>
      <c r="BM77" s="7">
        <v>0.912</v>
      </c>
      <c r="BN77" s="7">
        <v>0.9145</v>
      </c>
      <c r="BO77" s="4">
        <v>912</v>
      </c>
      <c r="BP77" s="8">
        <v>21167.52</v>
      </c>
      <c r="BQ77" s="4"/>
      <c r="BR77" s="8"/>
      <c r="BS77" s="7"/>
      <c r="BT77" s="7"/>
      <c r="BU77" s="2" t="s">
        <v>108</v>
      </c>
      <c r="BV77" s="2" t="s">
        <v>96</v>
      </c>
      <c r="BW77" s="2" t="s">
        <v>99</v>
      </c>
      <c r="BX77" s="2" t="s">
        <v>117</v>
      </c>
      <c r="BY77" s="2" t="s">
        <v>110</v>
      </c>
      <c r="BZ77" s="2" t="s">
        <v>110</v>
      </c>
      <c r="CA77" s="2" t="s">
        <v>99</v>
      </c>
    </row>
    <row r="78">
      <c r="A78" s="2" t="s">
        <v>399</v>
      </c>
      <c r="B78" s="2" t="s">
        <v>88</v>
      </c>
      <c r="C78" s="2" t="s">
        <v>89</v>
      </c>
      <c r="D78" s="2" t="s">
        <v>390</v>
      </c>
      <c r="E78" s="2" t="s">
        <v>391</v>
      </c>
      <c r="F78" s="2" t="s">
        <v>173</v>
      </c>
      <c r="G78" s="2" t="s">
        <v>173</v>
      </c>
      <c r="H78" s="2" t="s">
        <v>173</v>
      </c>
      <c r="I78" s="2" t="s">
        <v>392</v>
      </c>
      <c r="J78" s="2" t="s">
        <v>393</v>
      </c>
      <c r="K78" s="2" t="s">
        <v>147</v>
      </c>
      <c r="L78" s="3">
        <v>22.05</v>
      </c>
      <c r="M78" s="3">
        <v>23.15</v>
      </c>
      <c r="N78" s="3">
        <v>44.99</v>
      </c>
      <c r="O78" s="2" t="s">
        <v>96</v>
      </c>
      <c r="P78" s="2" t="s">
        <v>97</v>
      </c>
      <c r="Q78" s="2" t="s">
        <v>98</v>
      </c>
      <c r="R78" s="2" t="s">
        <v>99</v>
      </c>
      <c r="S78" s="2" t="s">
        <v>139</v>
      </c>
      <c r="T78" s="2" t="s">
        <v>99</v>
      </c>
      <c r="U78" s="2" t="s">
        <v>99</v>
      </c>
      <c r="V78" s="2" t="s">
        <v>103</v>
      </c>
      <c r="W78" s="2" t="s">
        <v>236</v>
      </c>
      <c r="X78" s="2" t="s">
        <v>140</v>
      </c>
      <c r="Y78" s="2" t="s">
        <v>115</v>
      </c>
      <c r="Z78" s="4">
        <v>315</v>
      </c>
      <c r="AA78" s="4">
        <f>=ROUNDDOWN(26.25,0)</f>
      </c>
      <c r="AB78" s="5">
        <v>12</v>
      </c>
      <c r="AC78" s="2" t="s">
        <v>99</v>
      </c>
      <c r="AD78" s="4"/>
      <c r="AE78" s="4"/>
      <c r="AF78" s="6">
        <v>69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/>
      <c r="AP78" s="4">
        <v>251</v>
      </c>
      <c r="AQ78" s="8">
        <v>5908.54</v>
      </c>
      <c r="AR78" s="4"/>
      <c r="AS78" s="8"/>
      <c r="AT78" s="7"/>
      <c r="AU78" s="7"/>
      <c r="AV78" s="4">
        <v>251</v>
      </c>
      <c r="AW78" s="8">
        <v>5908.54</v>
      </c>
      <c r="AX78" s="4"/>
      <c r="AY78" s="8"/>
      <c r="AZ78" s="7"/>
      <c r="BA78" s="7"/>
      <c r="BB78" s="7">
        <v>1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0.2182</v>
      </c>
      <c r="BJ78" s="4">
        <v>494</v>
      </c>
      <c r="BK78" s="8">
        <v>11419.24</v>
      </c>
      <c r="BL78" s="2" t="s">
        <v>400</v>
      </c>
      <c r="BM78" s="7">
        <v>0.5081</v>
      </c>
      <c r="BN78" s="7">
        <v>0.5174</v>
      </c>
      <c r="BO78" s="4">
        <v>251</v>
      </c>
      <c r="BP78" s="8">
        <v>5908.54</v>
      </c>
      <c r="BQ78" s="4"/>
      <c r="BR78" s="8"/>
      <c r="BS78" s="7"/>
      <c r="BT78" s="7"/>
      <c r="BU78" s="2" t="s">
        <v>108</v>
      </c>
      <c r="BV78" s="2" t="s">
        <v>96</v>
      </c>
      <c r="BW78" s="2" t="s">
        <v>99</v>
      </c>
      <c r="BX78" s="2" t="s">
        <v>117</v>
      </c>
      <c r="BY78" s="2" t="s">
        <v>110</v>
      </c>
      <c r="BZ78" s="2" t="s">
        <v>110</v>
      </c>
      <c r="CA78" s="2" t="s">
        <v>99</v>
      </c>
    </row>
    <row r="79">
      <c r="A79" s="2" t="s">
        <v>401</v>
      </c>
      <c r="B79" s="2" t="s">
        <v>88</v>
      </c>
      <c r="C79" s="2" t="s">
        <v>89</v>
      </c>
      <c r="D79" s="2" t="s">
        <v>390</v>
      </c>
      <c r="E79" s="2" t="s">
        <v>391</v>
      </c>
      <c r="F79" s="2" t="s">
        <v>135</v>
      </c>
      <c r="G79" s="2" t="s">
        <v>135</v>
      </c>
      <c r="H79" s="2" t="s">
        <v>135</v>
      </c>
      <c r="I79" s="2" t="s">
        <v>392</v>
      </c>
      <c r="J79" s="2" t="s">
        <v>393</v>
      </c>
      <c r="K79" s="2" t="s">
        <v>137</v>
      </c>
      <c r="L79" s="3">
        <v>22.05</v>
      </c>
      <c r="M79" s="3">
        <v>23.15</v>
      </c>
      <c r="N79" s="3">
        <v>44.99</v>
      </c>
      <c r="O79" s="2" t="s">
        <v>96</v>
      </c>
      <c r="P79" s="2" t="s">
        <v>97</v>
      </c>
      <c r="Q79" s="2" t="s">
        <v>98</v>
      </c>
      <c r="R79" s="2" t="s">
        <v>99</v>
      </c>
      <c r="S79" s="2" t="s">
        <v>139</v>
      </c>
      <c r="T79" s="2" t="s">
        <v>99</v>
      </c>
      <c r="U79" s="2" t="s">
        <v>99</v>
      </c>
      <c r="V79" s="2" t="s">
        <v>103</v>
      </c>
      <c r="W79" s="2" t="s">
        <v>236</v>
      </c>
      <c r="X79" s="2" t="s">
        <v>140</v>
      </c>
      <c r="Y79" s="2" t="s">
        <v>115</v>
      </c>
      <c r="Z79" s="4">
        <v>283</v>
      </c>
      <c r="AA79" s="4">
        <f>=ROUNDDOWN(7.075,0)</f>
      </c>
      <c r="AB79" s="5">
        <v>40</v>
      </c>
      <c r="AC79" s="2" t="s">
        <v>99</v>
      </c>
      <c r="AD79" s="4"/>
      <c r="AE79" s="4"/>
      <c r="AF79" s="6">
        <v>69</v>
      </c>
      <c r="AG79" s="6"/>
      <c r="AH79" s="7">
        <v>0.9907</v>
      </c>
      <c r="AI79" s="4"/>
      <c r="AJ79" s="4">
        <f>=ROUNDDOWN({0},0)</f>
      </c>
      <c r="AK79" s="5"/>
      <c r="AL79" s="2" t="s">
        <v>99</v>
      </c>
      <c r="AM79" s="4"/>
      <c r="AN79" s="4"/>
      <c r="AO79" s="7"/>
      <c r="AP79" s="4">
        <v>814</v>
      </c>
      <c r="AQ79" s="8">
        <v>19161.56</v>
      </c>
      <c r="AR79" s="4"/>
      <c r="AS79" s="8"/>
      <c r="AT79" s="7"/>
      <c r="AU79" s="7"/>
      <c r="AV79" s="4">
        <v>814</v>
      </c>
      <c r="AW79" s="8">
        <v>19161.56</v>
      </c>
      <c r="AX79" s="4"/>
      <c r="AY79" s="8"/>
      <c r="AZ79" s="7"/>
      <c r="BA79" s="7"/>
      <c r="BB79" s="7">
        <v>1</v>
      </c>
      <c r="BC79" s="4">
        <v>814</v>
      </c>
      <c r="BD79" s="8">
        <v>19161.56</v>
      </c>
      <c r="BE79" s="4"/>
      <c r="BF79" s="8"/>
      <c r="BG79" s="7"/>
      <c r="BH79" s="7"/>
      <c r="BI79" s="7">
        <v>1</v>
      </c>
      <c r="BJ79" s="4">
        <v>1578</v>
      </c>
      <c r="BK79" s="8">
        <v>36576.07</v>
      </c>
      <c r="BL79" s="2" t="s">
        <v>396</v>
      </c>
      <c r="BM79" s="7">
        <v>0.5158</v>
      </c>
      <c r="BN79" s="7">
        <v>0.5239</v>
      </c>
      <c r="BO79" s="4">
        <v>814</v>
      </c>
      <c r="BP79" s="8">
        <v>19161.56</v>
      </c>
      <c r="BQ79" s="4"/>
      <c r="BR79" s="8"/>
      <c r="BS79" s="7"/>
      <c r="BT79" s="7"/>
      <c r="BU79" s="2" t="s">
        <v>108</v>
      </c>
      <c r="BV79" s="2" t="s">
        <v>96</v>
      </c>
      <c r="BW79" s="2" t="s">
        <v>99</v>
      </c>
      <c r="BX79" s="2" t="s">
        <v>117</v>
      </c>
      <c r="BY79" s="2" t="s">
        <v>110</v>
      </c>
      <c r="BZ79" s="2" t="s">
        <v>110</v>
      </c>
      <c r="CA79" s="2" t="s">
        <v>99</v>
      </c>
    </row>
    <row r="80">
      <c r="A80" s="2" t="s">
        <v>402</v>
      </c>
      <c r="B80" s="2" t="s">
        <v>88</v>
      </c>
      <c r="C80" s="2" t="s">
        <v>89</v>
      </c>
      <c r="D80" s="2" t="s">
        <v>390</v>
      </c>
      <c r="E80" s="2" t="s">
        <v>391</v>
      </c>
      <c r="F80" s="2" t="s">
        <v>200</v>
      </c>
      <c r="G80" s="2" t="s">
        <v>200</v>
      </c>
      <c r="H80" s="2" t="s">
        <v>200</v>
      </c>
      <c r="I80" s="2" t="s">
        <v>392</v>
      </c>
      <c r="J80" s="2" t="s">
        <v>393</v>
      </c>
      <c r="K80" s="2" t="s">
        <v>147</v>
      </c>
      <c r="L80" s="3">
        <v>22.05</v>
      </c>
      <c r="M80" s="3">
        <v>23.15</v>
      </c>
      <c r="N80" s="3">
        <v>44.99</v>
      </c>
      <c r="O80" s="2" t="s">
        <v>96</v>
      </c>
      <c r="P80" s="2" t="s">
        <v>97</v>
      </c>
      <c r="Q80" s="2" t="s">
        <v>98</v>
      </c>
      <c r="R80" s="2" t="s">
        <v>99</v>
      </c>
      <c r="S80" s="2" t="s">
        <v>139</v>
      </c>
      <c r="T80" s="2" t="s">
        <v>99</v>
      </c>
      <c r="U80" s="2" t="s">
        <v>99</v>
      </c>
      <c r="V80" s="2" t="s">
        <v>103</v>
      </c>
      <c r="W80" s="2" t="s">
        <v>236</v>
      </c>
      <c r="X80" s="2" t="s">
        <v>403</v>
      </c>
      <c r="Y80" s="2" t="s">
        <v>115</v>
      </c>
      <c r="Z80" s="4">
        <v>193</v>
      </c>
      <c r="AA80" s="4">
        <f>=ROUNDDOWN(6.2258064516129,0)</f>
      </c>
      <c r="AB80" s="5">
        <v>31</v>
      </c>
      <c r="AC80" s="2" t="s">
        <v>99</v>
      </c>
      <c r="AD80" s="4"/>
      <c r="AE80" s="4"/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/>
      <c r="AP80" s="4">
        <v>756</v>
      </c>
      <c r="AQ80" s="8">
        <v>17546.76</v>
      </c>
      <c r="AR80" s="4"/>
      <c r="AS80" s="8"/>
      <c r="AT80" s="7"/>
      <c r="AU80" s="7"/>
      <c r="AV80" s="4">
        <v>756</v>
      </c>
      <c r="AW80" s="8">
        <v>17546.76</v>
      </c>
      <c r="AX80" s="4"/>
      <c r="AY80" s="8"/>
      <c r="AZ80" s="7"/>
      <c r="BA80" s="7"/>
      <c r="BB80" s="7">
        <v>1</v>
      </c>
      <c r="BC80" s="4">
        <v>756</v>
      </c>
      <c r="BD80" s="8">
        <v>17546.76</v>
      </c>
      <c r="BE80" s="4"/>
      <c r="BF80" s="8"/>
      <c r="BG80" s="7"/>
      <c r="BH80" s="7"/>
      <c r="BI80" s="7">
        <v>1</v>
      </c>
      <c r="BJ80" s="4">
        <v>1295</v>
      </c>
      <c r="BK80" s="8">
        <v>29931.86</v>
      </c>
      <c r="BL80" s="2" t="s">
        <v>174</v>
      </c>
      <c r="BM80" s="7">
        <v>0.5838</v>
      </c>
      <c r="BN80" s="7">
        <v>0.5862</v>
      </c>
      <c r="BO80" s="4">
        <v>756</v>
      </c>
      <c r="BP80" s="8">
        <v>17546.76</v>
      </c>
      <c r="BQ80" s="4"/>
      <c r="BR80" s="8"/>
      <c r="BS80" s="7"/>
      <c r="BT80" s="7"/>
      <c r="BU80" s="2" t="s">
        <v>108</v>
      </c>
      <c r="BV80" s="2" t="s">
        <v>96</v>
      </c>
      <c r="BW80" s="2" t="s">
        <v>99</v>
      </c>
      <c r="BX80" s="2" t="s">
        <v>117</v>
      </c>
      <c r="BY80" s="2" t="s">
        <v>110</v>
      </c>
      <c r="BZ80" s="2" t="s">
        <v>110</v>
      </c>
      <c r="CA80" s="2" t="s">
        <v>99</v>
      </c>
    </row>
    <row r="81">
      <c r="A81" s="2" t="s">
        <v>404</v>
      </c>
      <c r="B81" s="2" t="s">
        <v>88</v>
      </c>
      <c r="C81" s="2" t="s">
        <v>89</v>
      </c>
      <c r="D81" s="2" t="s">
        <v>390</v>
      </c>
      <c r="E81" s="2" t="s">
        <v>391</v>
      </c>
      <c r="F81" s="2" t="s">
        <v>405</v>
      </c>
      <c r="G81" s="2" t="s">
        <v>405</v>
      </c>
      <c r="H81" s="2" t="s">
        <v>405</v>
      </c>
      <c r="I81" s="2" t="s">
        <v>392</v>
      </c>
      <c r="J81" s="2" t="s">
        <v>393</v>
      </c>
      <c r="K81" s="2" t="s">
        <v>147</v>
      </c>
      <c r="L81" s="3">
        <v>22.05</v>
      </c>
      <c r="M81" s="3">
        <v>23.15</v>
      </c>
      <c r="N81" s="3">
        <v>44.99</v>
      </c>
      <c r="O81" s="2" t="s">
        <v>234</v>
      </c>
      <c r="P81" s="2" t="s">
        <v>235</v>
      </c>
      <c r="Q81" s="2" t="s">
        <v>98</v>
      </c>
      <c r="R81" s="2" t="s">
        <v>99</v>
      </c>
      <c r="S81" s="2" t="s">
        <v>139</v>
      </c>
      <c r="T81" s="2" t="s">
        <v>99</v>
      </c>
      <c r="U81" s="2" t="s">
        <v>99</v>
      </c>
      <c r="V81" s="2" t="s">
        <v>406</v>
      </c>
      <c r="W81" s="2" t="s">
        <v>236</v>
      </c>
      <c r="X81" s="2" t="s">
        <v>140</v>
      </c>
      <c r="Y81" s="2" t="s">
        <v>336</v>
      </c>
      <c r="Z81" s="4"/>
      <c r="AA81" s="4">
        <f>=ROUNDDOWN({0},0)</f>
      </c>
      <c r="AB81" s="5">
        <v>9</v>
      </c>
      <c r="AC81" s="2" t="s">
        <v>99</v>
      </c>
      <c r="AD81" s="4"/>
      <c r="AE81" s="4"/>
      <c r="AF81" s="6">
        <v>65</v>
      </c>
      <c r="AG81" s="6"/>
      <c r="AH81" s="7">
        <v>0.3935</v>
      </c>
      <c r="AI81" s="4"/>
      <c r="AJ81" s="4">
        <f>=ROUNDDOWN({0},0)</f>
      </c>
      <c r="AK81" s="5"/>
      <c r="AL81" s="2" t="s">
        <v>99</v>
      </c>
      <c r="AM81" s="4"/>
      <c r="AN81" s="4"/>
      <c r="AO81" s="7"/>
      <c r="AP81" s="4">
        <v>549</v>
      </c>
      <c r="AQ81" s="8">
        <v>9571.96</v>
      </c>
      <c r="AR81" s="4"/>
      <c r="AS81" s="8"/>
      <c r="AT81" s="7"/>
      <c r="AU81" s="7"/>
      <c r="AV81" s="4">
        <v>549</v>
      </c>
      <c r="AW81" s="8">
        <v>9571.96</v>
      </c>
      <c r="AX81" s="4"/>
      <c r="AY81" s="8"/>
      <c r="AZ81" s="7"/>
      <c r="BA81" s="7"/>
      <c r="BB81" s="7">
        <v>1</v>
      </c>
      <c r="BC81" s="4">
        <v>549</v>
      </c>
      <c r="BD81" s="8">
        <v>9571.96</v>
      </c>
      <c r="BE81" s="4"/>
      <c r="BF81" s="8"/>
      <c r="BG81" s="7"/>
      <c r="BH81" s="7"/>
      <c r="BI81" s="7">
        <v>1</v>
      </c>
      <c r="BJ81" s="4">
        <v>619</v>
      </c>
      <c r="BK81" s="8">
        <v>11126.38</v>
      </c>
      <c r="BL81" s="2" t="s">
        <v>407</v>
      </c>
      <c r="BM81" s="7">
        <v>0.8869</v>
      </c>
      <c r="BN81" s="7">
        <v>0.8603</v>
      </c>
      <c r="BO81" s="4">
        <v>549</v>
      </c>
      <c r="BP81" s="8">
        <v>9571.96</v>
      </c>
      <c r="BQ81" s="4"/>
      <c r="BR81" s="8"/>
      <c r="BS81" s="7"/>
      <c r="BT81" s="7"/>
      <c r="BU81" s="2" t="s">
        <v>108</v>
      </c>
      <c r="BV81" s="2" t="s">
        <v>239</v>
      </c>
      <c r="BW81" s="2" t="s">
        <v>99</v>
      </c>
      <c r="BX81" s="2" t="s">
        <v>117</v>
      </c>
      <c r="BY81" s="2" t="s">
        <v>110</v>
      </c>
      <c r="BZ81" s="2" t="s">
        <v>110</v>
      </c>
      <c r="CA81" s="2" t="s">
        <v>99</v>
      </c>
    </row>
    <row r="82">
      <c r="A82" s="2" t="s">
        <v>408</v>
      </c>
      <c r="B82" s="2" t="s">
        <v>88</v>
      </c>
      <c r="C82" s="2" t="s">
        <v>89</v>
      </c>
      <c r="D82" s="2" t="s">
        <v>390</v>
      </c>
      <c r="E82" s="2" t="s">
        <v>409</v>
      </c>
      <c r="F82" s="2" t="s">
        <v>217</v>
      </c>
      <c r="G82" s="2" t="s">
        <v>217</v>
      </c>
      <c r="H82" s="2" t="s">
        <v>217</v>
      </c>
      <c r="I82" s="2" t="s">
        <v>392</v>
      </c>
      <c r="J82" s="2" t="s">
        <v>393</v>
      </c>
      <c r="K82" s="2" t="s">
        <v>219</v>
      </c>
      <c r="L82" s="3">
        <v>23.19</v>
      </c>
      <c r="M82" s="3">
        <v>24.35</v>
      </c>
      <c r="N82" s="3">
        <v>39.99</v>
      </c>
      <c r="O82" s="2" t="s">
        <v>96</v>
      </c>
      <c r="P82" s="2" t="s">
        <v>220</v>
      </c>
      <c r="Q82" s="2" t="s">
        <v>98</v>
      </c>
      <c r="R82" s="2" t="s">
        <v>16</v>
      </c>
      <c r="S82" s="2" t="s">
        <v>99</v>
      </c>
      <c r="T82" s="2" t="s">
        <v>99</v>
      </c>
      <c r="U82" s="2" t="s">
        <v>410</v>
      </c>
      <c r="V82" s="2" t="s">
        <v>221</v>
      </c>
      <c r="W82" s="2" t="s">
        <v>99</v>
      </c>
      <c r="X82" s="2" t="s">
        <v>99</v>
      </c>
      <c r="Y82" s="2" t="s">
        <v>411</v>
      </c>
      <c r="Z82" s="4">
        <v>291</v>
      </c>
      <c r="AA82" s="4">
        <f>=ROUNDDOWN(20.7857142857143,0)</f>
      </c>
      <c r="AB82" s="5">
        <v>14</v>
      </c>
      <c r="AC82" s="2" t="s">
        <v>99</v>
      </c>
      <c r="AD82" s="4"/>
      <c r="AE82" s="4"/>
      <c r="AF82" s="6">
        <v>65</v>
      </c>
      <c r="AG82" s="6"/>
      <c r="AH82" s="7">
        <v>0.7037</v>
      </c>
      <c r="AI82" s="4"/>
      <c r="AJ82" s="4">
        <f>=ROUNDDOWN({0},0)</f>
      </c>
      <c r="AK82" s="5"/>
      <c r="AL82" s="2" t="s">
        <v>99</v>
      </c>
      <c r="AM82" s="4"/>
      <c r="AN82" s="4"/>
      <c r="AO82" s="7"/>
      <c r="AP82" s="4">
        <v>377</v>
      </c>
      <c r="AQ82" s="8">
        <v>8742.63</v>
      </c>
      <c r="AR82" s="4"/>
      <c r="AS82" s="8"/>
      <c r="AT82" s="7"/>
      <c r="AU82" s="7"/>
      <c r="AV82" s="4">
        <v>377</v>
      </c>
      <c r="AW82" s="8">
        <v>8742.63</v>
      </c>
      <c r="AX82" s="4"/>
      <c r="AY82" s="8"/>
      <c r="AZ82" s="7"/>
      <c r="BA82" s="7"/>
      <c r="BB82" s="7">
        <v>1</v>
      </c>
      <c r="BC82" s="4">
        <v>473</v>
      </c>
      <c r="BD82" s="8">
        <v>10968.87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0.797</v>
      </c>
      <c r="BJ82" s="4">
        <v>377</v>
      </c>
      <c r="BK82" s="8">
        <v>8742.63</v>
      </c>
      <c r="BL82" s="2" t="s">
        <v>224</v>
      </c>
      <c r="BM82" s="7">
        <v>1</v>
      </c>
      <c r="BN82" s="7">
        <v>1</v>
      </c>
      <c r="BO82" s="4">
        <v>377</v>
      </c>
      <c r="BP82" s="8">
        <v>8742.63</v>
      </c>
      <c r="BQ82" s="4"/>
      <c r="BR82" s="8"/>
      <c r="BS82" s="7"/>
      <c r="BT82" s="7"/>
      <c r="BU82" s="2" t="s">
        <v>108</v>
      </c>
      <c r="BV82" s="2" t="s">
        <v>96</v>
      </c>
      <c r="BW82" s="2" t="s">
        <v>99</v>
      </c>
      <c r="BX82" s="2" t="s">
        <v>99</v>
      </c>
      <c r="BY82" s="2" t="s">
        <v>110</v>
      </c>
      <c r="BZ82" s="2" t="s">
        <v>110</v>
      </c>
      <c r="CA82" s="2" t="s">
        <v>99</v>
      </c>
    </row>
    <row r="83">
      <c r="A83" s="2" t="s">
        <v>412</v>
      </c>
      <c r="B83" s="2" t="s">
        <v>88</v>
      </c>
      <c r="C83" s="2" t="s">
        <v>89</v>
      </c>
      <c r="D83" s="2" t="s">
        <v>390</v>
      </c>
      <c r="E83" s="2" t="s">
        <v>409</v>
      </c>
      <c r="F83" s="2" t="s">
        <v>217</v>
      </c>
      <c r="G83" s="2" t="s">
        <v>217</v>
      </c>
      <c r="H83" s="2" t="s">
        <v>217</v>
      </c>
      <c r="I83" s="2" t="s">
        <v>392</v>
      </c>
      <c r="J83" s="2" t="s">
        <v>393</v>
      </c>
      <c r="K83" s="2" t="s">
        <v>147</v>
      </c>
      <c r="L83" s="3">
        <v>23.19</v>
      </c>
      <c r="M83" s="3">
        <v>24.35</v>
      </c>
      <c r="N83" s="3">
        <v>39.99</v>
      </c>
      <c r="O83" s="2" t="s">
        <v>96</v>
      </c>
      <c r="P83" s="2" t="s">
        <v>220</v>
      </c>
      <c r="Q83" s="2" t="s">
        <v>98</v>
      </c>
      <c r="R83" s="2" t="s">
        <v>16</v>
      </c>
      <c r="S83" s="2" t="s">
        <v>99</v>
      </c>
      <c r="T83" s="2" t="s">
        <v>99</v>
      </c>
      <c r="U83" s="2" t="s">
        <v>410</v>
      </c>
      <c r="V83" s="2" t="s">
        <v>221</v>
      </c>
      <c r="W83" s="2" t="s">
        <v>99</v>
      </c>
      <c r="X83" s="2" t="s">
        <v>99</v>
      </c>
      <c r="Y83" s="2" t="s">
        <v>228</v>
      </c>
      <c r="Z83" s="4">
        <v>3</v>
      </c>
      <c r="AA83" s="4">
        <f>=ROUNDDOWN(0.38961038961039,0)</f>
      </c>
      <c r="AB83" s="5">
        <v>7.7</v>
      </c>
      <c r="AC83" s="2" t="s">
        <v>99</v>
      </c>
      <c r="AD83" s="4"/>
      <c r="AE83" s="4"/>
      <c r="AF83" s="6">
        <v>65</v>
      </c>
      <c r="AG83" s="6"/>
      <c r="AH83" s="7">
        <v>0.3009</v>
      </c>
      <c r="AI83" s="4"/>
      <c r="AJ83" s="4">
        <f>=ROUNDDOWN({0},0)</f>
      </c>
      <c r="AK83" s="5"/>
      <c r="AL83" s="2" t="s">
        <v>99</v>
      </c>
      <c r="AM83" s="4"/>
      <c r="AN83" s="4"/>
      <c r="AO83" s="7"/>
      <c r="AP83" s="4">
        <v>96</v>
      </c>
      <c r="AQ83" s="8">
        <v>2226.24</v>
      </c>
      <c r="AR83" s="4"/>
      <c r="AS83" s="8"/>
      <c r="AT83" s="7"/>
      <c r="AU83" s="7"/>
      <c r="AV83" s="4">
        <v>96</v>
      </c>
      <c r="AW83" s="8">
        <v>2226.24</v>
      </c>
      <c r="AX83" s="4"/>
      <c r="AY83" s="8"/>
      <c r="AZ83" s="7"/>
      <c r="BA83" s="7"/>
      <c r="BB83" s="7">
        <v>1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>
        <v>0.203</v>
      </c>
      <c r="BJ83" s="4">
        <v>96</v>
      </c>
      <c r="BK83" s="8">
        <v>2226.24</v>
      </c>
      <c r="BL83" s="2" t="s">
        <v>224</v>
      </c>
      <c r="BM83" s="7">
        <v>1</v>
      </c>
      <c r="BN83" s="7">
        <v>1</v>
      </c>
      <c r="BO83" s="4">
        <v>96</v>
      </c>
      <c r="BP83" s="8">
        <v>2226.24</v>
      </c>
      <c r="BQ83" s="4"/>
      <c r="BR83" s="8"/>
      <c r="BS83" s="7"/>
      <c r="BT83" s="7"/>
      <c r="BU83" s="2" t="s">
        <v>108</v>
      </c>
      <c r="BV83" s="2" t="s">
        <v>96</v>
      </c>
      <c r="BW83" s="2" t="s">
        <v>99</v>
      </c>
      <c r="BX83" s="2" t="s">
        <v>99</v>
      </c>
      <c r="BY83" s="2" t="s">
        <v>110</v>
      </c>
      <c r="BZ83" s="2" t="s">
        <v>110</v>
      </c>
      <c r="CA83" s="2" t="s">
        <v>99</v>
      </c>
    </row>
    <row r="84">
      <c r="A84" s="2" t="s">
        <v>413</v>
      </c>
      <c r="B84" s="2" t="s">
        <v>88</v>
      </c>
      <c r="C84" s="2" t="s">
        <v>89</v>
      </c>
      <c r="D84" s="2" t="s">
        <v>414</v>
      </c>
      <c r="E84" s="2" t="s">
        <v>415</v>
      </c>
      <c r="F84" s="2" t="s">
        <v>92</v>
      </c>
      <c r="G84" s="2" t="s">
        <v>92</v>
      </c>
      <c r="H84" s="2" t="s">
        <v>92</v>
      </c>
      <c r="I84" s="2" t="s">
        <v>416</v>
      </c>
      <c r="J84" s="2" t="s">
        <v>417</v>
      </c>
      <c r="K84" s="2" t="s">
        <v>95</v>
      </c>
      <c r="L84" s="3">
        <v>20.5</v>
      </c>
      <c r="M84" s="3">
        <v>21.52</v>
      </c>
      <c r="N84" s="3">
        <v>42.99</v>
      </c>
      <c r="O84" s="2" t="s">
        <v>96</v>
      </c>
      <c r="P84" s="2" t="s">
        <v>97</v>
      </c>
      <c r="Q84" s="2" t="s">
        <v>98</v>
      </c>
      <c r="R84" s="2" t="s">
        <v>99</v>
      </c>
      <c r="S84" s="2" t="s">
        <v>100</v>
      </c>
      <c r="T84" s="2" t="s">
        <v>99</v>
      </c>
      <c r="U84" s="2" t="s">
        <v>99</v>
      </c>
      <c r="V84" s="2" t="s">
        <v>103</v>
      </c>
      <c r="W84" s="2" t="s">
        <v>236</v>
      </c>
      <c r="X84" s="2" t="s">
        <v>99</v>
      </c>
      <c r="Y84" s="2" t="s">
        <v>115</v>
      </c>
      <c r="Z84" s="4">
        <v>11</v>
      </c>
      <c r="AA84" s="4">
        <f>=ROUNDDOWN(0.34375,0)</f>
      </c>
      <c r="AB84" s="5">
        <v>32</v>
      </c>
      <c r="AC84" s="2" t="s">
        <v>99</v>
      </c>
      <c r="AD84" s="4"/>
      <c r="AE84" s="4"/>
      <c r="AF84" s="6">
        <v>69</v>
      </c>
      <c r="AG84" s="6"/>
      <c r="AH84" s="7">
        <v>0.9676</v>
      </c>
      <c r="AI84" s="4"/>
      <c r="AJ84" s="4">
        <f>=ROUNDDOWN({0},0)</f>
      </c>
      <c r="AK84" s="5"/>
      <c r="AL84" s="2" t="s">
        <v>99</v>
      </c>
      <c r="AM84" s="4"/>
      <c r="AN84" s="4"/>
      <c r="AO84" s="7"/>
      <c r="AP84" s="4">
        <v>811</v>
      </c>
      <c r="AQ84" s="8">
        <v>17614.92</v>
      </c>
      <c r="AR84" s="4"/>
      <c r="AS84" s="8"/>
      <c r="AT84" s="7"/>
      <c r="AU84" s="7"/>
      <c r="AV84" s="4">
        <v>811</v>
      </c>
      <c r="AW84" s="8">
        <v>17614.92</v>
      </c>
      <c r="AX84" s="4"/>
      <c r="AY84" s="8"/>
      <c r="AZ84" s="7"/>
      <c r="BA84" s="7"/>
      <c r="BB84" s="7">
        <v>1</v>
      </c>
      <c r="BC84" s="4">
        <v>811</v>
      </c>
      <c r="BD84" s="8">
        <v>17614.92</v>
      </c>
      <c r="BE84" s="4"/>
      <c r="BF84" s="8"/>
      <c r="BG84" s="7"/>
      <c r="BH84" s="7"/>
      <c r="BI84" s="7">
        <v>1</v>
      </c>
      <c r="BJ84" s="4">
        <v>1022</v>
      </c>
      <c r="BK84" s="8">
        <v>22023.56</v>
      </c>
      <c r="BL84" s="2" t="s">
        <v>418</v>
      </c>
      <c r="BM84" s="7">
        <v>0.7935</v>
      </c>
      <c r="BN84" s="7">
        <v>0.7998</v>
      </c>
      <c r="BO84" s="4">
        <v>811</v>
      </c>
      <c r="BP84" s="8">
        <v>17614.92</v>
      </c>
      <c r="BQ84" s="4"/>
      <c r="BR84" s="8"/>
      <c r="BS84" s="7"/>
      <c r="BT84" s="7"/>
      <c r="BU84" s="2" t="s">
        <v>108</v>
      </c>
      <c r="BV84" s="2" t="s">
        <v>96</v>
      </c>
      <c r="BW84" s="2" t="s">
        <v>99</v>
      </c>
      <c r="BX84" s="2" t="s">
        <v>419</v>
      </c>
      <c r="BY84" s="2" t="s">
        <v>110</v>
      </c>
      <c r="BZ84" s="2" t="s">
        <v>110</v>
      </c>
      <c r="CA84" s="2" t="s">
        <v>99</v>
      </c>
    </row>
    <row r="85">
      <c r="A85" s="2" t="s">
        <v>420</v>
      </c>
      <c r="B85" s="2" t="s">
        <v>88</v>
      </c>
      <c r="C85" s="2" t="s">
        <v>89</v>
      </c>
      <c r="D85" s="2" t="s">
        <v>414</v>
      </c>
      <c r="E85" s="2" t="s">
        <v>415</v>
      </c>
      <c r="F85" s="2" t="s">
        <v>145</v>
      </c>
      <c r="G85" s="2" t="s">
        <v>145</v>
      </c>
      <c r="H85" s="2" t="s">
        <v>145</v>
      </c>
      <c r="I85" s="2" t="s">
        <v>416</v>
      </c>
      <c r="J85" s="2" t="s">
        <v>417</v>
      </c>
      <c r="K85" s="2" t="s">
        <v>147</v>
      </c>
      <c r="L85" s="3">
        <v>20.5</v>
      </c>
      <c r="M85" s="3">
        <v>21.52</v>
      </c>
      <c r="N85" s="3">
        <v>42.99</v>
      </c>
      <c r="O85" s="2" t="s">
        <v>96</v>
      </c>
      <c r="P85" s="2" t="s">
        <v>421</v>
      </c>
      <c r="Q85" s="2" t="s">
        <v>98</v>
      </c>
      <c r="R85" s="2" t="s">
        <v>99</v>
      </c>
      <c r="S85" s="2" t="s">
        <v>100</v>
      </c>
      <c r="T85" s="2" t="s">
        <v>99</v>
      </c>
      <c r="U85" s="2" t="s">
        <v>99</v>
      </c>
      <c r="V85" s="2" t="s">
        <v>103</v>
      </c>
      <c r="W85" s="2" t="s">
        <v>236</v>
      </c>
      <c r="X85" s="2" t="s">
        <v>99</v>
      </c>
      <c r="Y85" s="2" t="s">
        <v>115</v>
      </c>
      <c r="Z85" s="4">
        <v>558</v>
      </c>
      <c r="AA85" s="4">
        <f>=ROUNDDOWN(32.8235294117647,0)</f>
      </c>
      <c r="AB85" s="5">
        <v>17</v>
      </c>
      <c r="AC85" s="2" t="s">
        <v>99</v>
      </c>
      <c r="AD85" s="4"/>
      <c r="AE85" s="4"/>
      <c r="AF85" s="6">
        <v>69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/>
      <c r="AP85" s="4">
        <v>353</v>
      </c>
      <c r="AQ85" s="8">
        <v>7667.16</v>
      </c>
      <c r="AR85" s="4"/>
      <c r="AS85" s="8"/>
      <c r="AT85" s="7"/>
      <c r="AU85" s="7"/>
      <c r="AV85" s="4">
        <v>353</v>
      </c>
      <c r="AW85" s="8">
        <v>7667.16</v>
      </c>
      <c r="AX85" s="4"/>
      <c r="AY85" s="8"/>
      <c r="AZ85" s="7"/>
      <c r="BA85" s="7"/>
      <c r="BB85" s="7">
        <v>1</v>
      </c>
      <c r="BC85" s="4">
        <v>353</v>
      </c>
      <c r="BD85" s="8">
        <v>7667.16</v>
      </c>
      <c r="BE85" s="4"/>
      <c r="BF85" s="8"/>
      <c r="BG85" s="7"/>
      <c r="BH85" s="7"/>
      <c r="BI85" s="7">
        <v>1</v>
      </c>
      <c r="BJ85" s="4">
        <v>515</v>
      </c>
      <c r="BK85" s="8">
        <v>11059.65</v>
      </c>
      <c r="BL85" s="2" t="s">
        <v>422</v>
      </c>
      <c r="BM85" s="7">
        <v>0.6854</v>
      </c>
      <c r="BN85" s="7">
        <v>0.6933</v>
      </c>
      <c r="BO85" s="4">
        <v>353</v>
      </c>
      <c r="BP85" s="8">
        <v>7667.16</v>
      </c>
      <c r="BQ85" s="4"/>
      <c r="BR85" s="8"/>
      <c r="BS85" s="7"/>
      <c r="BT85" s="7"/>
      <c r="BU85" s="2" t="s">
        <v>108</v>
      </c>
      <c r="BV85" s="2" t="s">
        <v>96</v>
      </c>
      <c r="BW85" s="2" t="s">
        <v>99</v>
      </c>
      <c r="BX85" s="2" t="s">
        <v>251</v>
      </c>
      <c r="BY85" s="2" t="s">
        <v>110</v>
      </c>
      <c r="BZ85" s="2" t="s">
        <v>110</v>
      </c>
      <c r="CA85" s="2" t="s">
        <v>99</v>
      </c>
    </row>
    <row r="86">
      <c r="A86" s="2" t="s">
        <v>423</v>
      </c>
      <c r="B86" s="2" t="s">
        <v>88</v>
      </c>
      <c r="C86" s="2" t="s">
        <v>89</v>
      </c>
      <c r="D86" s="2" t="s">
        <v>414</v>
      </c>
      <c r="E86" s="2" t="s">
        <v>415</v>
      </c>
      <c r="F86" s="2" t="s">
        <v>122</v>
      </c>
      <c r="G86" s="2" t="s">
        <v>122</v>
      </c>
      <c r="H86" s="2" t="s">
        <v>122</v>
      </c>
      <c r="I86" s="2" t="s">
        <v>424</v>
      </c>
      <c r="J86" s="2" t="s">
        <v>417</v>
      </c>
      <c r="K86" s="2" t="s">
        <v>123</v>
      </c>
      <c r="L86" s="3">
        <v>20.5</v>
      </c>
      <c r="M86" s="3">
        <v>21.53</v>
      </c>
      <c r="N86" s="3">
        <v>42.99</v>
      </c>
      <c r="O86" s="2" t="s">
        <v>96</v>
      </c>
      <c r="P86" s="2" t="s">
        <v>97</v>
      </c>
      <c r="Q86" s="2" t="s">
        <v>98</v>
      </c>
      <c r="R86" s="2" t="s">
        <v>99</v>
      </c>
      <c r="S86" s="2" t="s">
        <v>124</v>
      </c>
      <c r="T86" s="2" t="s">
        <v>256</v>
      </c>
      <c r="U86" s="2" t="s">
        <v>410</v>
      </c>
      <c r="V86" s="2" t="s">
        <v>425</v>
      </c>
      <c r="W86" s="2" t="s">
        <v>236</v>
      </c>
      <c r="X86" s="2" t="s">
        <v>159</v>
      </c>
      <c r="Y86" s="2" t="s">
        <v>228</v>
      </c>
      <c r="Z86" s="4">
        <v>178</v>
      </c>
      <c r="AA86" s="4">
        <f>=ROUNDDOWN(11.8666666666667,0)</f>
      </c>
      <c r="AB86" s="5">
        <v>15</v>
      </c>
      <c r="AC86" s="2" t="s">
        <v>99</v>
      </c>
      <c r="AD86" s="4"/>
      <c r="AE86" s="4"/>
      <c r="AF86" s="6">
        <v>69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/>
      <c r="AP86" s="4">
        <v>176</v>
      </c>
      <c r="AQ86" s="8">
        <v>4150.08</v>
      </c>
      <c r="AR86" s="4"/>
      <c r="AS86" s="8"/>
      <c r="AT86" s="7"/>
      <c r="AU86" s="7"/>
      <c r="AV86" s="4">
        <v>176</v>
      </c>
      <c r="AW86" s="8">
        <v>4150.08</v>
      </c>
      <c r="AX86" s="4"/>
      <c r="AY86" s="8"/>
      <c r="AZ86" s="7"/>
      <c r="BA86" s="7"/>
      <c r="BB86" s="7">
        <v>1</v>
      </c>
      <c r="BC86" s="4">
        <v>176</v>
      </c>
      <c r="BD86" s="8">
        <v>4150.08</v>
      </c>
      <c r="BE86" s="4"/>
      <c r="BF86" s="8"/>
      <c r="BG86" s="7"/>
      <c r="BH86" s="7"/>
      <c r="BI86" s="7">
        <v>1</v>
      </c>
      <c r="BJ86" s="4">
        <v>373</v>
      </c>
      <c r="BK86" s="8">
        <v>8625.45</v>
      </c>
      <c r="BL86" s="2" t="s">
        <v>426</v>
      </c>
      <c r="BM86" s="7">
        <v>0.4718</v>
      </c>
      <c r="BN86" s="7">
        <v>0.4811</v>
      </c>
      <c r="BO86" s="4">
        <v>176</v>
      </c>
      <c r="BP86" s="8">
        <v>4150.08</v>
      </c>
      <c r="BQ86" s="4"/>
      <c r="BR86" s="8"/>
      <c r="BS86" s="7"/>
      <c r="BT86" s="7"/>
      <c r="BU86" s="2" t="s">
        <v>108</v>
      </c>
      <c r="BV86" s="2" t="s">
        <v>96</v>
      </c>
      <c r="BW86" s="2" t="s">
        <v>99</v>
      </c>
      <c r="BX86" s="2" t="s">
        <v>99</v>
      </c>
      <c r="BY86" s="2" t="s">
        <v>110</v>
      </c>
      <c r="BZ86" s="2" t="s">
        <v>110</v>
      </c>
      <c r="CA86" s="2" t="s">
        <v>99</v>
      </c>
    </row>
    <row r="87">
      <c r="A87" s="2" t="s">
        <v>427</v>
      </c>
      <c r="B87" s="2" t="s">
        <v>88</v>
      </c>
      <c r="C87" s="2" t="s">
        <v>89</v>
      </c>
      <c r="D87" s="2" t="s">
        <v>428</v>
      </c>
      <c r="E87" s="2" t="s">
        <v>429</v>
      </c>
      <c r="F87" s="2" t="s">
        <v>323</v>
      </c>
      <c r="G87" s="2" t="s">
        <v>323</v>
      </c>
      <c r="H87" s="2" t="s">
        <v>323</v>
      </c>
      <c r="I87" s="2" t="s">
        <v>430</v>
      </c>
      <c r="J87" s="2" t="s">
        <v>431</v>
      </c>
      <c r="K87" s="2" t="s">
        <v>326</v>
      </c>
      <c r="L87" s="3">
        <v>16</v>
      </c>
      <c r="M87" s="3">
        <v>16.8</v>
      </c>
      <c r="N87" s="3">
        <v>39.99</v>
      </c>
      <c r="O87" s="2" t="s">
        <v>96</v>
      </c>
      <c r="P87" s="2" t="s">
        <v>97</v>
      </c>
      <c r="Q87" s="2" t="s">
        <v>98</v>
      </c>
      <c r="R87" s="2" t="s">
        <v>99</v>
      </c>
      <c r="S87" s="2" t="s">
        <v>327</v>
      </c>
      <c r="T87" s="2" t="s">
        <v>99</v>
      </c>
      <c r="U87" s="2" t="s">
        <v>99</v>
      </c>
      <c r="V87" s="2" t="s">
        <v>432</v>
      </c>
      <c r="W87" s="2" t="s">
        <v>236</v>
      </c>
      <c r="X87" s="2" t="s">
        <v>403</v>
      </c>
      <c r="Y87" s="2" t="s">
        <v>115</v>
      </c>
      <c r="Z87" s="4">
        <v>128</v>
      </c>
      <c r="AA87" s="4">
        <f>=ROUNDDOWN(11.6363636363636,0)</f>
      </c>
      <c r="AB87" s="5">
        <v>11</v>
      </c>
      <c r="AC87" s="2" t="s">
        <v>329</v>
      </c>
      <c r="AD87" s="4">
        <v>250</v>
      </c>
      <c r="AE87" s="4">
        <v>250</v>
      </c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/>
      <c r="AP87" s="4">
        <v>233</v>
      </c>
      <c r="AQ87" s="8">
        <v>3739.65</v>
      </c>
      <c r="AR87" s="4"/>
      <c r="AS87" s="8"/>
      <c r="AT87" s="7"/>
      <c r="AU87" s="7"/>
      <c r="AV87" s="4">
        <v>233</v>
      </c>
      <c r="AW87" s="8">
        <v>3739.65</v>
      </c>
      <c r="AX87" s="4"/>
      <c r="AY87" s="8"/>
      <c r="AZ87" s="7"/>
      <c r="BA87" s="7"/>
      <c r="BB87" s="7">
        <v>1</v>
      </c>
      <c r="BC87" s="4">
        <v>233</v>
      </c>
      <c r="BD87" s="8">
        <v>3739.65</v>
      </c>
      <c r="BE87" s="4"/>
      <c r="BF87" s="8"/>
      <c r="BG87" s="7"/>
      <c r="BH87" s="7"/>
      <c r="BI87" s="7">
        <v>1</v>
      </c>
      <c r="BJ87" s="4">
        <v>372</v>
      </c>
      <c r="BK87" s="8">
        <v>6189.17</v>
      </c>
      <c r="BL87" s="2" t="s">
        <v>433</v>
      </c>
      <c r="BM87" s="7">
        <v>0.6263</v>
      </c>
      <c r="BN87" s="7">
        <v>0.6042</v>
      </c>
      <c r="BO87" s="4">
        <v>233</v>
      </c>
      <c r="BP87" s="8">
        <v>3739.65</v>
      </c>
      <c r="BQ87" s="4"/>
      <c r="BR87" s="8"/>
      <c r="BS87" s="7"/>
      <c r="BT87" s="7"/>
      <c r="BU87" s="2" t="s">
        <v>108</v>
      </c>
      <c r="BV87" s="2" t="s">
        <v>96</v>
      </c>
      <c r="BW87" s="2" t="s">
        <v>99</v>
      </c>
      <c r="BX87" s="2" t="s">
        <v>434</v>
      </c>
      <c r="BY87" s="2" t="s">
        <v>110</v>
      </c>
      <c r="BZ87" s="2" t="s">
        <v>110</v>
      </c>
      <c r="CA87" s="2" t="s">
        <v>99</v>
      </c>
    </row>
    <row r="88">
      <c r="A88" s="2" t="s">
        <v>435</v>
      </c>
      <c r="B88" s="2" t="s">
        <v>88</v>
      </c>
      <c r="C88" s="2" t="s">
        <v>89</v>
      </c>
      <c r="D88" s="2" t="s">
        <v>436</v>
      </c>
      <c r="E88" s="2" t="s">
        <v>437</v>
      </c>
      <c r="F88" s="2" t="s">
        <v>323</v>
      </c>
      <c r="G88" s="2" t="s">
        <v>323</v>
      </c>
      <c r="H88" s="2" t="s">
        <v>323</v>
      </c>
      <c r="I88" s="2" t="s">
        <v>438</v>
      </c>
      <c r="J88" s="2" t="s">
        <v>439</v>
      </c>
      <c r="K88" s="2" t="s">
        <v>326</v>
      </c>
      <c r="L88" s="3">
        <v>22.5</v>
      </c>
      <c r="M88" s="3">
        <v>23.62</v>
      </c>
      <c r="N88" s="3">
        <v>44.99</v>
      </c>
      <c r="O88" s="2" t="s">
        <v>234</v>
      </c>
      <c r="P88" s="2" t="s">
        <v>235</v>
      </c>
      <c r="Q88" s="2" t="s">
        <v>98</v>
      </c>
      <c r="R88" s="2" t="s">
        <v>99</v>
      </c>
      <c r="S88" s="2" t="s">
        <v>327</v>
      </c>
      <c r="T88" s="2" t="s">
        <v>99</v>
      </c>
      <c r="U88" s="2" t="s">
        <v>99</v>
      </c>
      <c r="V88" s="2" t="s">
        <v>440</v>
      </c>
      <c r="W88" s="2" t="s">
        <v>236</v>
      </c>
      <c r="X88" s="2" t="s">
        <v>403</v>
      </c>
      <c r="Y88" s="2" t="s">
        <v>115</v>
      </c>
      <c r="Z88" s="4"/>
      <c r="AA88" s="4">
        <f>=ROUNDDOWN({0},0)</f>
      </c>
      <c r="AB88" s="5">
        <v>6</v>
      </c>
      <c r="AC88" s="2" t="s">
        <v>99</v>
      </c>
      <c r="AD88" s="4"/>
      <c r="AE88" s="4"/>
      <c r="AF88" s="6">
        <v>66</v>
      </c>
      <c r="AG88" s="6"/>
      <c r="AH88" s="7">
        <v>0.2778</v>
      </c>
      <c r="AI88" s="4"/>
      <c r="AJ88" s="4">
        <f>=ROUNDDOWN({0},0)</f>
      </c>
      <c r="AK88" s="5"/>
      <c r="AL88" s="2" t="s">
        <v>99</v>
      </c>
      <c r="AM88" s="4"/>
      <c r="AN88" s="4"/>
      <c r="AO88" s="7"/>
      <c r="AP88" s="4">
        <v>113</v>
      </c>
      <c r="AQ88" s="8">
        <v>2425.42</v>
      </c>
      <c r="AR88" s="4"/>
      <c r="AS88" s="8"/>
      <c r="AT88" s="7"/>
      <c r="AU88" s="7"/>
      <c r="AV88" s="4">
        <v>113</v>
      </c>
      <c r="AW88" s="8">
        <v>2425.42</v>
      </c>
      <c r="AX88" s="4"/>
      <c r="AY88" s="8"/>
      <c r="AZ88" s="7"/>
      <c r="BA88" s="7"/>
      <c r="BB88" s="7">
        <v>1</v>
      </c>
      <c r="BC88" s="4">
        <v>113</v>
      </c>
      <c r="BD88" s="8">
        <v>2425.42</v>
      </c>
      <c r="BE88" s="4"/>
      <c r="BF88" s="8"/>
      <c r="BG88" s="7"/>
      <c r="BH88" s="7"/>
      <c r="BI88" s="7">
        <v>1</v>
      </c>
      <c r="BJ88" s="4">
        <v>179</v>
      </c>
      <c r="BK88" s="8">
        <v>3745.5</v>
      </c>
      <c r="BL88" s="2" t="s">
        <v>441</v>
      </c>
      <c r="BM88" s="7">
        <v>0.6313</v>
      </c>
      <c r="BN88" s="7">
        <v>0.6476</v>
      </c>
      <c r="BO88" s="4">
        <v>113</v>
      </c>
      <c r="BP88" s="8">
        <v>2425.42</v>
      </c>
      <c r="BQ88" s="4"/>
      <c r="BR88" s="8"/>
      <c r="BS88" s="7"/>
      <c r="BT88" s="7"/>
      <c r="BU88" s="2" t="s">
        <v>108</v>
      </c>
      <c r="BV88" s="2" t="s">
        <v>239</v>
      </c>
      <c r="BW88" s="2" t="s">
        <v>99</v>
      </c>
      <c r="BX88" s="2" t="s">
        <v>334</v>
      </c>
      <c r="BY88" s="2" t="s">
        <v>110</v>
      </c>
      <c r="BZ88" s="2" t="s">
        <v>110</v>
      </c>
      <c r="CA88" s="2" t="s">
        <v>99</v>
      </c>
    </row>
    <row r="89">
      <c r="A89" s="2" t="s">
        <v>442</v>
      </c>
      <c r="B89" s="2" t="s">
        <v>88</v>
      </c>
      <c r="C89" s="2" t="s">
        <v>89</v>
      </c>
      <c r="D89" s="2" t="s">
        <v>443</v>
      </c>
      <c r="E89" s="2" t="s">
        <v>444</v>
      </c>
      <c r="F89" s="2" t="s">
        <v>368</v>
      </c>
      <c r="G89" s="2" t="s">
        <v>368</v>
      </c>
      <c r="H89" s="2" t="s">
        <v>368</v>
      </c>
      <c r="I89" s="2" t="s">
        <v>445</v>
      </c>
      <c r="J89" s="2" t="s">
        <v>112</v>
      </c>
      <c r="K89" s="2" t="s">
        <v>370</v>
      </c>
      <c r="L89" s="3">
        <v>45.71</v>
      </c>
      <c r="M89" s="3">
        <v>48</v>
      </c>
      <c r="N89" s="3">
        <v>99.99</v>
      </c>
      <c r="O89" s="2" t="s">
        <v>96</v>
      </c>
      <c r="P89" s="2" t="s">
        <v>342</v>
      </c>
      <c r="Q89" s="2" t="s">
        <v>98</v>
      </c>
      <c r="R89" s="2" t="s">
        <v>99</v>
      </c>
      <c r="S89" s="2" t="s">
        <v>99</v>
      </c>
      <c r="T89" s="2" t="s">
        <v>256</v>
      </c>
      <c r="U89" s="2" t="s">
        <v>114</v>
      </c>
      <c r="V89" s="2" t="s">
        <v>312</v>
      </c>
      <c r="W89" s="2" t="s">
        <v>99</v>
      </c>
      <c r="X89" s="2" t="s">
        <v>99</v>
      </c>
      <c r="Y89" s="2" t="s">
        <v>374</v>
      </c>
      <c r="Z89" s="4"/>
      <c r="AA89" s="4">
        <f>=ROUNDDOWN({0},0)</f>
      </c>
      <c r="AB89" s="5"/>
      <c r="AC89" s="2" t="s">
        <v>372</v>
      </c>
      <c r="AD89" s="4">
        <v>91</v>
      </c>
      <c r="AE89" s="4">
        <v>91</v>
      </c>
      <c r="AF89" s="6">
        <v>67</v>
      </c>
      <c r="AG89" s="6"/>
      <c r="AH89" s="7"/>
      <c r="AI89" s="4"/>
      <c r="AJ89" s="4">
        <f>=ROUNDDOWN({0},0)</f>
      </c>
      <c r="AK89" s="5"/>
      <c r="AL89" s="2" t="s">
        <v>99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/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/>
      <c r="BJ89" s="4"/>
      <c r="BK89" s="8"/>
      <c r="BL89" s="2" t="s">
        <v>99</v>
      </c>
      <c r="BM89" s="7"/>
      <c r="BN89" s="7"/>
      <c r="BO89" s="4"/>
      <c r="BP89" s="8"/>
      <c r="BQ89" s="4"/>
      <c r="BR89" s="8"/>
      <c r="BS89" s="7"/>
      <c r="BT89" s="7"/>
      <c r="BU89" s="2" t="s">
        <v>108</v>
      </c>
      <c r="BV89" s="2" t="s">
        <v>96</v>
      </c>
      <c r="BW89" s="2" t="s">
        <v>99</v>
      </c>
      <c r="BX89" s="2" t="s">
        <v>99</v>
      </c>
      <c r="BY89" s="2" t="s">
        <v>110</v>
      </c>
      <c r="BZ89" s="2" t="s">
        <v>110</v>
      </c>
      <c r="CA89" s="2" t="s">
        <v>99</v>
      </c>
    </row>
    <row r="90">
      <c r="A90" s="2" t="s">
        <v>446</v>
      </c>
      <c r="B90" s="2" t="s">
        <v>88</v>
      </c>
      <c r="C90" s="2" t="s">
        <v>89</v>
      </c>
      <c r="D90" s="2" t="s">
        <v>443</v>
      </c>
      <c r="E90" s="2" t="s">
        <v>444</v>
      </c>
      <c r="F90" s="2" t="s">
        <v>368</v>
      </c>
      <c r="G90" s="2" t="s">
        <v>368</v>
      </c>
      <c r="H90" s="2" t="s">
        <v>368</v>
      </c>
      <c r="I90" s="2" t="s">
        <v>445</v>
      </c>
      <c r="J90" s="2" t="s">
        <v>119</v>
      </c>
      <c r="K90" s="2" t="s">
        <v>370</v>
      </c>
      <c r="L90" s="3">
        <v>54.85</v>
      </c>
      <c r="M90" s="3">
        <v>57.6</v>
      </c>
      <c r="N90" s="3">
        <v>119.99</v>
      </c>
      <c r="O90" s="2" t="s">
        <v>96</v>
      </c>
      <c r="P90" s="2" t="s">
        <v>342</v>
      </c>
      <c r="Q90" s="2" t="s">
        <v>98</v>
      </c>
      <c r="R90" s="2" t="s">
        <v>99</v>
      </c>
      <c r="S90" s="2" t="s">
        <v>99</v>
      </c>
      <c r="T90" s="2" t="s">
        <v>256</v>
      </c>
      <c r="U90" s="2" t="s">
        <v>114</v>
      </c>
      <c r="V90" s="2" t="s">
        <v>312</v>
      </c>
      <c r="W90" s="2" t="s">
        <v>99</v>
      </c>
      <c r="X90" s="2" t="s">
        <v>99</v>
      </c>
      <c r="Y90" s="2" t="s">
        <v>374</v>
      </c>
      <c r="Z90" s="4"/>
      <c r="AA90" s="4">
        <f>=ROUNDDOWN({0},0)</f>
      </c>
      <c r="AB90" s="5"/>
      <c r="AC90" s="2" t="s">
        <v>372</v>
      </c>
      <c r="AD90" s="4">
        <v>80</v>
      </c>
      <c r="AE90" s="4">
        <v>80</v>
      </c>
      <c r="AF90" s="6">
        <v>67</v>
      </c>
      <c r="AG90" s="6"/>
      <c r="AH90" s="7"/>
      <c r="AI90" s="4"/>
      <c r="AJ90" s="4">
        <f>=ROUNDDOWN({0},0)</f>
      </c>
      <c r="AK90" s="5"/>
      <c r="AL90" s="2" t="s">
        <v>99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99</v>
      </c>
      <c r="AW90" s="8" t="s">
        <v>99</v>
      </c>
      <c r="AX90" s="4" t="s">
        <v>99</v>
      </c>
      <c r="AY90" s="8" t="s">
        <v>99</v>
      </c>
      <c r="AZ90" s="7" t="s">
        <v>99</v>
      </c>
      <c r="BA90" s="7" t="s">
        <v>99</v>
      </c>
      <c r="BB90" s="7"/>
      <c r="BC90" s="4" t="s">
        <v>99</v>
      </c>
      <c r="BD90" s="8" t="s">
        <v>99</v>
      </c>
      <c r="BE90" s="4" t="s">
        <v>99</v>
      </c>
      <c r="BF90" s="8" t="s">
        <v>99</v>
      </c>
      <c r="BG90" s="7" t="s">
        <v>99</v>
      </c>
      <c r="BH90" s="7" t="s">
        <v>99</v>
      </c>
      <c r="BI90" s="7"/>
      <c r="BJ90" s="4"/>
      <c r="BK90" s="8"/>
      <c r="BL90" s="2" t="s">
        <v>99</v>
      </c>
      <c r="BM90" s="7"/>
      <c r="BN90" s="7"/>
      <c r="BO90" s="4"/>
      <c r="BP90" s="8"/>
      <c r="BQ90" s="4"/>
      <c r="BR90" s="8"/>
      <c r="BS90" s="7"/>
      <c r="BT90" s="7"/>
      <c r="BU90" s="2" t="s">
        <v>108</v>
      </c>
      <c r="BV90" s="2" t="s">
        <v>96</v>
      </c>
      <c r="BW90" s="2" t="s">
        <v>99</v>
      </c>
      <c r="BX90" s="2" t="s">
        <v>99</v>
      </c>
      <c r="BY90" s="2" t="s">
        <v>110</v>
      </c>
      <c r="BZ90" s="2" t="s">
        <v>110</v>
      </c>
      <c r="CA90" s="2" t="s">
        <v>99</v>
      </c>
    </row>
    <row r="91">
      <c r="A91" s="2" t="s">
        <v>447</v>
      </c>
      <c r="B91" s="2" t="s">
        <v>88</v>
      </c>
      <c r="C91" s="2" t="s">
        <v>89</v>
      </c>
      <c r="D91" s="2" t="s">
        <v>443</v>
      </c>
      <c r="E91" s="2" t="s">
        <v>444</v>
      </c>
      <c r="F91" s="2" t="s">
        <v>368</v>
      </c>
      <c r="G91" s="2" t="s">
        <v>368</v>
      </c>
      <c r="H91" s="2" t="s">
        <v>368</v>
      </c>
      <c r="I91" s="2" t="s">
        <v>445</v>
      </c>
      <c r="J91" s="2" t="s">
        <v>112</v>
      </c>
      <c r="K91" s="2" t="s">
        <v>123</v>
      </c>
      <c r="L91" s="3">
        <v>45.71</v>
      </c>
      <c r="M91" s="3">
        <v>48</v>
      </c>
      <c r="N91" s="3">
        <v>99.99</v>
      </c>
      <c r="O91" s="2" t="s">
        <v>96</v>
      </c>
      <c r="P91" s="2" t="s">
        <v>342</v>
      </c>
      <c r="Q91" s="2" t="s">
        <v>98</v>
      </c>
      <c r="R91" s="2" t="s">
        <v>99</v>
      </c>
      <c r="S91" s="2" t="s">
        <v>99</v>
      </c>
      <c r="T91" s="2" t="s">
        <v>256</v>
      </c>
      <c r="U91" s="2" t="s">
        <v>114</v>
      </c>
      <c r="V91" s="2" t="s">
        <v>312</v>
      </c>
      <c r="W91" s="2" t="s">
        <v>99</v>
      </c>
      <c r="X91" s="2" t="s">
        <v>99</v>
      </c>
      <c r="Y91" s="2" t="s">
        <v>374</v>
      </c>
      <c r="Z91" s="4"/>
      <c r="AA91" s="4">
        <f>=ROUNDDOWN({0},0)</f>
      </c>
      <c r="AB91" s="5"/>
      <c r="AC91" s="2" t="s">
        <v>372</v>
      </c>
      <c r="AD91" s="4">
        <v>102</v>
      </c>
      <c r="AE91" s="4">
        <v>102</v>
      </c>
      <c r="AF91" s="6">
        <v>67</v>
      </c>
      <c r="AG91" s="6"/>
      <c r="AH91" s="7"/>
      <c r="AI91" s="4"/>
      <c r="AJ91" s="4">
        <f>=ROUNDDOWN({0},0)</f>
      </c>
      <c r="AK91" s="5"/>
      <c r="AL91" s="2" t="s">
        <v>99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/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/>
      <c r="BJ91" s="4"/>
      <c r="BK91" s="8"/>
      <c r="BL91" s="2" t="s">
        <v>99</v>
      </c>
      <c r="BM91" s="7"/>
      <c r="BN91" s="7"/>
      <c r="BO91" s="4"/>
      <c r="BP91" s="8"/>
      <c r="BQ91" s="4"/>
      <c r="BR91" s="8"/>
      <c r="BS91" s="7"/>
      <c r="BT91" s="7"/>
      <c r="BU91" s="2" t="s">
        <v>108</v>
      </c>
      <c r="BV91" s="2" t="s">
        <v>96</v>
      </c>
      <c r="BW91" s="2" t="s">
        <v>99</v>
      </c>
      <c r="BX91" s="2" t="s">
        <v>99</v>
      </c>
      <c r="BY91" s="2" t="s">
        <v>110</v>
      </c>
      <c r="BZ91" s="2" t="s">
        <v>110</v>
      </c>
      <c r="CA91" s="2" t="s">
        <v>99</v>
      </c>
    </row>
    <row r="92">
      <c r="A92" s="2" t="s">
        <v>448</v>
      </c>
      <c r="B92" s="2" t="s">
        <v>88</v>
      </c>
      <c r="C92" s="2" t="s">
        <v>89</v>
      </c>
      <c r="D92" s="2" t="s">
        <v>443</v>
      </c>
      <c r="E92" s="2" t="s">
        <v>444</v>
      </c>
      <c r="F92" s="2" t="s">
        <v>368</v>
      </c>
      <c r="G92" s="2" t="s">
        <v>368</v>
      </c>
      <c r="H92" s="2" t="s">
        <v>368</v>
      </c>
      <c r="I92" s="2" t="s">
        <v>445</v>
      </c>
      <c r="J92" s="2" t="s">
        <v>119</v>
      </c>
      <c r="K92" s="2" t="s">
        <v>123</v>
      </c>
      <c r="L92" s="3">
        <v>54.85</v>
      </c>
      <c r="M92" s="3">
        <v>57.6</v>
      </c>
      <c r="N92" s="3">
        <v>119.99</v>
      </c>
      <c r="O92" s="2" t="s">
        <v>96</v>
      </c>
      <c r="P92" s="2" t="s">
        <v>342</v>
      </c>
      <c r="Q92" s="2" t="s">
        <v>98</v>
      </c>
      <c r="R92" s="2" t="s">
        <v>99</v>
      </c>
      <c r="S92" s="2" t="s">
        <v>99</v>
      </c>
      <c r="T92" s="2" t="s">
        <v>256</v>
      </c>
      <c r="U92" s="2" t="s">
        <v>114</v>
      </c>
      <c r="V92" s="2" t="s">
        <v>312</v>
      </c>
      <c r="W92" s="2" t="s">
        <v>99</v>
      </c>
      <c r="X92" s="2" t="s">
        <v>99</v>
      </c>
      <c r="Y92" s="2" t="s">
        <v>374</v>
      </c>
      <c r="Z92" s="4"/>
      <c r="AA92" s="4">
        <f>=ROUNDDOWN({0},0)</f>
      </c>
      <c r="AB92" s="5"/>
      <c r="AC92" s="2" t="s">
        <v>372</v>
      </c>
      <c r="AD92" s="4">
        <v>94</v>
      </c>
      <c r="AE92" s="4">
        <v>94</v>
      </c>
      <c r="AF92" s="6">
        <v>67</v>
      </c>
      <c r="AG92" s="6"/>
      <c r="AH92" s="7"/>
      <c r="AI92" s="4"/>
      <c r="AJ92" s="4">
        <f>=ROUNDDOWN({0},0)</f>
      </c>
      <c r="AK92" s="5"/>
      <c r="AL92" s="2" t="s">
        <v>99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99</v>
      </c>
      <c r="AW92" s="8" t="s">
        <v>99</v>
      </c>
      <c r="AX92" s="4" t="s">
        <v>99</v>
      </c>
      <c r="AY92" s="8" t="s">
        <v>99</v>
      </c>
      <c r="AZ92" s="7" t="s">
        <v>99</v>
      </c>
      <c r="BA92" s="7" t="s">
        <v>99</v>
      </c>
      <c r="BB92" s="7"/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/>
      <c r="BJ92" s="4"/>
      <c r="BK92" s="8"/>
      <c r="BL92" s="2" t="s">
        <v>99</v>
      </c>
      <c r="BM92" s="7"/>
      <c r="BN92" s="7"/>
      <c r="BO92" s="4"/>
      <c r="BP92" s="8"/>
      <c r="BQ92" s="4"/>
      <c r="BR92" s="8"/>
      <c r="BS92" s="7"/>
      <c r="BT92" s="7"/>
      <c r="BU92" s="2" t="s">
        <v>108</v>
      </c>
      <c r="BV92" s="2" t="s">
        <v>96</v>
      </c>
      <c r="BW92" s="2" t="s">
        <v>99</v>
      </c>
      <c r="BX92" s="2" t="s">
        <v>99</v>
      </c>
      <c r="BY92" s="2" t="s">
        <v>110</v>
      </c>
      <c r="BZ92" s="2" t="s">
        <v>110</v>
      </c>
      <c r="CA92" s="2" t="s">
        <v>99</v>
      </c>
    </row>
    <row r="93">
      <c r="A93" s="2" t="s">
        <v>449</v>
      </c>
      <c r="B93" s="2" t="s">
        <v>88</v>
      </c>
      <c r="C93" s="2" t="s">
        <v>89</v>
      </c>
      <c r="D93" s="2" t="s">
        <v>443</v>
      </c>
      <c r="E93" s="2" t="s">
        <v>444</v>
      </c>
      <c r="F93" s="2" t="s">
        <v>379</v>
      </c>
      <c r="G93" s="2" t="s">
        <v>379</v>
      </c>
      <c r="H93" s="2" t="s">
        <v>379</v>
      </c>
      <c r="I93" s="2" t="s">
        <v>450</v>
      </c>
      <c r="J93" s="2" t="s">
        <v>112</v>
      </c>
      <c r="K93" s="2" t="s">
        <v>155</v>
      </c>
      <c r="L93" s="3">
        <v>45.71</v>
      </c>
      <c r="M93" s="3">
        <v>48</v>
      </c>
      <c r="N93" s="3">
        <v>99.99</v>
      </c>
      <c r="O93" s="2" t="s">
        <v>96</v>
      </c>
      <c r="P93" s="2" t="s">
        <v>342</v>
      </c>
      <c r="Q93" s="2" t="s">
        <v>98</v>
      </c>
      <c r="R93" s="2" t="s">
        <v>99</v>
      </c>
      <c r="S93" s="2" t="s">
        <v>99</v>
      </c>
      <c r="T93" s="2" t="s">
        <v>256</v>
      </c>
      <c r="U93" s="2" t="s">
        <v>114</v>
      </c>
      <c r="V93" s="2" t="s">
        <v>312</v>
      </c>
      <c r="W93" s="2" t="s">
        <v>99</v>
      </c>
      <c r="X93" s="2" t="s">
        <v>99</v>
      </c>
      <c r="Y93" s="2" t="s">
        <v>371</v>
      </c>
      <c r="Z93" s="4">
        <v>108</v>
      </c>
      <c r="AA93" s="4">
        <f>=ROUNDDOWN({0},0)</f>
      </c>
      <c r="AB93" s="5"/>
      <c r="AC93" s="2" t="s">
        <v>383</v>
      </c>
      <c r="AD93" s="4">
        <v>122</v>
      </c>
      <c r="AE93" s="4">
        <v>122</v>
      </c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99</v>
      </c>
      <c r="AW93" s="8" t="s">
        <v>99</v>
      </c>
      <c r="AX93" s="4" t="s">
        <v>99</v>
      </c>
      <c r="AY93" s="8" t="s">
        <v>99</v>
      </c>
      <c r="AZ93" s="7" t="s">
        <v>99</v>
      </c>
      <c r="BA93" s="7" t="s">
        <v>99</v>
      </c>
      <c r="BB93" s="7"/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/>
      <c r="BJ93" s="4"/>
      <c r="BK93" s="8"/>
      <c r="BL93" s="2" t="s">
        <v>99</v>
      </c>
      <c r="BM93" s="7"/>
      <c r="BN93" s="7"/>
      <c r="BO93" s="4"/>
      <c r="BP93" s="8"/>
      <c r="BQ93" s="4"/>
      <c r="BR93" s="8"/>
      <c r="BS93" s="7"/>
      <c r="BT93" s="7"/>
      <c r="BU93" s="2" t="s">
        <v>108</v>
      </c>
      <c r="BV93" s="2" t="s">
        <v>96</v>
      </c>
      <c r="BW93" s="2" t="s">
        <v>99</v>
      </c>
      <c r="BX93" s="2" t="s">
        <v>99</v>
      </c>
      <c r="BY93" s="2" t="s">
        <v>110</v>
      </c>
      <c r="BZ93" s="2" t="s">
        <v>110</v>
      </c>
      <c r="CA93" s="2" t="s">
        <v>99</v>
      </c>
    </row>
    <row r="94">
      <c r="A94" s="2" t="s">
        <v>451</v>
      </c>
      <c r="B94" s="2" t="s">
        <v>88</v>
      </c>
      <c r="C94" s="2" t="s">
        <v>89</v>
      </c>
      <c r="D94" s="2" t="s">
        <v>443</v>
      </c>
      <c r="E94" s="2" t="s">
        <v>444</v>
      </c>
      <c r="F94" s="2" t="s">
        <v>379</v>
      </c>
      <c r="G94" s="2" t="s">
        <v>379</v>
      </c>
      <c r="H94" s="2" t="s">
        <v>379</v>
      </c>
      <c r="I94" s="2" t="s">
        <v>450</v>
      </c>
      <c r="J94" s="2" t="s">
        <v>119</v>
      </c>
      <c r="K94" s="2" t="s">
        <v>155</v>
      </c>
      <c r="L94" s="3">
        <v>54.85</v>
      </c>
      <c r="M94" s="3">
        <v>57.6</v>
      </c>
      <c r="N94" s="3">
        <v>119.99</v>
      </c>
      <c r="O94" s="2" t="s">
        <v>96</v>
      </c>
      <c r="P94" s="2" t="s">
        <v>342</v>
      </c>
      <c r="Q94" s="2" t="s">
        <v>98</v>
      </c>
      <c r="R94" s="2" t="s">
        <v>99</v>
      </c>
      <c r="S94" s="2" t="s">
        <v>99</v>
      </c>
      <c r="T94" s="2" t="s">
        <v>256</v>
      </c>
      <c r="U94" s="2" t="s">
        <v>114</v>
      </c>
      <c r="V94" s="2" t="s">
        <v>312</v>
      </c>
      <c r="W94" s="2" t="s">
        <v>99</v>
      </c>
      <c r="X94" s="2" t="s">
        <v>99</v>
      </c>
      <c r="Y94" s="2" t="s">
        <v>371</v>
      </c>
      <c r="Z94" s="4">
        <v>97</v>
      </c>
      <c r="AA94" s="4">
        <f>=ROUNDDOWN({0},0)</f>
      </c>
      <c r="AB94" s="5"/>
      <c r="AC94" s="2" t="s">
        <v>383</v>
      </c>
      <c r="AD94" s="4">
        <v>107</v>
      </c>
      <c r="AE94" s="4">
        <v>107</v>
      </c>
      <c r="AF94" s="6">
        <v>67</v>
      </c>
      <c r="AG94" s="6"/>
      <c r="AH94" s="7">
        <v>1</v>
      </c>
      <c r="AI94" s="4"/>
      <c r="AJ94" s="4">
        <f>=ROUNDDOWN({0},0)</f>
      </c>
      <c r="AK94" s="5"/>
      <c r="AL94" s="2" t="s">
        <v>99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99</v>
      </c>
      <c r="AW94" s="8" t="s">
        <v>99</v>
      </c>
      <c r="AX94" s="4" t="s">
        <v>99</v>
      </c>
      <c r="AY94" s="8" t="s">
        <v>99</v>
      </c>
      <c r="AZ94" s="7" t="s">
        <v>99</v>
      </c>
      <c r="BA94" s="7" t="s">
        <v>99</v>
      </c>
      <c r="BB94" s="7"/>
      <c r="BC94" s="4" t="s">
        <v>99</v>
      </c>
      <c r="BD94" s="8" t="s">
        <v>99</v>
      </c>
      <c r="BE94" s="4" t="s">
        <v>99</v>
      </c>
      <c r="BF94" s="8" t="s">
        <v>99</v>
      </c>
      <c r="BG94" s="7" t="s">
        <v>99</v>
      </c>
      <c r="BH94" s="7" t="s">
        <v>99</v>
      </c>
      <c r="BI94" s="7"/>
      <c r="BJ94" s="4"/>
      <c r="BK94" s="8"/>
      <c r="BL94" s="2" t="s">
        <v>99</v>
      </c>
      <c r="BM94" s="7"/>
      <c r="BN94" s="7"/>
      <c r="BO94" s="4"/>
      <c r="BP94" s="8"/>
      <c r="BQ94" s="4"/>
      <c r="BR94" s="8"/>
      <c r="BS94" s="7"/>
      <c r="BT94" s="7"/>
      <c r="BU94" s="2" t="s">
        <v>108</v>
      </c>
      <c r="BV94" s="2" t="s">
        <v>96</v>
      </c>
      <c r="BW94" s="2" t="s">
        <v>99</v>
      </c>
      <c r="BX94" s="2" t="s">
        <v>99</v>
      </c>
      <c r="BY94" s="2" t="s">
        <v>110</v>
      </c>
      <c r="BZ94" s="2" t="s">
        <v>110</v>
      </c>
      <c r="CA94" s="2" t="s">
        <v>99</v>
      </c>
    </row>
    <row r="95">
      <c r="A95" s="2" t="s">
        <v>452</v>
      </c>
      <c r="B95" s="2" t="s">
        <v>88</v>
      </c>
      <c r="C95" s="2" t="s">
        <v>89</v>
      </c>
      <c r="D95" s="2" t="s">
        <v>443</v>
      </c>
      <c r="E95" s="2" t="s">
        <v>444</v>
      </c>
      <c r="F95" s="2" t="s">
        <v>379</v>
      </c>
      <c r="G95" s="2" t="s">
        <v>379</v>
      </c>
      <c r="H95" s="2" t="s">
        <v>379</v>
      </c>
      <c r="I95" s="2" t="s">
        <v>450</v>
      </c>
      <c r="J95" s="2" t="s">
        <v>112</v>
      </c>
      <c r="K95" s="2" t="s">
        <v>341</v>
      </c>
      <c r="L95" s="3">
        <v>45.71</v>
      </c>
      <c r="M95" s="3">
        <v>48</v>
      </c>
      <c r="N95" s="3">
        <v>99.99</v>
      </c>
      <c r="O95" s="2" t="s">
        <v>96</v>
      </c>
      <c r="P95" s="2" t="s">
        <v>342</v>
      </c>
      <c r="Q95" s="2" t="s">
        <v>98</v>
      </c>
      <c r="R95" s="2" t="s">
        <v>99</v>
      </c>
      <c r="S95" s="2" t="s">
        <v>99</v>
      </c>
      <c r="T95" s="2" t="s">
        <v>256</v>
      </c>
      <c r="U95" s="2" t="s">
        <v>114</v>
      </c>
      <c r="V95" s="2" t="s">
        <v>312</v>
      </c>
      <c r="W95" s="2" t="s">
        <v>99</v>
      </c>
      <c r="X95" s="2" t="s">
        <v>99</v>
      </c>
      <c r="Y95" s="2" t="s">
        <v>371</v>
      </c>
      <c r="Z95" s="4">
        <v>85</v>
      </c>
      <c r="AA95" s="4">
        <f>=ROUNDDOWN({0},0)</f>
      </c>
      <c r="AB95" s="5"/>
      <c r="AC95" s="2" t="s">
        <v>383</v>
      </c>
      <c r="AD95" s="4">
        <v>89</v>
      </c>
      <c r="AE95" s="4">
        <v>89</v>
      </c>
      <c r="AF95" s="6">
        <v>67</v>
      </c>
      <c r="AG95" s="6"/>
      <c r="AH95" s="7">
        <v>1</v>
      </c>
      <c r="AI95" s="4"/>
      <c r="AJ95" s="4">
        <f>=ROUNDDOWN({0},0)</f>
      </c>
      <c r="AK95" s="5"/>
      <c r="AL95" s="2" t="s">
        <v>99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/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/>
      <c r="BJ95" s="4"/>
      <c r="BK95" s="8"/>
      <c r="BL95" s="2" t="s">
        <v>99</v>
      </c>
      <c r="BM95" s="7"/>
      <c r="BN95" s="7"/>
      <c r="BO95" s="4"/>
      <c r="BP95" s="8"/>
      <c r="BQ95" s="4"/>
      <c r="BR95" s="8"/>
      <c r="BS95" s="7"/>
      <c r="BT95" s="7"/>
      <c r="BU95" s="2" t="s">
        <v>108</v>
      </c>
      <c r="BV95" s="2" t="s">
        <v>96</v>
      </c>
      <c r="BW95" s="2" t="s">
        <v>99</v>
      </c>
      <c r="BX95" s="2" t="s">
        <v>99</v>
      </c>
      <c r="BY95" s="2" t="s">
        <v>110</v>
      </c>
      <c r="BZ95" s="2" t="s">
        <v>110</v>
      </c>
      <c r="CA95" s="2" t="s">
        <v>99</v>
      </c>
    </row>
    <row r="96">
      <c r="A96" s="2" t="s">
        <v>453</v>
      </c>
      <c r="B96" s="2" t="s">
        <v>88</v>
      </c>
      <c r="C96" s="2" t="s">
        <v>89</v>
      </c>
      <c r="D96" s="2" t="s">
        <v>443</v>
      </c>
      <c r="E96" s="2" t="s">
        <v>444</v>
      </c>
      <c r="F96" s="2" t="s">
        <v>379</v>
      </c>
      <c r="G96" s="2" t="s">
        <v>379</v>
      </c>
      <c r="H96" s="2" t="s">
        <v>379</v>
      </c>
      <c r="I96" s="2" t="s">
        <v>450</v>
      </c>
      <c r="J96" s="2" t="s">
        <v>119</v>
      </c>
      <c r="K96" s="2" t="s">
        <v>341</v>
      </c>
      <c r="L96" s="3">
        <v>54.85</v>
      </c>
      <c r="M96" s="3">
        <v>57.6</v>
      </c>
      <c r="N96" s="3">
        <v>119.99</v>
      </c>
      <c r="O96" s="2" t="s">
        <v>96</v>
      </c>
      <c r="P96" s="2" t="s">
        <v>342</v>
      </c>
      <c r="Q96" s="2" t="s">
        <v>98</v>
      </c>
      <c r="R96" s="2" t="s">
        <v>99</v>
      </c>
      <c r="S96" s="2" t="s">
        <v>99</v>
      </c>
      <c r="T96" s="2" t="s">
        <v>256</v>
      </c>
      <c r="U96" s="2" t="s">
        <v>114</v>
      </c>
      <c r="V96" s="2" t="s">
        <v>312</v>
      </c>
      <c r="W96" s="2" t="s">
        <v>99</v>
      </c>
      <c r="X96" s="2" t="s">
        <v>99</v>
      </c>
      <c r="Y96" s="2" t="s">
        <v>371</v>
      </c>
      <c r="Z96" s="4">
        <v>77</v>
      </c>
      <c r="AA96" s="4">
        <f>=ROUNDDOWN({0},0)</f>
      </c>
      <c r="AB96" s="5"/>
      <c r="AC96" s="2" t="s">
        <v>383</v>
      </c>
      <c r="AD96" s="4">
        <v>80</v>
      </c>
      <c r="AE96" s="4">
        <v>80</v>
      </c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99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99</v>
      </c>
      <c r="AW96" s="8" t="s">
        <v>99</v>
      </c>
      <c r="AX96" s="4" t="s">
        <v>99</v>
      </c>
      <c r="AY96" s="8" t="s">
        <v>99</v>
      </c>
      <c r="AZ96" s="7" t="s">
        <v>99</v>
      </c>
      <c r="BA96" s="7" t="s">
        <v>99</v>
      </c>
      <c r="BB96" s="7"/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/>
      <c r="BJ96" s="4"/>
      <c r="BK96" s="8"/>
      <c r="BL96" s="2" t="s">
        <v>99</v>
      </c>
      <c r="BM96" s="7"/>
      <c r="BN96" s="7"/>
      <c r="BO96" s="4"/>
      <c r="BP96" s="8"/>
      <c r="BQ96" s="4"/>
      <c r="BR96" s="8"/>
      <c r="BS96" s="7"/>
      <c r="BT96" s="7"/>
      <c r="BU96" s="2" t="s">
        <v>108</v>
      </c>
      <c r="BV96" s="2" t="s">
        <v>96</v>
      </c>
      <c r="BW96" s="2" t="s">
        <v>99</v>
      </c>
      <c r="BX96" s="2" t="s">
        <v>99</v>
      </c>
      <c r="BY96" s="2" t="s">
        <v>110</v>
      </c>
      <c r="BZ96" s="2" t="s">
        <v>110</v>
      </c>
      <c r="CA96" s="2" t="s">
        <v>99</v>
      </c>
    </row>
    <row r="97">
      <c r="A97" s="16" t="s">
        <v>454</v>
      </c>
      <c r="B97" s="9" t="s">
        <v>99</v>
      </c>
      <c r="C97" s="9" t="s">
        <v>99</v>
      </c>
      <c r="D97" s="9" t="s">
        <v>99</v>
      </c>
      <c r="E97" s="9" t="s">
        <v>99</v>
      </c>
      <c r="F97" s="9" t="s">
        <v>99</v>
      </c>
      <c r="G97" s="9" t="s">
        <v>99</v>
      </c>
      <c r="H97" s="9" t="s">
        <v>99</v>
      </c>
      <c r="I97" s="9" t="s">
        <v>99</v>
      </c>
      <c r="J97" s="9" t="s">
        <v>99</v>
      </c>
      <c r="K97" s="9" t="s">
        <v>99</v>
      </c>
      <c r="L97" s="10"/>
      <c r="M97" s="10"/>
      <c r="N97" s="10"/>
      <c r="O97" s="9" t="s">
        <v>99</v>
      </c>
      <c r="P97" s="9" t="s">
        <v>99</v>
      </c>
      <c r="Q97" s="9" t="s">
        <v>99</v>
      </c>
      <c r="R97" s="9" t="s">
        <v>99</v>
      </c>
      <c r="S97" s="9" t="s">
        <v>99</v>
      </c>
      <c r="T97" s="9" t="s">
        <v>99</v>
      </c>
      <c r="U97" s="9" t="s">
        <v>99</v>
      </c>
      <c r="V97" s="9" t="s">
        <v>99</v>
      </c>
      <c r="W97" s="9" t="s">
        <v>99</v>
      </c>
      <c r="X97" s="9" t="s">
        <v>99</v>
      </c>
      <c r="Y97" s="9" t="s">
        <v>99</v>
      </c>
      <c r="Z97" s="11">
        <v>20681</v>
      </c>
      <c r="AA97" s="11">
        <f>=ROUNDDOWN({0},0)</f>
      </c>
      <c r="AB97" s="12">
        <v>1197.8</v>
      </c>
      <c r="AC97" s="9" t="s">
        <v>99</v>
      </c>
      <c r="AD97" s="11"/>
      <c r="AE97" s="11">
        <v>7594</v>
      </c>
      <c r="AF97" s="13"/>
      <c r="AG97" s="13"/>
      <c r="AH97" s="14"/>
      <c r="AI97" s="11"/>
      <c r="AJ97" s="11">
        <f>=ROUNDDOWN({0},0)</f>
      </c>
      <c r="AK97" s="12"/>
      <c r="AL97" s="9" t="s">
        <v>99</v>
      </c>
      <c r="AM97" s="11"/>
      <c r="AN97" s="11"/>
      <c r="AO97" s="14"/>
      <c r="AP97" s="11">
        <v>24562</v>
      </c>
      <c r="AQ97" s="15">
        <v>1292203.09</v>
      </c>
      <c r="AR97" s="11"/>
      <c r="AS97" s="15"/>
      <c r="AT97" s="14"/>
      <c r="AU97" s="14"/>
      <c r="AV97" s="11">
        <v>24562</v>
      </c>
      <c r="AW97" s="15">
        <v>1292203.09</v>
      </c>
      <c r="AX97" s="11"/>
      <c r="AY97" s="15"/>
      <c r="AZ97" s="14"/>
      <c r="BA97" s="14"/>
      <c r="BB97" s="14"/>
      <c r="BC97" s="11">
        <v>24562</v>
      </c>
      <c r="BD97" s="15">
        <v>1292203.09</v>
      </c>
      <c r="BE97" s="11"/>
      <c r="BF97" s="15"/>
      <c r="BG97" s="14"/>
      <c r="BH97" s="14"/>
      <c r="BI97" s="14"/>
      <c r="BJ97" s="11"/>
      <c r="BK97" s="15"/>
      <c r="BL97" s="9" t="s">
        <v>99</v>
      </c>
      <c r="BM97" s="14"/>
      <c r="BN97" s="14"/>
      <c r="BO97" s="11">
        <v>24562</v>
      </c>
      <c r="BP97" s="15">
        <v>1292203.09</v>
      </c>
      <c r="BQ97" s="11"/>
      <c r="BR97" s="15"/>
      <c r="BS97" s="14"/>
      <c r="BT97" s="14"/>
      <c r="BU97" s="9" t="s">
        <v>99</v>
      </c>
      <c r="BV97" s="9" t="s">
        <v>99</v>
      </c>
      <c r="BW97" s="9" t="s">
        <v>99</v>
      </c>
      <c r="BX97" s="9" t="s">
        <v>99</v>
      </c>
      <c r="BY97" s="9" t="s">
        <v>99</v>
      </c>
      <c r="BZ97" s="9" t="s">
        <v>99</v>
      </c>
      <c r="CA97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9:BC40"/>
    <mergeCell ref="BD39:BD40"/>
    <mergeCell ref="BE39:BE40"/>
    <mergeCell ref="BF39:BF40"/>
    <mergeCell ref="BG39:BG40"/>
    <mergeCell ref="BH39:BH40"/>
    <mergeCell ref="BC41:BC42"/>
    <mergeCell ref="BD41:BD42"/>
    <mergeCell ref="BE41:BE42"/>
    <mergeCell ref="BF41:BF42"/>
    <mergeCell ref="BG41:BG42"/>
    <mergeCell ref="BH41:BH42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BC51:BC54"/>
    <mergeCell ref="BD51:BD54"/>
    <mergeCell ref="BE51:BE54"/>
    <mergeCell ref="BF51:BF54"/>
    <mergeCell ref="BG51:BG54"/>
    <mergeCell ref="BH51:BH54"/>
    <mergeCell ref="BC55:BC57"/>
    <mergeCell ref="BD55:BD57"/>
    <mergeCell ref="BE55:BE57"/>
    <mergeCell ref="BF55:BF57"/>
    <mergeCell ref="BG55:BG57"/>
    <mergeCell ref="BH55:BH57"/>
    <mergeCell ref="BC58:BC61"/>
    <mergeCell ref="BD58:BD61"/>
    <mergeCell ref="BE58:BE61"/>
    <mergeCell ref="BF58:BF61"/>
    <mergeCell ref="BG58:BG61"/>
    <mergeCell ref="BH58:BH61"/>
    <mergeCell ref="BC62:BC64"/>
    <mergeCell ref="BD62:BD64"/>
    <mergeCell ref="BE62:BE64"/>
    <mergeCell ref="BF62:BF64"/>
    <mergeCell ref="BG62:BG64"/>
    <mergeCell ref="BH62:BH64"/>
    <mergeCell ref="BC65:BC68"/>
    <mergeCell ref="BD65:BD68"/>
    <mergeCell ref="BE65:BE68"/>
    <mergeCell ref="BF65:BF68"/>
    <mergeCell ref="BG65:BG68"/>
    <mergeCell ref="BH65:BH68"/>
    <mergeCell ref="BC69:BC74"/>
    <mergeCell ref="BD69:BD74"/>
    <mergeCell ref="BE69:BE74"/>
    <mergeCell ref="BF69:BF74"/>
    <mergeCell ref="BG69:BG74"/>
    <mergeCell ref="BH69:BH74"/>
    <mergeCell ref="BC77:BC78"/>
    <mergeCell ref="BD77:BD78"/>
    <mergeCell ref="BE77:BE78"/>
    <mergeCell ref="BF77:BF78"/>
    <mergeCell ref="BG77:BG78"/>
    <mergeCell ref="BH77:BH78"/>
    <mergeCell ref="BC82:BC83"/>
    <mergeCell ref="BD82:BD83"/>
    <mergeCell ref="BE82:BE83"/>
    <mergeCell ref="BF82:BF83"/>
    <mergeCell ref="BG82:BG83"/>
    <mergeCell ref="BH82:BH83"/>
    <mergeCell ref="BC89:BC92"/>
    <mergeCell ref="BD89:BD92"/>
    <mergeCell ref="BE89:BE92"/>
    <mergeCell ref="BF89:BF92"/>
    <mergeCell ref="BG89:BG92"/>
    <mergeCell ref="BH89:BH92"/>
    <mergeCell ref="BC93:BC96"/>
    <mergeCell ref="BD93:BD96"/>
    <mergeCell ref="BE93:BE96"/>
    <mergeCell ref="BF93:BF96"/>
    <mergeCell ref="BG93:BG96"/>
    <mergeCell ref="BH93:BH96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7:AV50"/>
    <mergeCell ref="AW47:AW50"/>
    <mergeCell ref="AX47:AX50"/>
    <mergeCell ref="AY47:AY50"/>
    <mergeCell ref="AZ47:AZ50"/>
    <mergeCell ref="BA47:BA50"/>
    <mergeCell ref="BI47:BI50"/>
    <mergeCell ref="AV51:AV54"/>
    <mergeCell ref="AW51:AW54"/>
    <mergeCell ref="AX51:AX54"/>
    <mergeCell ref="AY51:AY54"/>
    <mergeCell ref="AZ51:AZ54"/>
    <mergeCell ref="BA51:BA54"/>
    <mergeCell ref="BI51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4"/>
    <mergeCell ref="AW62:AW64"/>
    <mergeCell ref="AX62:AX64"/>
    <mergeCell ref="AY62:AY64"/>
    <mergeCell ref="AZ62:AZ64"/>
    <mergeCell ref="BA62:BA64"/>
    <mergeCell ref="BI62:BI64"/>
    <mergeCell ref="AV65:AV66"/>
    <mergeCell ref="AW65:AW66"/>
    <mergeCell ref="AX65:AX66"/>
    <mergeCell ref="AY65:AY66"/>
    <mergeCell ref="AZ65:AZ66"/>
    <mergeCell ref="BA65:BA66"/>
    <mergeCell ref="AV67:AV68"/>
    <mergeCell ref="AW67:AW68"/>
    <mergeCell ref="AX67:AX68"/>
    <mergeCell ref="AY67:AY68"/>
    <mergeCell ref="AZ67:AZ68"/>
    <mergeCell ref="BA67:BA68"/>
    <mergeCell ref="AV69:AV71"/>
    <mergeCell ref="AW69:AW71"/>
    <mergeCell ref="AX69:AX71"/>
    <mergeCell ref="AY69:AY71"/>
    <mergeCell ref="AZ69:AZ71"/>
    <mergeCell ref="BA69:BA71"/>
    <mergeCell ref="AV72:AV74"/>
    <mergeCell ref="AW72:AW74"/>
    <mergeCell ref="AX72:AX74"/>
    <mergeCell ref="AY72:AY74"/>
    <mergeCell ref="AZ72:AZ74"/>
    <mergeCell ref="BA72:BA74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455</v>
      </c>
      <c r="D2" s="0" t="s">
        <v>456</v>
      </c>
      <c r="E2" s="0" t="s">
        <v>457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458</v>
      </c>
      <c r="J4" s="1" t="s">
        <v>459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460</v>
      </c>
      <c r="P4" s="1" t="s">
        <v>461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462</v>
      </c>
      <c r="F5" s="1" t="s">
        <v>463</v>
      </c>
      <c r="G5" s="1" t="s">
        <v>462</v>
      </c>
      <c r="H5" s="1" t="s">
        <v>463</v>
      </c>
      <c r="I5" s="1" t="s">
        <v>458</v>
      </c>
      <c r="J5" s="1" t="s">
        <v>459</v>
      </c>
      <c r="K5" s="1" t="s">
        <v>464</v>
      </c>
      <c r="L5" s="1" t="s">
        <v>465</v>
      </c>
      <c r="M5" s="1" t="s">
        <v>464</v>
      </c>
      <c r="N5" s="1" t="s">
        <v>465</v>
      </c>
      <c r="O5" s="1" t="s">
        <v>460</v>
      </c>
      <c r="P5" s="1" t="s">
        <v>461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10545</v>
      </c>
      <c r="F6" s="8">
        <v>606436.44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10001</v>
      </c>
      <c r="L6" s="8">
        <v>570871.78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270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544</v>
      </c>
      <c r="L7" s="8">
        <v>35564.66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285</v>
      </c>
      <c r="D8" s="2" t="s">
        <v>286</v>
      </c>
      <c r="E8" s="4">
        <v>5528</v>
      </c>
      <c r="F8" s="8">
        <v>494696.87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5443</v>
      </c>
      <c r="L8" s="8">
        <v>488646.35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285</v>
      </c>
      <c r="D9" s="2" t="s">
        <v>353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85</v>
      </c>
      <c r="L9" s="8">
        <v>6050.52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390</v>
      </c>
      <c r="D10" s="2" t="s">
        <v>391</v>
      </c>
      <c r="E10" s="4">
        <v>6803</v>
      </c>
      <c r="F10" s="8">
        <v>155472.55</v>
      </c>
      <c r="G10" s="4" t="s">
        <v>99</v>
      </c>
      <c r="H10" s="8" t="s">
        <v>99</v>
      </c>
      <c r="I10" s="7" t="s">
        <v>99</v>
      </c>
      <c r="J10" s="7" t="s">
        <v>99</v>
      </c>
      <c r="K10" s="4">
        <v>6330</v>
      </c>
      <c r="L10" s="8">
        <v>144503.68</v>
      </c>
      <c r="M10" s="4"/>
      <c r="N10" s="8"/>
      <c r="O10" s="7"/>
      <c r="P10" s="7"/>
    </row>
    <row r="11">
      <c r="A11" s="2" t="s">
        <v>88</v>
      </c>
      <c r="B11" s="2" t="s">
        <v>89</v>
      </c>
      <c r="C11" s="2" t="s">
        <v>390</v>
      </c>
      <c r="D11" s="2" t="s">
        <v>409</v>
      </c>
      <c r="E11" s="4" t="s">
        <v>99</v>
      </c>
      <c r="F11" s="8" t="s">
        <v>99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473</v>
      </c>
      <c r="L11" s="8">
        <v>10968.87</v>
      </c>
      <c r="M11" s="4"/>
      <c r="N11" s="8"/>
      <c r="O11" s="7"/>
      <c r="P11" s="7"/>
    </row>
    <row r="12">
      <c r="A12" s="2" t="s">
        <v>88</v>
      </c>
      <c r="B12" s="2" t="s">
        <v>89</v>
      </c>
      <c r="C12" s="2" t="s">
        <v>414</v>
      </c>
      <c r="D12" s="2" t="s">
        <v>415</v>
      </c>
      <c r="E12" s="4">
        <v>1340</v>
      </c>
      <c r="F12" s="8">
        <v>29432.16</v>
      </c>
      <c r="G12" s="4"/>
      <c r="H12" s="8"/>
      <c r="I12" s="7"/>
      <c r="J12" s="7"/>
      <c r="K12" s="4">
        <v>1340</v>
      </c>
      <c r="L12" s="8">
        <v>29432.16</v>
      </c>
      <c r="M12" s="4"/>
      <c r="N12" s="8"/>
      <c r="O12" s="7"/>
      <c r="P12" s="7"/>
    </row>
    <row r="13">
      <c r="A13" s="2" t="s">
        <v>88</v>
      </c>
      <c r="B13" s="2" t="s">
        <v>89</v>
      </c>
      <c r="C13" s="2" t="s">
        <v>428</v>
      </c>
      <c r="D13" s="2" t="s">
        <v>429</v>
      </c>
      <c r="E13" s="4">
        <v>233</v>
      </c>
      <c r="F13" s="8">
        <v>3739.65</v>
      </c>
      <c r="G13" s="4"/>
      <c r="H13" s="8"/>
      <c r="I13" s="7"/>
      <c r="J13" s="7"/>
      <c r="K13" s="4">
        <v>233</v>
      </c>
      <c r="L13" s="8">
        <v>3739.65</v>
      </c>
      <c r="M13" s="4"/>
      <c r="N13" s="8"/>
      <c r="O13" s="7"/>
      <c r="P13" s="7"/>
    </row>
    <row r="14">
      <c r="A14" s="2" t="s">
        <v>88</v>
      </c>
      <c r="B14" s="2" t="s">
        <v>89</v>
      </c>
      <c r="C14" s="2" t="s">
        <v>436</v>
      </c>
      <c r="D14" s="2" t="s">
        <v>437</v>
      </c>
      <c r="E14" s="4">
        <v>113</v>
      </c>
      <c r="F14" s="8">
        <v>2425.42</v>
      </c>
      <c r="G14" s="4"/>
      <c r="H14" s="8"/>
      <c r="I14" s="7"/>
      <c r="J14" s="7"/>
      <c r="K14" s="4">
        <v>113</v>
      </c>
      <c r="L14" s="8">
        <v>2425.42</v>
      </c>
      <c r="M14" s="4"/>
      <c r="N14" s="8"/>
      <c r="O14" s="7"/>
      <c r="P14" s="7"/>
    </row>
    <row r="15">
      <c r="A15" s="2" t="s">
        <v>88</v>
      </c>
      <c r="B15" s="2" t="s">
        <v>89</v>
      </c>
      <c r="C15" s="2" t="s">
        <v>443</v>
      </c>
      <c r="D15" s="2" t="s">
        <v>444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455</v>
      </c>
      <c r="D2" s="0" t="s">
        <v>456</v>
      </c>
      <c r="E2" s="0" t="s">
        <v>457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458</v>
      </c>
      <c r="I4" s="1" t="s">
        <v>459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460</v>
      </c>
      <c r="O4" s="1" t="s">
        <v>461</v>
      </c>
    </row>
    <row r="5">
      <c r="A5" s="1" t="s">
        <v>53</v>
      </c>
      <c r="B5" s="1" t="s">
        <v>55</v>
      </c>
      <c r="C5" s="1" t="s">
        <v>56</v>
      </c>
      <c r="D5" s="1" t="s">
        <v>462</v>
      </c>
      <c r="E5" s="1" t="s">
        <v>463</v>
      </c>
      <c r="F5" s="1" t="s">
        <v>462</v>
      </c>
      <c r="G5" s="1" t="s">
        <v>463</v>
      </c>
      <c r="H5" s="1" t="s">
        <v>458</v>
      </c>
      <c r="I5" s="1" t="s">
        <v>459</v>
      </c>
      <c r="J5" s="1" t="s">
        <v>464</v>
      </c>
      <c r="K5" s="1" t="s">
        <v>465</v>
      </c>
      <c r="L5" s="1" t="s">
        <v>464</v>
      </c>
      <c r="M5" s="1" t="s">
        <v>465</v>
      </c>
      <c r="N5" s="1" t="s">
        <v>460</v>
      </c>
      <c r="O5" s="1" t="s">
        <v>461</v>
      </c>
    </row>
    <row r="6">
      <c r="A6" s="2" t="s">
        <v>88</v>
      </c>
      <c r="B6" s="2" t="s">
        <v>90</v>
      </c>
      <c r="C6" s="2" t="s">
        <v>91</v>
      </c>
      <c r="D6" s="4">
        <v>10545</v>
      </c>
      <c r="E6" s="8">
        <v>606436.44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10001</v>
      </c>
      <c r="K6" s="8">
        <v>570871.78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270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544</v>
      </c>
      <c r="K7" s="8">
        <v>35564.66</v>
      </c>
      <c r="L7" s="4"/>
      <c r="M7" s="8"/>
      <c r="N7" s="7"/>
      <c r="O7" s="7"/>
    </row>
    <row r="8">
      <c r="A8" s="2" t="s">
        <v>88</v>
      </c>
      <c r="B8" s="2" t="s">
        <v>285</v>
      </c>
      <c r="C8" s="2" t="s">
        <v>286</v>
      </c>
      <c r="D8" s="4">
        <v>5528</v>
      </c>
      <c r="E8" s="8">
        <v>494696.87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5443</v>
      </c>
      <c r="K8" s="8">
        <v>488646.35</v>
      </c>
      <c r="L8" s="4"/>
      <c r="M8" s="8"/>
      <c r="N8" s="7"/>
      <c r="O8" s="7"/>
    </row>
    <row r="9">
      <c r="A9" s="2" t="s">
        <v>88</v>
      </c>
      <c r="B9" s="2" t="s">
        <v>285</v>
      </c>
      <c r="C9" s="2" t="s">
        <v>353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85</v>
      </c>
      <c r="K9" s="8">
        <v>6050.52</v>
      </c>
      <c r="L9" s="4"/>
      <c r="M9" s="8"/>
      <c r="N9" s="7"/>
      <c r="O9" s="7"/>
    </row>
    <row r="10">
      <c r="A10" s="2" t="s">
        <v>88</v>
      </c>
      <c r="B10" s="2" t="s">
        <v>390</v>
      </c>
      <c r="C10" s="2" t="s">
        <v>391</v>
      </c>
      <c r="D10" s="4">
        <v>6803</v>
      </c>
      <c r="E10" s="8">
        <v>155472.55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6330</v>
      </c>
      <c r="K10" s="8">
        <v>144503.68</v>
      </c>
      <c r="L10" s="4"/>
      <c r="M10" s="8"/>
      <c r="N10" s="7"/>
      <c r="O10" s="7"/>
    </row>
    <row r="11">
      <c r="A11" s="2" t="s">
        <v>88</v>
      </c>
      <c r="B11" s="2" t="s">
        <v>390</v>
      </c>
      <c r="C11" s="2" t="s">
        <v>409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473</v>
      </c>
      <c r="K11" s="8">
        <v>10968.87</v>
      </c>
      <c r="L11" s="4"/>
      <c r="M11" s="8"/>
      <c r="N11" s="7"/>
      <c r="O11" s="7"/>
    </row>
    <row r="12">
      <c r="A12" s="2" t="s">
        <v>88</v>
      </c>
      <c r="B12" s="2" t="s">
        <v>414</v>
      </c>
      <c r="C12" s="2" t="s">
        <v>415</v>
      </c>
      <c r="D12" s="4">
        <v>1340</v>
      </c>
      <c r="E12" s="8">
        <v>29432.16</v>
      </c>
      <c r="F12" s="4"/>
      <c r="G12" s="8"/>
      <c r="H12" s="7"/>
      <c r="I12" s="7"/>
      <c r="J12" s="4">
        <v>1340</v>
      </c>
      <c r="K12" s="8">
        <v>29432.16</v>
      </c>
      <c r="L12" s="4"/>
      <c r="M12" s="8"/>
      <c r="N12" s="7"/>
      <c r="O12" s="7"/>
    </row>
    <row r="13">
      <c r="A13" s="2" t="s">
        <v>88</v>
      </c>
      <c r="B13" s="2" t="s">
        <v>428</v>
      </c>
      <c r="C13" s="2" t="s">
        <v>429</v>
      </c>
      <c r="D13" s="4">
        <v>233</v>
      </c>
      <c r="E13" s="8">
        <v>3739.65</v>
      </c>
      <c r="F13" s="4"/>
      <c r="G13" s="8"/>
      <c r="H13" s="7"/>
      <c r="I13" s="7"/>
      <c r="J13" s="4">
        <v>233</v>
      </c>
      <c r="K13" s="8">
        <v>3739.65</v>
      </c>
      <c r="L13" s="4"/>
      <c r="M13" s="8"/>
      <c r="N13" s="7"/>
      <c r="O13" s="7"/>
    </row>
    <row r="14">
      <c r="A14" s="2" t="s">
        <v>88</v>
      </c>
      <c r="B14" s="2" t="s">
        <v>436</v>
      </c>
      <c r="C14" s="2" t="s">
        <v>437</v>
      </c>
      <c r="D14" s="4">
        <v>113</v>
      </c>
      <c r="E14" s="8">
        <v>2425.42</v>
      </c>
      <c r="F14" s="4"/>
      <c r="G14" s="8"/>
      <c r="H14" s="7"/>
      <c r="I14" s="7"/>
      <c r="J14" s="4">
        <v>113</v>
      </c>
      <c r="K14" s="8">
        <v>2425.42</v>
      </c>
      <c r="L14" s="4"/>
      <c r="M14" s="8"/>
      <c r="N14" s="7"/>
      <c r="O14" s="7"/>
    </row>
    <row r="15">
      <c r="A15" s="2" t="s">
        <v>88</v>
      </c>
      <c r="B15" s="2" t="s">
        <v>443</v>
      </c>
      <c r="C15" s="2" t="s">
        <v>444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1"/>
    <mergeCell ref="E10:E11"/>
    <mergeCell ref="F10:F11"/>
    <mergeCell ref="G10:G11"/>
    <mergeCell ref="H10:H11"/>
    <mergeCell ref="I10:I11"/>
  </mergeCells>
  <headerFooter/>
</worksheet>
</file>