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@CANADA\@LOBLAW\Bulk\EE-1563-Dune\PO\"/>
    </mc:Choice>
  </mc:AlternateContent>
  <xr:revisionPtr revIDLastSave="0" documentId="13_ncr:1_{6A2FD855-C0D9-4246-9306-7C6219177AD8}" xr6:coauthVersionLast="47" xr6:coauthVersionMax="47" xr10:uidLastSave="{00000000-0000-0000-0000-000000000000}"/>
  <bookViews>
    <workbookView xWindow="-15" yWindow="660" windowWidth="18615" windowHeight="16635" xr2:uid="{A47F55E9-6694-4EEE-A341-EFE2BDF6B355}"/>
  </bookViews>
  <sheets>
    <sheet name="20250320 upd to" sheetId="9" r:id="rId1"/>
    <sheet name="20250320 incorrect" sheetId="7" r:id="rId2"/>
    <sheet name="20250312 incorrect" sheetId="6" r:id="rId3"/>
    <sheet name="CANCELLED-20250310 correct qty" sheetId="5" r:id="rId4"/>
    <sheet name="CANCELLED-20250307" sheetId="4" r:id="rId5"/>
    <sheet name="CANCELLED-20250306" sheetId="2" r:id="rId6"/>
    <sheet name="CANCELLED-20250306 upd" sheetId="3" r:id="rId7"/>
    <sheet name="CANCELLED-Dune" sheetId="1" r:id="rId8"/>
  </sheets>
  <definedNames>
    <definedName name="_xlnm._FilterDatabase" localSheetId="2" hidden="1">'20250312 incorrect'!#REF!</definedName>
    <definedName name="_xlnm._FilterDatabase" localSheetId="1" hidden="1">'20250320 incorrect'!#REF!</definedName>
    <definedName name="_xlnm._FilterDatabase" localSheetId="0" hidden="1">'20250320 upd to'!#REF!</definedName>
    <definedName name="_xlnm._FilterDatabase" localSheetId="5" hidden="1">'CANCELLED-20250306'!$A$8:$AK$13</definedName>
    <definedName name="_xlnm._FilterDatabase" localSheetId="6" hidden="1">'CANCELLED-20250306 upd'!$A$9:$AK$14</definedName>
    <definedName name="_xlnm._FilterDatabase" localSheetId="4" hidden="1">'CANCELLED-20250307'!#REF!</definedName>
    <definedName name="_xlnm._FilterDatabase" localSheetId="3" hidden="1">'CANCELLED-20250310 correct qty'!#REF!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9" l="1"/>
  <c r="J3" i="7"/>
  <c r="J2" i="7"/>
  <c r="J3" i="9"/>
  <c r="J2" i="9"/>
  <c r="K4" i="7"/>
  <c r="K3" i="7"/>
  <c r="J4" i="9"/>
  <c r="AD35" i="9"/>
  <c r="AC35" i="9"/>
  <c r="AB35" i="9"/>
  <c r="Z35" i="9"/>
  <c r="Y35" i="9"/>
  <c r="X35" i="9"/>
  <c r="W35" i="9"/>
  <c r="L35" i="9" s="1"/>
  <c r="V35" i="9"/>
  <c r="AA35" i="9" s="1"/>
  <c r="Q35" i="9"/>
  <c r="N35" i="9"/>
  <c r="M35" i="9"/>
  <c r="K35" i="9"/>
  <c r="E35" i="9"/>
  <c r="AD34" i="9"/>
  <c r="AC34" i="9"/>
  <c r="AB34" i="9"/>
  <c r="Z34" i="9"/>
  <c r="Y34" i="9"/>
  <c r="N34" i="9" s="1"/>
  <c r="X34" i="9"/>
  <c r="W34" i="9"/>
  <c r="L34" i="9" s="1"/>
  <c r="V34" i="9"/>
  <c r="AA34" i="9" s="1"/>
  <c r="Q34" i="9"/>
  <c r="M34" i="9"/>
  <c r="K34" i="9"/>
  <c r="E34" i="9"/>
  <c r="AD33" i="9"/>
  <c r="AC33" i="9"/>
  <c r="AB33" i="9"/>
  <c r="Z33" i="9"/>
  <c r="Y33" i="9"/>
  <c r="N33" i="9" s="1"/>
  <c r="X33" i="9"/>
  <c r="M33" i="9" s="1"/>
  <c r="W33" i="9"/>
  <c r="L33" i="9" s="1"/>
  <c r="V33" i="9"/>
  <c r="AA33" i="9" s="1"/>
  <c r="Q33" i="9"/>
  <c r="K33" i="9"/>
  <c r="E33" i="9"/>
  <c r="Q32" i="9"/>
  <c r="AD20" i="9"/>
  <c r="AC20" i="9"/>
  <c r="AB20" i="9"/>
  <c r="Z20" i="9"/>
  <c r="Y20" i="9"/>
  <c r="N20" i="9" s="1"/>
  <c r="X20" i="9"/>
  <c r="M20" i="9" s="1"/>
  <c r="W20" i="9"/>
  <c r="L20" i="9" s="1"/>
  <c r="V20" i="9"/>
  <c r="AA20" i="9" s="1"/>
  <c r="Q20" i="9"/>
  <c r="K20" i="9"/>
  <c r="E20" i="9"/>
  <c r="AD19" i="9"/>
  <c r="AC19" i="9"/>
  <c r="AB19" i="9"/>
  <c r="Z19" i="9"/>
  <c r="Y19" i="9"/>
  <c r="N19" i="9" s="1"/>
  <c r="X19" i="9"/>
  <c r="M19" i="9" s="1"/>
  <c r="W19" i="9"/>
  <c r="L19" i="9" s="1"/>
  <c r="V19" i="9"/>
  <c r="AA19" i="9" s="1"/>
  <c r="Q19" i="9"/>
  <c r="K19" i="9"/>
  <c r="E19" i="9"/>
  <c r="AD18" i="9"/>
  <c r="AC18" i="9"/>
  <c r="AB18" i="9"/>
  <c r="Z18" i="9"/>
  <c r="Y18" i="9"/>
  <c r="N18" i="9" s="1"/>
  <c r="X18" i="9"/>
  <c r="W18" i="9"/>
  <c r="V18" i="9"/>
  <c r="AA18" i="9" s="1"/>
  <c r="Q18" i="9"/>
  <c r="M18" i="9"/>
  <c r="L18" i="9"/>
  <c r="K18" i="9"/>
  <c r="E18" i="9"/>
  <c r="Q17" i="9"/>
  <c r="AD43" i="9"/>
  <c r="AC43" i="9"/>
  <c r="AB43" i="9"/>
  <c r="Z43" i="9"/>
  <c r="Y43" i="9"/>
  <c r="N43" i="9" s="1"/>
  <c r="X43" i="9"/>
  <c r="M43" i="9" s="1"/>
  <c r="W43" i="9"/>
  <c r="L43" i="9" s="1"/>
  <c r="V43" i="9"/>
  <c r="AA43" i="9" s="1"/>
  <c r="Q43" i="9"/>
  <c r="K43" i="9"/>
  <c r="E43" i="9"/>
  <c r="AD42" i="9"/>
  <c r="AC42" i="9"/>
  <c r="AB42" i="9"/>
  <c r="Z42" i="9"/>
  <c r="Y42" i="9"/>
  <c r="N42" i="9" s="1"/>
  <c r="X42" i="9"/>
  <c r="W42" i="9"/>
  <c r="L42" i="9" s="1"/>
  <c r="V42" i="9"/>
  <c r="AA42" i="9" s="1"/>
  <c r="Q42" i="9"/>
  <c r="M42" i="9"/>
  <c r="K42" i="9"/>
  <c r="E42" i="9"/>
  <c r="AD41" i="9"/>
  <c r="AC41" i="9"/>
  <c r="AB41" i="9"/>
  <c r="Z41" i="9"/>
  <c r="Y41" i="9"/>
  <c r="N41" i="9" s="1"/>
  <c r="X41" i="9"/>
  <c r="W41" i="9"/>
  <c r="L41" i="9" s="1"/>
  <c r="V41" i="9"/>
  <c r="AA41" i="9" s="1"/>
  <c r="Q41" i="9"/>
  <c r="M41" i="9"/>
  <c r="K41" i="9"/>
  <c r="E41" i="9"/>
  <c r="Q40" i="9"/>
  <c r="F38" i="9"/>
  <c r="AD28" i="9"/>
  <c r="AC28" i="9"/>
  <c r="AB28" i="9"/>
  <c r="Z28" i="9"/>
  <c r="Y28" i="9"/>
  <c r="N28" i="9" s="1"/>
  <c r="X28" i="9"/>
  <c r="W28" i="9"/>
  <c r="V28" i="9"/>
  <c r="AA28" i="9" s="1"/>
  <c r="Q28" i="9"/>
  <c r="M28" i="9"/>
  <c r="L28" i="9"/>
  <c r="K28" i="9"/>
  <c r="E28" i="9"/>
  <c r="AD27" i="9"/>
  <c r="AC27" i="9"/>
  <c r="AB27" i="9"/>
  <c r="Z27" i="9"/>
  <c r="Y27" i="9"/>
  <c r="N27" i="9" s="1"/>
  <c r="X27" i="9"/>
  <c r="M27" i="9" s="1"/>
  <c r="W27" i="9"/>
  <c r="L27" i="9" s="1"/>
  <c r="V27" i="9"/>
  <c r="AA27" i="9" s="1"/>
  <c r="Q27" i="9"/>
  <c r="K27" i="9"/>
  <c r="E27" i="9"/>
  <c r="AD26" i="9"/>
  <c r="AC26" i="9"/>
  <c r="AB26" i="9"/>
  <c r="Z26" i="9"/>
  <c r="Y26" i="9"/>
  <c r="N26" i="9" s="1"/>
  <c r="X26" i="9"/>
  <c r="M26" i="9" s="1"/>
  <c r="W26" i="9"/>
  <c r="L26" i="9" s="1"/>
  <c r="V26" i="9"/>
  <c r="AA26" i="9" s="1"/>
  <c r="Q26" i="9"/>
  <c r="K26" i="9"/>
  <c r="E26" i="9"/>
  <c r="Q25" i="9"/>
  <c r="F23" i="9"/>
  <c r="AD13" i="9"/>
  <c r="AC13" i="9"/>
  <c r="AB13" i="9"/>
  <c r="Z13" i="9"/>
  <c r="Y13" i="9"/>
  <c r="N13" i="9" s="1"/>
  <c r="X13" i="9"/>
  <c r="M13" i="9" s="1"/>
  <c r="W13" i="9"/>
  <c r="L13" i="9" s="1"/>
  <c r="V13" i="9"/>
  <c r="AA13" i="9" s="1"/>
  <c r="Q13" i="9"/>
  <c r="K13" i="9"/>
  <c r="E13" i="9"/>
  <c r="AD12" i="9"/>
  <c r="AC12" i="9"/>
  <c r="AB12" i="9"/>
  <c r="Z12" i="9"/>
  <c r="Y12" i="9"/>
  <c r="N12" i="9" s="1"/>
  <c r="X12" i="9"/>
  <c r="W12" i="9"/>
  <c r="L12" i="9" s="1"/>
  <c r="V12" i="9"/>
  <c r="AA12" i="9" s="1"/>
  <c r="Q12" i="9"/>
  <c r="M12" i="9"/>
  <c r="K12" i="9"/>
  <c r="E12" i="9"/>
  <c r="AD11" i="9"/>
  <c r="AC11" i="9"/>
  <c r="AB11" i="9"/>
  <c r="Z11" i="9"/>
  <c r="Y11" i="9"/>
  <c r="N11" i="9" s="1"/>
  <c r="X11" i="9"/>
  <c r="M11" i="9" s="1"/>
  <c r="W11" i="9"/>
  <c r="L11" i="9" s="1"/>
  <c r="V11" i="9"/>
  <c r="AA11" i="9" s="1"/>
  <c r="Q11" i="9"/>
  <c r="K11" i="9"/>
  <c r="E11" i="9"/>
  <c r="Q10" i="9"/>
  <c r="F8" i="9"/>
  <c r="J4" i="7"/>
  <c r="AD48" i="7"/>
  <c r="AC48" i="7"/>
  <c r="AB48" i="7"/>
  <c r="Z48" i="7"/>
  <c r="Y48" i="7"/>
  <c r="X48" i="7"/>
  <c r="W48" i="7"/>
  <c r="V48" i="7"/>
  <c r="AA48" i="7" s="1"/>
  <c r="Q48" i="7"/>
  <c r="N48" i="7"/>
  <c r="M48" i="7"/>
  <c r="L48" i="7"/>
  <c r="P48" i="7" s="1"/>
  <c r="K48" i="7"/>
  <c r="E48" i="7"/>
  <c r="O48" i="7" s="1"/>
  <c r="AD47" i="7"/>
  <c r="AC47" i="7"/>
  <c r="AB47" i="7"/>
  <c r="AA47" i="7"/>
  <c r="Z47" i="7"/>
  <c r="Y47" i="7"/>
  <c r="X47" i="7"/>
  <c r="W47" i="7"/>
  <c r="L47" i="7" s="1"/>
  <c r="P47" i="7" s="1"/>
  <c r="V47" i="7"/>
  <c r="Q47" i="7"/>
  <c r="N47" i="7"/>
  <c r="M47" i="7"/>
  <c r="K47" i="7"/>
  <c r="E47" i="7"/>
  <c r="O47" i="7" s="1"/>
  <c r="AD46" i="7"/>
  <c r="AC46" i="7"/>
  <c r="AB46" i="7"/>
  <c r="Z46" i="7"/>
  <c r="Y46" i="7"/>
  <c r="X46" i="7"/>
  <c r="M46" i="7" s="1"/>
  <c r="W46" i="7"/>
  <c r="V46" i="7"/>
  <c r="AA46" i="7" s="1"/>
  <c r="Q46" i="7"/>
  <c r="N46" i="7"/>
  <c r="L46" i="7"/>
  <c r="P46" i="7" s="1"/>
  <c r="K46" i="7"/>
  <c r="K49" i="7" s="1"/>
  <c r="E46" i="7"/>
  <c r="Q45" i="7"/>
  <c r="F43" i="7"/>
  <c r="AD39" i="7"/>
  <c r="AC39" i="7"/>
  <c r="AB39" i="7"/>
  <c r="Z39" i="7"/>
  <c r="Y39" i="7"/>
  <c r="N39" i="7" s="1"/>
  <c r="X39" i="7"/>
  <c r="W39" i="7"/>
  <c r="V39" i="7"/>
  <c r="AA39" i="7" s="1"/>
  <c r="Q39" i="7"/>
  <c r="O39" i="7" s="1"/>
  <c r="M39" i="7"/>
  <c r="L39" i="7"/>
  <c r="P39" i="7" s="1"/>
  <c r="K39" i="7"/>
  <c r="E39" i="7"/>
  <c r="AD38" i="7"/>
  <c r="AC38" i="7"/>
  <c r="AB38" i="7"/>
  <c r="Z38" i="7"/>
  <c r="Y38" i="7"/>
  <c r="X38" i="7"/>
  <c r="W38" i="7"/>
  <c r="L38" i="7" s="1"/>
  <c r="P38" i="7" s="1"/>
  <c r="V38" i="7"/>
  <c r="AA38" i="7" s="1"/>
  <c r="Q38" i="7"/>
  <c r="N38" i="7"/>
  <c r="M38" i="7"/>
  <c r="K38" i="7"/>
  <c r="E38" i="7"/>
  <c r="O38" i="7" s="1"/>
  <c r="AD37" i="7"/>
  <c r="AC37" i="7"/>
  <c r="AB37" i="7"/>
  <c r="AA37" i="7"/>
  <c r="Z37" i="7"/>
  <c r="Y37" i="7"/>
  <c r="X37" i="7"/>
  <c r="M37" i="7" s="1"/>
  <c r="W37" i="7"/>
  <c r="L37" i="7" s="1"/>
  <c r="V37" i="7"/>
  <c r="Q37" i="7"/>
  <c r="N37" i="7"/>
  <c r="K37" i="7"/>
  <c r="K40" i="7" s="1"/>
  <c r="E37" i="7"/>
  <c r="O37" i="7" s="1"/>
  <c r="O40" i="7" s="1"/>
  <c r="Q36" i="7"/>
  <c r="F34" i="7"/>
  <c r="P13" i="9" l="1"/>
  <c r="P35" i="9"/>
  <c r="P41" i="9"/>
  <c r="P28" i="9"/>
  <c r="O12" i="9"/>
  <c r="O34" i="9"/>
  <c r="O26" i="9"/>
  <c r="P19" i="9"/>
  <c r="O33" i="9"/>
  <c r="P27" i="9"/>
  <c r="O11" i="9"/>
  <c r="P43" i="9"/>
  <c r="O43" i="9"/>
  <c r="P18" i="9"/>
  <c r="O20" i="9"/>
  <c r="O42" i="9"/>
  <c r="K14" i="9"/>
  <c r="P26" i="9"/>
  <c r="K21" i="9"/>
  <c r="K36" i="9"/>
  <c r="P12" i="9"/>
  <c r="O27" i="9"/>
  <c r="P42" i="9"/>
  <c r="P20" i="9"/>
  <c r="P34" i="9"/>
  <c r="K29" i="9"/>
  <c r="K44" i="9"/>
  <c r="O41" i="9"/>
  <c r="O18" i="9"/>
  <c r="O19" i="9"/>
  <c r="O35" i="9"/>
  <c r="O28" i="9"/>
  <c r="O13" i="9"/>
  <c r="P11" i="9"/>
  <c r="P33" i="9"/>
  <c r="P49" i="7"/>
  <c r="C43" i="7" s="1"/>
  <c r="O46" i="7"/>
  <c r="O49" i="7" s="1"/>
  <c r="P37" i="7"/>
  <c r="P40" i="7" s="1"/>
  <c r="C34" i="7" s="1"/>
  <c r="AD30" i="7"/>
  <c r="AC30" i="7"/>
  <c r="AB30" i="7"/>
  <c r="AA30" i="7"/>
  <c r="Z30" i="7"/>
  <c r="Y30" i="7"/>
  <c r="N30" i="7" s="1"/>
  <c r="X30" i="7"/>
  <c r="M30" i="7" s="1"/>
  <c r="W30" i="7"/>
  <c r="L30" i="7" s="1"/>
  <c r="V30" i="7"/>
  <c r="Q30" i="7"/>
  <c r="K30" i="7"/>
  <c r="E30" i="7"/>
  <c r="O30" i="7" s="1"/>
  <c r="AD29" i="7"/>
  <c r="AC29" i="7"/>
  <c r="AB29" i="7"/>
  <c r="AA29" i="7"/>
  <c r="Z29" i="7"/>
  <c r="Y29" i="7"/>
  <c r="N29" i="7" s="1"/>
  <c r="X29" i="7"/>
  <c r="M29" i="7" s="1"/>
  <c r="W29" i="7"/>
  <c r="L29" i="7" s="1"/>
  <c r="V29" i="7"/>
  <c r="Q29" i="7"/>
  <c r="O29" i="7"/>
  <c r="K29" i="7"/>
  <c r="E29" i="7"/>
  <c r="AD28" i="7"/>
  <c r="AC28" i="7"/>
  <c r="AB28" i="7"/>
  <c r="Z28" i="7"/>
  <c r="Y28" i="7"/>
  <c r="N28" i="7" s="1"/>
  <c r="X28" i="7"/>
  <c r="M28" i="7" s="1"/>
  <c r="P28" i="7" s="1"/>
  <c r="W28" i="7"/>
  <c r="V28" i="7"/>
  <c r="AA28" i="7" s="1"/>
  <c r="Q28" i="7"/>
  <c r="O28" i="7" s="1"/>
  <c r="L28" i="7"/>
  <c r="K28" i="7"/>
  <c r="K31" i="7" s="1"/>
  <c r="E28" i="7"/>
  <c r="Q27" i="7"/>
  <c r="F25" i="7"/>
  <c r="AD21" i="7"/>
  <c r="AC21" i="7"/>
  <c r="AB21" i="7"/>
  <c r="AA21" i="7"/>
  <c r="Z21" i="7"/>
  <c r="Y21" i="7"/>
  <c r="N21" i="7" s="1"/>
  <c r="X21" i="7"/>
  <c r="M21" i="7" s="1"/>
  <c r="W21" i="7"/>
  <c r="L21" i="7" s="1"/>
  <c r="P21" i="7" s="1"/>
  <c r="V21" i="7"/>
  <c r="Q21" i="7"/>
  <c r="K21" i="7"/>
  <c r="E21" i="7"/>
  <c r="O21" i="7" s="1"/>
  <c r="AD20" i="7"/>
  <c r="AC20" i="7"/>
  <c r="AB20" i="7"/>
  <c r="Z20" i="7"/>
  <c r="Y20" i="7"/>
  <c r="N20" i="7" s="1"/>
  <c r="X20" i="7"/>
  <c r="M20" i="7" s="1"/>
  <c r="W20" i="7"/>
  <c r="V20" i="7"/>
  <c r="AA20" i="7" s="1"/>
  <c r="Q20" i="7"/>
  <c r="L20" i="7"/>
  <c r="K20" i="7"/>
  <c r="E20" i="7"/>
  <c r="AD19" i="7"/>
  <c r="AC19" i="7"/>
  <c r="AB19" i="7"/>
  <c r="Z19" i="7"/>
  <c r="Y19" i="7"/>
  <c r="N19" i="7" s="1"/>
  <c r="X19" i="7"/>
  <c r="W19" i="7"/>
  <c r="L19" i="7" s="1"/>
  <c r="V19" i="7"/>
  <c r="AA19" i="7" s="1"/>
  <c r="Q19" i="7"/>
  <c r="O19" i="7" s="1"/>
  <c r="M19" i="7"/>
  <c r="K19" i="7"/>
  <c r="E19" i="7"/>
  <c r="Q18" i="7"/>
  <c r="F16" i="7"/>
  <c r="AD13" i="7"/>
  <c r="AC13" i="7"/>
  <c r="AB13" i="7"/>
  <c r="Z13" i="7"/>
  <c r="Y13" i="7"/>
  <c r="N13" i="7" s="1"/>
  <c r="X13" i="7"/>
  <c r="M13" i="7" s="1"/>
  <c r="W13" i="7"/>
  <c r="V13" i="7"/>
  <c r="AA13" i="7" s="1"/>
  <c r="Q13" i="7"/>
  <c r="L13" i="7"/>
  <c r="P13" i="7" s="1"/>
  <c r="K13" i="7"/>
  <c r="E13" i="7"/>
  <c r="AD12" i="7"/>
  <c r="AC12" i="7"/>
  <c r="AB12" i="7"/>
  <c r="Z12" i="7"/>
  <c r="Y12" i="7"/>
  <c r="N12" i="7" s="1"/>
  <c r="X12" i="7"/>
  <c r="W12" i="7"/>
  <c r="L12" i="7" s="1"/>
  <c r="P12" i="7" s="1"/>
  <c r="V12" i="7"/>
  <c r="AA12" i="7" s="1"/>
  <c r="Q12" i="7"/>
  <c r="O12" i="7" s="1"/>
  <c r="M12" i="7"/>
  <c r="K12" i="7"/>
  <c r="E12" i="7"/>
  <c r="AD11" i="7"/>
  <c r="AC11" i="7"/>
  <c r="AB11" i="7"/>
  <c r="Z11" i="7"/>
  <c r="Y11" i="7"/>
  <c r="X11" i="7"/>
  <c r="M11" i="7" s="1"/>
  <c r="W11" i="7"/>
  <c r="L11" i="7" s="1"/>
  <c r="V11" i="7"/>
  <c r="AA11" i="7" s="1"/>
  <c r="Q11" i="7"/>
  <c r="N11" i="7"/>
  <c r="K11" i="7"/>
  <c r="K14" i="7" s="1"/>
  <c r="E11" i="7"/>
  <c r="O11" i="7" s="1"/>
  <c r="Q10" i="7"/>
  <c r="F8" i="7"/>
  <c r="AD30" i="6"/>
  <c r="AC30" i="6"/>
  <c r="AB30" i="6"/>
  <c r="AA30" i="6"/>
  <c r="Z30" i="6"/>
  <c r="Y30" i="6"/>
  <c r="N30" i="6" s="1"/>
  <c r="X30" i="6"/>
  <c r="W30" i="6"/>
  <c r="V30" i="6"/>
  <c r="Q30" i="6"/>
  <c r="O30" i="6" s="1"/>
  <c r="M30" i="6"/>
  <c r="L30" i="6"/>
  <c r="P30" i="6" s="1"/>
  <c r="K30" i="6"/>
  <c r="E30" i="6"/>
  <c r="AD29" i="6"/>
  <c r="AC29" i="6"/>
  <c r="AB29" i="6"/>
  <c r="Z29" i="6"/>
  <c r="Y29" i="6"/>
  <c r="X29" i="6"/>
  <c r="W29" i="6"/>
  <c r="V29" i="6"/>
  <c r="AA29" i="6" s="1"/>
  <c r="Q29" i="6"/>
  <c r="O29" i="6" s="1"/>
  <c r="N29" i="6"/>
  <c r="M29" i="6"/>
  <c r="L29" i="6"/>
  <c r="P29" i="6" s="1"/>
  <c r="K29" i="6"/>
  <c r="E29" i="6"/>
  <c r="AD28" i="6"/>
  <c r="AC28" i="6"/>
  <c r="AB28" i="6"/>
  <c r="Z28" i="6"/>
  <c r="Y28" i="6"/>
  <c r="X28" i="6"/>
  <c r="W28" i="6"/>
  <c r="L28" i="6" s="1"/>
  <c r="P28" i="6" s="1"/>
  <c r="V28" i="6"/>
  <c r="AA28" i="6" s="1"/>
  <c r="Q28" i="6"/>
  <c r="N28" i="6"/>
  <c r="M28" i="6"/>
  <c r="K28" i="6"/>
  <c r="K31" i="6" s="1"/>
  <c r="E28" i="6"/>
  <c r="O28" i="6" s="1"/>
  <c r="Q27" i="6"/>
  <c r="F25" i="6"/>
  <c r="AD21" i="6"/>
  <c r="AC21" i="6"/>
  <c r="AB21" i="6"/>
  <c r="Z21" i="6"/>
  <c r="Y21" i="6"/>
  <c r="N21" i="6" s="1"/>
  <c r="X21" i="6"/>
  <c r="M21" i="6" s="1"/>
  <c r="W21" i="6"/>
  <c r="V21" i="6"/>
  <c r="AA21" i="6" s="1"/>
  <c r="Q21" i="6"/>
  <c r="O21" i="6" s="1"/>
  <c r="L21" i="6"/>
  <c r="K21" i="6"/>
  <c r="E21" i="6"/>
  <c r="AD20" i="6"/>
  <c r="AC20" i="6"/>
  <c r="AB20" i="6"/>
  <c r="Z20" i="6"/>
  <c r="Y20" i="6"/>
  <c r="N20" i="6" s="1"/>
  <c r="X20" i="6"/>
  <c r="W20" i="6"/>
  <c r="L20" i="6" s="1"/>
  <c r="V20" i="6"/>
  <c r="AA20" i="6" s="1"/>
  <c r="Q20" i="6"/>
  <c r="O20" i="6" s="1"/>
  <c r="M20" i="6"/>
  <c r="K20" i="6"/>
  <c r="E20" i="6"/>
  <c r="AD19" i="6"/>
  <c r="AC19" i="6"/>
  <c r="AB19" i="6"/>
  <c r="Z19" i="6"/>
  <c r="Y19" i="6"/>
  <c r="X19" i="6"/>
  <c r="M19" i="6" s="1"/>
  <c r="W19" i="6"/>
  <c r="V19" i="6"/>
  <c r="AA19" i="6" s="1"/>
  <c r="Q19" i="6"/>
  <c r="N19" i="6"/>
  <c r="L19" i="6"/>
  <c r="P19" i="6" s="1"/>
  <c r="K19" i="6"/>
  <c r="K22" i="6" s="1"/>
  <c r="E19" i="6"/>
  <c r="O19" i="6" s="1"/>
  <c r="O22" i="6" s="1"/>
  <c r="Q18" i="6"/>
  <c r="F16" i="6"/>
  <c r="AD13" i="6"/>
  <c r="AC13" i="6"/>
  <c r="AB13" i="6"/>
  <c r="Z13" i="6"/>
  <c r="Y13" i="6"/>
  <c r="N13" i="6" s="1"/>
  <c r="X13" i="6"/>
  <c r="W13" i="6"/>
  <c r="L13" i="6" s="1"/>
  <c r="V13" i="6"/>
  <c r="AA13" i="6" s="1"/>
  <c r="Q13" i="6"/>
  <c r="O13" i="6" s="1"/>
  <c r="M13" i="6"/>
  <c r="K13" i="6"/>
  <c r="E13" i="6"/>
  <c r="AD12" i="6"/>
  <c r="AC12" i="6"/>
  <c r="AB12" i="6"/>
  <c r="Z12" i="6"/>
  <c r="Y12" i="6"/>
  <c r="X12" i="6"/>
  <c r="W12" i="6"/>
  <c r="V12" i="6"/>
  <c r="AA12" i="6" s="1"/>
  <c r="Q12" i="6"/>
  <c r="N12" i="6"/>
  <c r="M12" i="6"/>
  <c r="L12" i="6"/>
  <c r="P12" i="6" s="1"/>
  <c r="K12" i="6"/>
  <c r="E12" i="6"/>
  <c r="O12" i="6" s="1"/>
  <c r="AD11" i="6"/>
  <c r="AC11" i="6"/>
  <c r="AB11" i="6"/>
  <c r="AA11" i="6"/>
  <c r="Z11" i="6"/>
  <c r="Y11" i="6"/>
  <c r="X11" i="6"/>
  <c r="W11" i="6"/>
  <c r="L11" i="6" s="1"/>
  <c r="P11" i="6" s="1"/>
  <c r="V11" i="6"/>
  <c r="Q11" i="6"/>
  <c r="O11" i="6"/>
  <c r="N11" i="6"/>
  <c r="M11" i="6"/>
  <c r="K11" i="6"/>
  <c r="K14" i="6" s="1"/>
  <c r="E11" i="6"/>
  <c r="Q10" i="6"/>
  <c r="F8" i="6"/>
  <c r="J4" i="6"/>
  <c r="J3" i="6"/>
  <c r="J2" i="6"/>
  <c r="E13" i="5"/>
  <c r="E21" i="5"/>
  <c r="AD30" i="5"/>
  <c r="AC30" i="5"/>
  <c r="AB30" i="5"/>
  <c r="Z30" i="5"/>
  <c r="Y30" i="5"/>
  <c r="N30" i="5" s="1"/>
  <c r="X30" i="5"/>
  <c r="M30" i="5" s="1"/>
  <c r="W30" i="5"/>
  <c r="V30" i="5"/>
  <c r="AA30" i="5" s="1"/>
  <c r="Q30" i="5"/>
  <c r="O30" i="5" s="1"/>
  <c r="L30" i="5"/>
  <c r="K30" i="5"/>
  <c r="E30" i="5"/>
  <c r="AD29" i="5"/>
  <c r="AC29" i="5"/>
  <c r="AB29" i="5"/>
  <c r="Z29" i="5"/>
  <c r="Y29" i="5"/>
  <c r="N29" i="5" s="1"/>
  <c r="X29" i="5"/>
  <c r="W29" i="5"/>
  <c r="L29" i="5" s="1"/>
  <c r="V29" i="5"/>
  <c r="AA29" i="5" s="1"/>
  <c r="Q29" i="5"/>
  <c r="O29" i="5" s="1"/>
  <c r="M29" i="5"/>
  <c r="K29" i="5"/>
  <c r="E29" i="5"/>
  <c r="AD28" i="5"/>
  <c r="AC28" i="5"/>
  <c r="AB28" i="5"/>
  <c r="Z28" i="5"/>
  <c r="Y28" i="5"/>
  <c r="N28" i="5" s="1"/>
  <c r="X28" i="5"/>
  <c r="M28" i="5" s="1"/>
  <c r="W28" i="5"/>
  <c r="L28" i="5" s="1"/>
  <c r="V28" i="5"/>
  <c r="AA28" i="5" s="1"/>
  <c r="Q28" i="5"/>
  <c r="K28" i="5"/>
  <c r="K31" i="5" s="1"/>
  <c r="E28" i="5"/>
  <c r="Q27" i="5"/>
  <c r="F25" i="5"/>
  <c r="AD21" i="5"/>
  <c r="AC21" i="5"/>
  <c r="AB21" i="5"/>
  <c r="Z21" i="5"/>
  <c r="Y21" i="5"/>
  <c r="N21" i="5" s="1"/>
  <c r="X21" i="5"/>
  <c r="W21" i="5"/>
  <c r="V21" i="5"/>
  <c r="AA21" i="5" s="1"/>
  <c r="Q21" i="5"/>
  <c r="M21" i="5"/>
  <c r="L21" i="5"/>
  <c r="P21" i="5" s="1"/>
  <c r="K21" i="5"/>
  <c r="AD20" i="5"/>
  <c r="AC20" i="5"/>
  <c r="AB20" i="5"/>
  <c r="Z20" i="5"/>
  <c r="Y20" i="5"/>
  <c r="X20" i="5"/>
  <c r="W20" i="5"/>
  <c r="L20" i="5" s="1"/>
  <c r="P20" i="5" s="1"/>
  <c r="V20" i="5"/>
  <c r="AA20" i="5" s="1"/>
  <c r="Q20" i="5"/>
  <c r="N20" i="5"/>
  <c r="M20" i="5"/>
  <c r="K20" i="5"/>
  <c r="E20" i="5"/>
  <c r="O20" i="5" s="1"/>
  <c r="AD19" i="5"/>
  <c r="AC19" i="5"/>
  <c r="AB19" i="5"/>
  <c r="Z19" i="5"/>
  <c r="Y19" i="5"/>
  <c r="N19" i="5" s="1"/>
  <c r="X19" i="5"/>
  <c r="M19" i="5" s="1"/>
  <c r="W19" i="5"/>
  <c r="L19" i="5" s="1"/>
  <c r="V19" i="5"/>
  <c r="AA19" i="5" s="1"/>
  <c r="Q19" i="5"/>
  <c r="O19" i="5" s="1"/>
  <c r="K19" i="5"/>
  <c r="E19" i="5"/>
  <c r="Q18" i="5"/>
  <c r="F16" i="5"/>
  <c r="AD13" i="5"/>
  <c r="AC13" i="5"/>
  <c r="AB13" i="5"/>
  <c r="Z13" i="5"/>
  <c r="Y13" i="5"/>
  <c r="X13" i="5"/>
  <c r="M13" i="5" s="1"/>
  <c r="W13" i="5"/>
  <c r="L13" i="5" s="1"/>
  <c r="V13" i="5"/>
  <c r="AA13" i="5" s="1"/>
  <c r="Q13" i="5"/>
  <c r="N13" i="5"/>
  <c r="K13" i="5"/>
  <c r="AD12" i="5"/>
  <c r="AC12" i="5"/>
  <c r="AB12" i="5"/>
  <c r="Z12" i="5"/>
  <c r="Y12" i="5"/>
  <c r="N12" i="5" s="1"/>
  <c r="X12" i="5"/>
  <c r="M12" i="5" s="1"/>
  <c r="W12" i="5"/>
  <c r="L12" i="5" s="1"/>
  <c r="V12" i="5"/>
  <c r="AA12" i="5" s="1"/>
  <c r="Q12" i="5"/>
  <c r="O12" i="5" s="1"/>
  <c r="K12" i="5"/>
  <c r="E12" i="5"/>
  <c r="AD11" i="5"/>
  <c r="AC11" i="5"/>
  <c r="AB11" i="5"/>
  <c r="Z11" i="5"/>
  <c r="Y11" i="5"/>
  <c r="N11" i="5" s="1"/>
  <c r="X11" i="5"/>
  <c r="M11" i="5" s="1"/>
  <c r="W11" i="5"/>
  <c r="L11" i="5" s="1"/>
  <c r="P11" i="5" s="1"/>
  <c r="V11" i="5"/>
  <c r="AA11" i="5" s="1"/>
  <c r="Q11" i="5"/>
  <c r="K11" i="5"/>
  <c r="E11" i="5"/>
  <c r="Q10" i="5"/>
  <c r="F8" i="5"/>
  <c r="J4" i="5"/>
  <c r="J3" i="5"/>
  <c r="J2" i="5"/>
  <c r="L4" i="4"/>
  <c r="L3" i="4"/>
  <c r="L2" i="4"/>
  <c r="I62" i="4"/>
  <c r="J3" i="4"/>
  <c r="J2" i="4"/>
  <c r="AD40" i="4"/>
  <c r="AC40" i="4"/>
  <c r="AB40" i="4"/>
  <c r="Z40" i="4"/>
  <c r="Y40" i="4"/>
  <c r="X40" i="4"/>
  <c r="W40" i="4"/>
  <c r="V40" i="4"/>
  <c r="AA40" i="4" s="1"/>
  <c r="Q40" i="4"/>
  <c r="N40" i="4"/>
  <c r="M40" i="4"/>
  <c r="L40" i="4"/>
  <c r="P40" i="4" s="1"/>
  <c r="K40" i="4"/>
  <c r="E40" i="4"/>
  <c r="AD39" i="4"/>
  <c r="AC39" i="4"/>
  <c r="AB39" i="4"/>
  <c r="Z39" i="4"/>
  <c r="Y39" i="4"/>
  <c r="N39" i="4" s="1"/>
  <c r="X39" i="4"/>
  <c r="M39" i="4" s="1"/>
  <c r="W39" i="4"/>
  <c r="L39" i="4" s="1"/>
  <c r="V39" i="4"/>
  <c r="AA39" i="4" s="1"/>
  <c r="Q39" i="4"/>
  <c r="K39" i="4"/>
  <c r="E39" i="4"/>
  <c r="AD38" i="4"/>
  <c r="AC38" i="4"/>
  <c r="AB38" i="4"/>
  <c r="Z38" i="4"/>
  <c r="Y38" i="4"/>
  <c r="N38" i="4" s="1"/>
  <c r="X38" i="4"/>
  <c r="M38" i="4" s="1"/>
  <c r="W38" i="4"/>
  <c r="V38" i="4"/>
  <c r="AA38" i="4" s="1"/>
  <c r="Q38" i="4"/>
  <c r="L38" i="4"/>
  <c r="K38" i="4"/>
  <c r="E38" i="4"/>
  <c r="O38" i="4" s="1"/>
  <c r="Q37" i="4"/>
  <c r="F35" i="4"/>
  <c r="AD59" i="4"/>
  <c r="AC59" i="4"/>
  <c r="AB59" i="4"/>
  <c r="Z59" i="4"/>
  <c r="Y59" i="4"/>
  <c r="N59" i="4" s="1"/>
  <c r="X59" i="4"/>
  <c r="M59" i="4" s="1"/>
  <c r="W59" i="4"/>
  <c r="L59" i="4" s="1"/>
  <c r="V59" i="4"/>
  <c r="AA59" i="4" s="1"/>
  <c r="Q59" i="4"/>
  <c r="K59" i="4"/>
  <c r="E59" i="4"/>
  <c r="AD58" i="4"/>
  <c r="AC58" i="4"/>
  <c r="AB58" i="4"/>
  <c r="AA58" i="4"/>
  <c r="Z58" i="4"/>
  <c r="Y58" i="4"/>
  <c r="N58" i="4" s="1"/>
  <c r="X58" i="4"/>
  <c r="M58" i="4" s="1"/>
  <c r="W58" i="4"/>
  <c r="L58" i="4" s="1"/>
  <c r="V58" i="4"/>
  <c r="Q58" i="4"/>
  <c r="K58" i="4"/>
  <c r="E58" i="4"/>
  <c r="AD57" i="4"/>
  <c r="AC57" i="4"/>
  <c r="AB57" i="4"/>
  <c r="Z57" i="4"/>
  <c r="Y57" i="4"/>
  <c r="N57" i="4" s="1"/>
  <c r="X57" i="4"/>
  <c r="M57" i="4" s="1"/>
  <c r="W57" i="4"/>
  <c r="L57" i="4" s="1"/>
  <c r="V57" i="4"/>
  <c r="AA57" i="4" s="1"/>
  <c r="Q57" i="4"/>
  <c r="K57" i="4"/>
  <c r="E57" i="4"/>
  <c r="Q56" i="4"/>
  <c r="F54" i="4"/>
  <c r="AD48" i="4"/>
  <c r="AC48" i="4"/>
  <c r="AB48" i="4"/>
  <c r="Z48" i="4"/>
  <c r="Y48" i="4"/>
  <c r="N48" i="4" s="1"/>
  <c r="X48" i="4"/>
  <c r="M48" i="4" s="1"/>
  <c r="W48" i="4"/>
  <c r="L48" i="4" s="1"/>
  <c r="V48" i="4"/>
  <c r="AA48" i="4" s="1"/>
  <c r="Q48" i="4"/>
  <c r="K48" i="4"/>
  <c r="E48" i="4"/>
  <c r="AD47" i="4"/>
  <c r="AC47" i="4"/>
  <c r="AB47" i="4"/>
  <c r="Z47" i="4"/>
  <c r="Y47" i="4"/>
  <c r="N47" i="4" s="1"/>
  <c r="X47" i="4"/>
  <c r="M47" i="4" s="1"/>
  <c r="W47" i="4"/>
  <c r="L47" i="4" s="1"/>
  <c r="V47" i="4"/>
  <c r="AA47" i="4" s="1"/>
  <c r="Q47" i="4"/>
  <c r="K47" i="4"/>
  <c r="E47" i="4"/>
  <c r="AD46" i="4"/>
  <c r="AC46" i="4"/>
  <c r="AB46" i="4"/>
  <c r="Z46" i="4"/>
  <c r="Y46" i="4"/>
  <c r="N46" i="4" s="1"/>
  <c r="X46" i="4"/>
  <c r="W46" i="4"/>
  <c r="V46" i="4"/>
  <c r="AA46" i="4" s="1"/>
  <c r="Q46" i="4"/>
  <c r="M46" i="4"/>
  <c r="L46" i="4"/>
  <c r="K46" i="4"/>
  <c r="E46" i="4"/>
  <c r="Q45" i="4"/>
  <c r="F43" i="4"/>
  <c r="J4" i="4"/>
  <c r="F16" i="4"/>
  <c r="AD21" i="4"/>
  <c r="AC21" i="4"/>
  <c r="AB21" i="4"/>
  <c r="Z21" i="4"/>
  <c r="Y21" i="4"/>
  <c r="N21" i="4" s="1"/>
  <c r="X21" i="4"/>
  <c r="M21" i="4" s="1"/>
  <c r="W21" i="4"/>
  <c r="L21" i="4" s="1"/>
  <c r="V21" i="4"/>
  <c r="AA21" i="4" s="1"/>
  <c r="Q21" i="4"/>
  <c r="K21" i="4"/>
  <c r="E21" i="4"/>
  <c r="AD20" i="4"/>
  <c r="AC20" i="4"/>
  <c r="AB20" i="4"/>
  <c r="Z20" i="4"/>
  <c r="Y20" i="4"/>
  <c r="N20" i="4" s="1"/>
  <c r="X20" i="4"/>
  <c r="W20" i="4"/>
  <c r="L20" i="4" s="1"/>
  <c r="V20" i="4"/>
  <c r="AA20" i="4" s="1"/>
  <c r="Q20" i="4"/>
  <c r="M20" i="4"/>
  <c r="K20" i="4"/>
  <c r="E20" i="4"/>
  <c r="AD19" i="4"/>
  <c r="AC19" i="4"/>
  <c r="AB19" i="4"/>
  <c r="Z19" i="4"/>
  <c r="Y19" i="4"/>
  <c r="N19" i="4" s="1"/>
  <c r="X19" i="4"/>
  <c r="M19" i="4" s="1"/>
  <c r="W19" i="4"/>
  <c r="L19" i="4" s="1"/>
  <c r="V19" i="4"/>
  <c r="AA19" i="4" s="1"/>
  <c r="Q19" i="4"/>
  <c r="K19" i="4"/>
  <c r="E19" i="4"/>
  <c r="AD13" i="4"/>
  <c r="AC13" i="4"/>
  <c r="AB13" i="4"/>
  <c r="Z13" i="4"/>
  <c r="Y13" i="4"/>
  <c r="N13" i="4" s="1"/>
  <c r="X13" i="4"/>
  <c r="M13" i="4" s="1"/>
  <c r="W13" i="4"/>
  <c r="L13" i="4" s="1"/>
  <c r="V13" i="4"/>
  <c r="AA13" i="4" s="1"/>
  <c r="Q13" i="4"/>
  <c r="K13" i="4"/>
  <c r="E13" i="4"/>
  <c r="AD12" i="4"/>
  <c r="AC12" i="4"/>
  <c r="AB12" i="4"/>
  <c r="Z12" i="4"/>
  <c r="Y12" i="4"/>
  <c r="N12" i="4" s="1"/>
  <c r="X12" i="4"/>
  <c r="M12" i="4" s="1"/>
  <c r="W12" i="4"/>
  <c r="L12" i="4" s="1"/>
  <c r="V12" i="4"/>
  <c r="AA12" i="4" s="1"/>
  <c r="Q12" i="4"/>
  <c r="K12" i="4"/>
  <c r="E12" i="4"/>
  <c r="AD30" i="4"/>
  <c r="AC30" i="4"/>
  <c r="AB30" i="4"/>
  <c r="Z30" i="4"/>
  <c r="Y30" i="4"/>
  <c r="N30" i="4" s="1"/>
  <c r="X30" i="4"/>
  <c r="M30" i="4" s="1"/>
  <c r="W30" i="4"/>
  <c r="L30" i="4" s="1"/>
  <c r="V30" i="4"/>
  <c r="AA30" i="4" s="1"/>
  <c r="Q30" i="4"/>
  <c r="K30" i="4"/>
  <c r="E30" i="4"/>
  <c r="AD29" i="4"/>
  <c r="AC29" i="4"/>
  <c r="AB29" i="4"/>
  <c r="Z29" i="4"/>
  <c r="Y29" i="4"/>
  <c r="N29" i="4" s="1"/>
  <c r="X29" i="4"/>
  <c r="M29" i="4" s="1"/>
  <c r="W29" i="4"/>
  <c r="L29" i="4" s="1"/>
  <c r="V29" i="4"/>
  <c r="AA29" i="4" s="1"/>
  <c r="Q29" i="4"/>
  <c r="K29" i="4"/>
  <c r="E29" i="4"/>
  <c r="AD28" i="4"/>
  <c r="AC28" i="4"/>
  <c r="AB28" i="4"/>
  <c r="Z28" i="4"/>
  <c r="Y28" i="4"/>
  <c r="N28" i="4" s="1"/>
  <c r="X28" i="4"/>
  <c r="M28" i="4" s="1"/>
  <c r="W28" i="4"/>
  <c r="L28" i="4" s="1"/>
  <c r="V28" i="4"/>
  <c r="AA28" i="4" s="1"/>
  <c r="Q28" i="4"/>
  <c r="K28" i="4"/>
  <c r="E28" i="4"/>
  <c r="Q27" i="4"/>
  <c r="F25" i="4"/>
  <c r="Q18" i="4"/>
  <c r="AD11" i="4"/>
  <c r="AC11" i="4"/>
  <c r="AB11" i="4"/>
  <c r="Z11" i="4"/>
  <c r="Y11" i="4"/>
  <c r="N11" i="4" s="1"/>
  <c r="X11" i="4"/>
  <c r="M11" i="4" s="1"/>
  <c r="W11" i="4"/>
  <c r="L11" i="4" s="1"/>
  <c r="V11" i="4"/>
  <c r="AA11" i="4" s="1"/>
  <c r="Q11" i="4"/>
  <c r="K11" i="4"/>
  <c r="E11" i="4"/>
  <c r="Q10" i="4"/>
  <c r="F8" i="4"/>
  <c r="F32" i="3"/>
  <c r="F16" i="3"/>
  <c r="F8" i="3"/>
  <c r="C16" i="3"/>
  <c r="J4" i="3"/>
  <c r="J3" i="3"/>
  <c r="J2" i="3"/>
  <c r="AD37" i="3"/>
  <c r="AC37" i="3"/>
  <c r="AB37" i="3"/>
  <c r="Z37" i="3"/>
  <c r="Y37" i="3"/>
  <c r="X37" i="3"/>
  <c r="W37" i="3"/>
  <c r="V37" i="3"/>
  <c r="AA37" i="3" s="1"/>
  <c r="Q37" i="3"/>
  <c r="N37" i="3"/>
  <c r="M37" i="3"/>
  <c r="L37" i="3"/>
  <c r="P37" i="3" s="1"/>
  <c r="K37" i="3"/>
  <c r="E37" i="3"/>
  <c r="AD36" i="3"/>
  <c r="AC36" i="3"/>
  <c r="AB36" i="3"/>
  <c r="Z36" i="3"/>
  <c r="Y36" i="3"/>
  <c r="N36" i="3" s="1"/>
  <c r="X36" i="3"/>
  <c r="M36" i="3" s="1"/>
  <c r="W36" i="3"/>
  <c r="L36" i="3" s="1"/>
  <c r="V36" i="3"/>
  <c r="AA36" i="3" s="1"/>
  <c r="Q36" i="3"/>
  <c r="K36" i="3"/>
  <c r="E36" i="3"/>
  <c r="AD35" i="3"/>
  <c r="AC35" i="3"/>
  <c r="AB35" i="3"/>
  <c r="Z35" i="3"/>
  <c r="Y35" i="3"/>
  <c r="X35" i="3"/>
  <c r="M35" i="3" s="1"/>
  <c r="W35" i="3"/>
  <c r="V35" i="3"/>
  <c r="AA35" i="3" s="1"/>
  <c r="Q35" i="3"/>
  <c r="N35" i="3"/>
  <c r="L35" i="3"/>
  <c r="P35" i="3" s="1"/>
  <c r="K35" i="3"/>
  <c r="E35" i="3"/>
  <c r="O35" i="3" s="1"/>
  <c r="Q34" i="3"/>
  <c r="AD29" i="3"/>
  <c r="AC29" i="3"/>
  <c r="AB29" i="3"/>
  <c r="Z29" i="3"/>
  <c r="Y29" i="3"/>
  <c r="N29" i="3" s="1"/>
  <c r="X29" i="3"/>
  <c r="M29" i="3" s="1"/>
  <c r="W29" i="3"/>
  <c r="V29" i="3"/>
  <c r="AA29" i="3" s="1"/>
  <c r="Q29" i="3"/>
  <c r="L29" i="3"/>
  <c r="K29" i="3"/>
  <c r="K30" i="3" s="1"/>
  <c r="E29" i="3"/>
  <c r="Q28" i="3"/>
  <c r="AD24" i="3"/>
  <c r="AC24" i="3"/>
  <c r="AB24" i="3"/>
  <c r="AA24" i="3"/>
  <c r="Z24" i="3"/>
  <c r="Y24" i="3"/>
  <c r="N24" i="3" s="1"/>
  <c r="X24" i="3"/>
  <c r="M24" i="3" s="1"/>
  <c r="W24" i="3"/>
  <c r="L24" i="3" s="1"/>
  <c r="V24" i="3"/>
  <c r="Q24" i="3"/>
  <c r="K24" i="3"/>
  <c r="K25" i="3" s="1"/>
  <c r="E24" i="3"/>
  <c r="O24" i="3" s="1"/>
  <c r="O25" i="3" s="1"/>
  <c r="Q23" i="3"/>
  <c r="AD19" i="3"/>
  <c r="AC19" i="3"/>
  <c r="AB19" i="3"/>
  <c r="Z19" i="3"/>
  <c r="Y19" i="3"/>
  <c r="N19" i="3" s="1"/>
  <c r="X19" i="3"/>
  <c r="M19" i="3" s="1"/>
  <c r="W19" i="3"/>
  <c r="L19" i="3" s="1"/>
  <c r="V19" i="3"/>
  <c r="AA19" i="3" s="1"/>
  <c r="Q19" i="3"/>
  <c r="K19" i="3"/>
  <c r="K20" i="3" s="1"/>
  <c r="E19" i="3"/>
  <c r="Q18" i="3"/>
  <c r="AD13" i="3"/>
  <c r="AC13" i="3"/>
  <c r="AB13" i="3"/>
  <c r="Z13" i="3"/>
  <c r="Y13" i="3"/>
  <c r="X13" i="3"/>
  <c r="M13" i="3" s="1"/>
  <c r="W13" i="3"/>
  <c r="L13" i="3" s="1"/>
  <c r="V13" i="3"/>
  <c r="AA13" i="3" s="1"/>
  <c r="Q13" i="3"/>
  <c r="N13" i="3"/>
  <c r="K13" i="3"/>
  <c r="E13" i="3"/>
  <c r="AD12" i="3"/>
  <c r="AC12" i="3"/>
  <c r="AB12" i="3"/>
  <c r="Z12" i="3"/>
  <c r="Y12" i="3"/>
  <c r="N12" i="3" s="1"/>
  <c r="X12" i="3"/>
  <c r="M12" i="3" s="1"/>
  <c r="W12" i="3"/>
  <c r="L12" i="3" s="1"/>
  <c r="V12" i="3"/>
  <c r="AA12" i="3" s="1"/>
  <c r="Q12" i="3"/>
  <c r="K12" i="3"/>
  <c r="E12" i="3"/>
  <c r="AD11" i="3"/>
  <c r="AC11" i="3"/>
  <c r="AB11" i="3"/>
  <c r="Z11" i="3"/>
  <c r="Y11" i="3"/>
  <c r="N11" i="3" s="1"/>
  <c r="X11" i="3"/>
  <c r="M11" i="3" s="1"/>
  <c r="W11" i="3"/>
  <c r="L11" i="3" s="1"/>
  <c r="V11" i="3"/>
  <c r="AA11" i="3" s="1"/>
  <c r="Q11" i="3"/>
  <c r="K11" i="3"/>
  <c r="K14" i="3" s="1"/>
  <c r="E11" i="3"/>
  <c r="Q10" i="3"/>
  <c r="K4" i="3"/>
  <c r="K3" i="3"/>
  <c r="K2" i="3"/>
  <c r="P29" i="9" l="1"/>
  <c r="P44" i="9"/>
  <c r="C38" i="9" s="1"/>
  <c r="O44" i="9"/>
  <c r="O36" i="9"/>
  <c r="O14" i="9"/>
  <c r="O21" i="9"/>
  <c r="O29" i="9"/>
  <c r="P21" i="9"/>
  <c r="P36" i="9"/>
  <c r="P14" i="9"/>
  <c r="O13" i="7"/>
  <c r="K22" i="7"/>
  <c r="O20" i="7"/>
  <c r="O22" i="7" s="1"/>
  <c r="P29" i="7"/>
  <c r="P31" i="7" s="1"/>
  <c r="C25" i="7" s="1"/>
  <c r="P30" i="7"/>
  <c r="P19" i="7"/>
  <c r="O14" i="7"/>
  <c r="P20" i="7"/>
  <c r="O31" i="7"/>
  <c r="P11" i="7"/>
  <c r="P14" i="7" s="1"/>
  <c r="C8" i="7" s="1"/>
  <c r="O14" i="6"/>
  <c r="P31" i="6"/>
  <c r="C25" i="6" s="1"/>
  <c r="P20" i="6"/>
  <c r="P13" i="6"/>
  <c r="P14" i="6" s="1"/>
  <c r="C8" i="6" s="1"/>
  <c r="P21" i="6"/>
  <c r="P22" i="6" s="1"/>
  <c r="C16" i="6" s="1"/>
  <c r="O31" i="6"/>
  <c r="O28" i="5"/>
  <c r="P12" i="5"/>
  <c r="P28" i="5"/>
  <c r="O11" i="5"/>
  <c r="O14" i="5" s="1"/>
  <c r="P13" i="5"/>
  <c r="O13" i="5"/>
  <c r="K14" i="5"/>
  <c r="P14" i="5"/>
  <c r="C8" i="5" s="1"/>
  <c r="K22" i="5"/>
  <c r="O21" i="5"/>
  <c r="O22" i="5" s="1"/>
  <c r="P19" i="5"/>
  <c r="P22" i="5" s="1"/>
  <c r="C16" i="5" s="1"/>
  <c r="O31" i="5"/>
  <c r="P29" i="5"/>
  <c r="P30" i="5"/>
  <c r="O39" i="4"/>
  <c r="P39" i="4"/>
  <c r="P38" i="4"/>
  <c r="P41" i="4" s="1"/>
  <c r="C35" i="4" s="1"/>
  <c r="K41" i="4"/>
  <c r="O40" i="4"/>
  <c r="O41" i="4" s="1"/>
  <c r="O21" i="4"/>
  <c r="O59" i="4"/>
  <c r="K60" i="4"/>
  <c r="O48" i="4"/>
  <c r="O58" i="4"/>
  <c r="P59" i="4"/>
  <c r="O57" i="4"/>
  <c r="O47" i="4"/>
  <c r="O46" i="4"/>
  <c r="K49" i="4"/>
  <c r="P46" i="4"/>
  <c r="P47" i="4"/>
  <c r="P48" i="4"/>
  <c r="P57" i="4"/>
  <c r="P58" i="4"/>
  <c r="O11" i="4"/>
  <c r="P21" i="4"/>
  <c r="O20" i="4"/>
  <c r="P19" i="4"/>
  <c r="O28" i="4"/>
  <c r="P30" i="4"/>
  <c r="O19" i="4"/>
  <c r="P20" i="4"/>
  <c r="K22" i="4"/>
  <c r="P12" i="4"/>
  <c r="O13" i="4"/>
  <c r="K14" i="4"/>
  <c r="O30" i="4"/>
  <c r="O12" i="4"/>
  <c r="K31" i="4"/>
  <c r="P13" i="4"/>
  <c r="O29" i="4"/>
  <c r="P11" i="4"/>
  <c r="P28" i="4"/>
  <c r="P29" i="4"/>
  <c r="O29" i="3"/>
  <c r="O30" i="3" s="1"/>
  <c r="P13" i="3"/>
  <c r="O12" i="3"/>
  <c r="O36" i="3"/>
  <c r="O38" i="3" s="1"/>
  <c r="O19" i="3"/>
  <c r="O20" i="3" s="1"/>
  <c r="P24" i="3"/>
  <c r="P25" i="3" s="1"/>
  <c r="K38" i="3"/>
  <c r="P11" i="3"/>
  <c r="O13" i="3"/>
  <c r="O11" i="3"/>
  <c r="O14" i="3" s="1"/>
  <c r="O37" i="3"/>
  <c r="P12" i="3"/>
  <c r="P14" i="3" s="1"/>
  <c r="C8" i="3" s="1"/>
  <c r="P19" i="3"/>
  <c r="P20" i="3" s="1"/>
  <c r="P36" i="3"/>
  <c r="P38" i="3" s="1"/>
  <c r="C32" i="3" s="1"/>
  <c r="P29" i="3"/>
  <c r="P30" i="3" s="1"/>
  <c r="C8" i="9" l="1"/>
  <c r="P22" i="7"/>
  <c r="C16" i="7" s="1"/>
  <c r="P31" i="5"/>
  <c r="C25" i="5" s="1"/>
  <c r="O14" i="4"/>
  <c r="O60" i="4"/>
  <c r="P60" i="4"/>
  <c r="C54" i="4" s="1"/>
  <c r="O49" i="4"/>
  <c r="P49" i="4"/>
  <c r="C43" i="4" s="1"/>
  <c r="O22" i="4"/>
  <c r="P22" i="4"/>
  <c r="C16" i="4" s="1"/>
  <c r="P14" i="4"/>
  <c r="C8" i="4" s="1"/>
  <c r="O31" i="4"/>
  <c r="P31" i="4"/>
  <c r="C25" i="4" s="1"/>
  <c r="J4" i="2"/>
  <c r="K4" i="2" s="1"/>
  <c r="J3" i="2"/>
  <c r="K3" i="2" s="1"/>
  <c r="J2" i="2"/>
  <c r="K2" i="2" s="1"/>
  <c r="AD11" i="2"/>
  <c r="AC11" i="2"/>
  <c r="AB11" i="2"/>
  <c r="Z11" i="2"/>
  <c r="Y11" i="2"/>
  <c r="N11" i="2" s="1"/>
  <c r="X11" i="2"/>
  <c r="M11" i="2" s="1"/>
  <c r="W11" i="2"/>
  <c r="L11" i="2" s="1"/>
  <c r="V11" i="2"/>
  <c r="AA11" i="2" s="1"/>
  <c r="Q11" i="2"/>
  <c r="K11" i="2"/>
  <c r="E11" i="2"/>
  <c r="E18" i="2"/>
  <c r="AD35" i="2"/>
  <c r="AC35" i="2"/>
  <c r="AB35" i="2"/>
  <c r="Z35" i="2"/>
  <c r="Y35" i="2"/>
  <c r="N35" i="2" s="1"/>
  <c r="X35" i="2"/>
  <c r="M35" i="2" s="1"/>
  <c r="W35" i="2"/>
  <c r="L35" i="2" s="1"/>
  <c r="V35" i="2"/>
  <c r="AA35" i="2" s="1"/>
  <c r="Q35" i="2"/>
  <c r="K35" i="2"/>
  <c r="E35" i="2"/>
  <c r="AD36" i="2"/>
  <c r="AC36" i="2"/>
  <c r="AB36" i="2"/>
  <c r="Z36" i="2"/>
  <c r="Y36" i="2"/>
  <c r="N36" i="2" s="1"/>
  <c r="X36" i="2"/>
  <c r="M36" i="2" s="1"/>
  <c r="W36" i="2"/>
  <c r="L36" i="2" s="1"/>
  <c r="V36" i="2"/>
  <c r="AA36" i="2" s="1"/>
  <c r="Q36" i="2"/>
  <c r="K36" i="2"/>
  <c r="E36" i="2"/>
  <c r="AD34" i="2"/>
  <c r="AC34" i="2"/>
  <c r="AB34" i="2"/>
  <c r="Z34" i="2"/>
  <c r="Y34" i="2"/>
  <c r="N34" i="2" s="1"/>
  <c r="X34" i="2"/>
  <c r="M34" i="2" s="1"/>
  <c r="W34" i="2"/>
  <c r="L34" i="2" s="1"/>
  <c r="V34" i="2"/>
  <c r="AA34" i="2" s="1"/>
  <c r="Q34" i="2"/>
  <c r="K34" i="2"/>
  <c r="E34" i="2"/>
  <c r="Q33" i="2"/>
  <c r="AD28" i="2"/>
  <c r="AC28" i="2"/>
  <c r="AB28" i="2"/>
  <c r="Z28" i="2"/>
  <c r="Y28" i="2"/>
  <c r="N28" i="2" s="1"/>
  <c r="X28" i="2"/>
  <c r="M28" i="2" s="1"/>
  <c r="W28" i="2"/>
  <c r="L28" i="2" s="1"/>
  <c r="V28" i="2"/>
  <c r="AA28" i="2" s="1"/>
  <c r="Q28" i="2"/>
  <c r="K28" i="2"/>
  <c r="K29" i="2" s="1"/>
  <c r="E28" i="2"/>
  <c r="Q27" i="2"/>
  <c r="Q9" i="2"/>
  <c r="E10" i="2"/>
  <c r="K10" i="2"/>
  <c r="Q10" i="2"/>
  <c r="V10" i="2"/>
  <c r="AA10" i="2" s="1"/>
  <c r="W10" i="2"/>
  <c r="L10" i="2" s="1"/>
  <c r="X10" i="2"/>
  <c r="M10" i="2" s="1"/>
  <c r="Y10" i="2"/>
  <c r="N10" i="2" s="1"/>
  <c r="Z10" i="2"/>
  <c r="AB10" i="2"/>
  <c r="AC10" i="2"/>
  <c r="AD10" i="2"/>
  <c r="E12" i="2"/>
  <c r="K12" i="2"/>
  <c r="Q12" i="2"/>
  <c r="V12" i="2"/>
  <c r="AA12" i="2" s="1"/>
  <c r="W12" i="2"/>
  <c r="L12" i="2" s="1"/>
  <c r="X12" i="2"/>
  <c r="M12" i="2" s="1"/>
  <c r="Y12" i="2"/>
  <c r="N12" i="2" s="1"/>
  <c r="Z12" i="2"/>
  <c r="AB12" i="2"/>
  <c r="AC12" i="2"/>
  <c r="AD12" i="2"/>
  <c r="Q17" i="2"/>
  <c r="K18" i="2"/>
  <c r="Q18" i="2"/>
  <c r="V18" i="2"/>
  <c r="AA18" i="2" s="1"/>
  <c r="W18" i="2"/>
  <c r="L18" i="2" s="1"/>
  <c r="X18" i="2"/>
  <c r="M18" i="2" s="1"/>
  <c r="Y18" i="2"/>
  <c r="N18" i="2" s="1"/>
  <c r="Z18" i="2"/>
  <c r="AB18" i="2"/>
  <c r="AC18" i="2"/>
  <c r="AD18" i="2"/>
  <c r="Q22" i="2"/>
  <c r="E23" i="2"/>
  <c r="K23" i="2"/>
  <c r="K24" i="2" s="1"/>
  <c r="Q23" i="2"/>
  <c r="V23" i="2"/>
  <c r="AA23" i="2" s="1"/>
  <c r="W23" i="2"/>
  <c r="L23" i="2" s="1"/>
  <c r="X23" i="2"/>
  <c r="M23" i="2" s="1"/>
  <c r="Y23" i="2"/>
  <c r="N23" i="2" s="1"/>
  <c r="Z23" i="2"/>
  <c r="AB23" i="2"/>
  <c r="AC23" i="2"/>
  <c r="AD23" i="2"/>
  <c r="J4" i="1"/>
  <c r="K4" i="1" s="1"/>
  <c r="J3" i="1"/>
  <c r="K3" i="1" s="1"/>
  <c r="J2" i="1"/>
  <c r="K2" i="1"/>
  <c r="AD30" i="1"/>
  <c r="AC30" i="1"/>
  <c r="AB30" i="1"/>
  <c r="AA30" i="1"/>
  <c r="Z30" i="1"/>
  <c r="Y30" i="1"/>
  <c r="N30" i="1" s="1"/>
  <c r="X30" i="1"/>
  <c r="M30" i="1" s="1"/>
  <c r="W30" i="1"/>
  <c r="L30" i="1" s="1"/>
  <c r="P30" i="1" s="1"/>
  <c r="V30" i="1"/>
  <c r="Q30" i="1"/>
  <c r="K30" i="1"/>
  <c r="E30" i="1"/>
  <c r="O30" i="1" s="1"/>
  <c r="AD29" i="1"/>
  <c r="AC29" i="1"/>
  <c r="AB29" i="1"/>
  <c r="AA29" i="1"/>
  <c r="Z29" i="1"/>
  <c r="Y29" i="1"/>
  <c r="N29" i="1" s="1"/>
  <c r="X29" i="1"/>
  <c r="W29" i="1"/>
  <c r="V29" i="1"/>
  <c r="Q29" i="1"/>
  <c r="M29" i="1"/>
  <c r="L29" i="1"/>
  <c r="P29" i="1" s="1"/>
  <c r="K29" i="1"/>
  <c r="E29" i="1"/>
  <c r="AD28" i="1"/>
  <c r="AC28" i="1"/>
  <c r="AB28" i="1"/>
  <c r="Z28" i="1"/>
  <c r="Y28" i="1"/>
  <c r="X28" i="1"/>
  <c r="M28" i="1" s="1"/>
  <c r="W28" i="1"/>
  <c r="V28" i="1"/>
  <c r="AA28" i="1" s="1"/>
  <c r="Q28" i="1"/>
  <c r="N28" i="1"/>
  <c r="L28" i="1"/>
  <c r="K28" i="1"/>
  <c r="E28" i="1"/>
  <c r="Q27" i="1"/>
  <c r="AD23" i="1"/>
  <c r="AC23" i="1"/>
  <c r="AB23" i="1"/>
  <c r="Z23" i="1"/>
  <c r="Y23" i="1"/>
  <c r="N23" i="1" s="1"/>
  <c r="X23" i="1"/>
  <c r="M23" i="1" s="1"/>
  <c r="W23" i="1"/>
  <c r="L23" i="1" s="1"/>
  <c r="P23" i="1" s="1"/>
  <c r="P24" i="1" s="1"/>
  <c r="V23" i="1"/>
  <c r="AA23" i="1" s="1"/>
  <c r="Q23" i="1"/>
  <c r="K23" i="1"/>
  <c r="K24" i="1" s="1"/>
  <c r="E23" i="1"/>
  <c r="O23" i="1" s="1"/>
  <c r="Q22" i="1"/>
  <c r="AD17" i="1"/>
  <c r="AC17" i="1"/>
  <c r="AB17" i="1"/>
  <c r="Z17" i="1"/>
  <c r="Y17" i="1"/>
  <c r="N17" i="1" s="1"/>
  <c r="X17" i="1"/>
  <c r="M17" i="1" s="1"/>
  <c r="W17" i="1"/>
  <c r="L17" i="1" s="1"/>
  <c r="V17" i="1"/>
  <c r="AA17" i="1" s="1"/>
  <c r="Q17" i="1"/>
  <c r="K17" i="1"/>
  <c r="E17" i="1"/>
  <c r="O17" i="1" s="1"/>
  <c r="AD18" i="1"/>
  <c r="AC18" i="1"/>
  <c r="AB18" i="1"/>
  <c r="Z18" i="1"/>
  <c r="Y18" i="1"/>
  <c r="N18" i="1" s="1"/>
  <c r="X18" i="1"/>
  <c r="M18" i="1" s="1"/>
  <c r="W18" i="1"/>
  <c r="L18" i="1" s="1"/>
  <c r="V18" i="1"/>
  <c r="AA18" i="1" s="1"/>
  <c r="Q18" i="1"/>
  <c r="K18" i="1"/>
  <c r="E18" i="1"/>
  <c r="Q16" i="1"/>
  <c r="K10" i="1"/>
  <c r="E10" i="1"/>
  <c r="E11" i="1"/>
  <c r="K11" i="1"/>
  <c r="Q11" i="1"/>
  <c r="V11" i="1"/>
  <c r="K37" i="2" l="1"/>
  <c r="P11" i="2"/>
  <c r="O11" i="2"/>
  <c r="K13" i="2"/>
  <c r="O12" i="2"/>
  <c r="O36" i="2"/>
  <c r="O35" i="2"/>
  <c r="P35" i="2"/>
  <c r="O34" i="2"/>
  <c r="P34" i="2"/>
  <c r="P36" i="2"/>
  <c r="P28" i="2"/>
  <c r="P29" i="2" s="1"/>
  <c r="O10" i="2"/>
  <c r="O28" i="2"/>
  <c r="O29" i="2" s="1"/>
  <c r="P23" i="2"/>
  <c r="P24" i="2" s="1"/>
  <c r="K19" i="2"/>
  <c r="O18" i="2"/>
  <c r="P18" i="2"/>
  <c r="P19" i="2" s="1"/>
  <c r="P12" i="2"/>
  <c r="O23" i="2"/>
  <c r="O24" i="2" s="1"/>
  <c r="P10" i="2"/>
  <c r="K19" i="1"/>
  <c r="K31" i="1"/>
  <c r="O28" i="1"/>
  <c r="P28" i="1"/>
  <c r="P31" i="1" s="1"/>
  <c r="O29" i="1"/>
  <c r="O24" i="1"/>
  <c r="O18" i="1"/>
  <c r="O19" i="1" s="1"/>
  <c r="O11" i="1"/>
  <c r="P17" i="1"/>
  <c r="P18" i="1"/>
  <c r="P19" i="1" s="1"/>
  <c r="AD10" i="1"/>
  <c r="AC10" i="1"/>
  <c r="AB10" i="1"/>
  <c r="Z10" i="1"/>
  <c r="Y10" i="1"/>
  <c r="N10" i="1" s="1"/>
  <c r="X10" i="1"/>
  <c r="M10" i="1" s="1"/>
  <c r="W10" i="1"/>
  <c r="L10" i="1" s="1"/>
  <c r="P10" i="1" s="1"/>
  <c r="V10" i="1"/>
  <c r="AA10" i="1" s="1"/>
  <c r="Q10" i="1"/>
  <c r="O10" i="1" s="1"/>
  <c r="AD11" i="1"/>
  <c r="AC11" i="1"/>
  <c r="AB11" i="1"/>
  <c r="Z11" i="1"/>
  <c r="Y11" i="1"/>
  <c r="N11" i="1" s="1"/>
  <c r="X11" i="1"/>
  <c r="M11" i="1" s="1"/>
  <c r="W11" i="1"/>
  <c r="L11" i="1" s="1"/>
  <c r="AA11" i="1"/>
  <c r="Q9" i="1"/>
  <c r="O13" i="2" l="1"/>
  <c r="P37" i="2"/>
  <c r="O37" i="2"/>
  <c r="O19" i="2"/>
  <c r="P13" i="2"/>
  <c r="O31" i="1"/>
  <c r="O12" i="1"/>
  <c r="P11" i="1"/>
  <c r="K12" i="1"/>
  <c r="P12" i="1" l="1"/>
</calcChain>
</file>

<file path=xl/sharedStrings.xml><?xml version="1.0" encoding="utf-8"?>
<sst xmlns="http://schemas.openxmlformats.org/spreadsheetml/2006/main" count="2129" uniqueCount="98">
  <si>
    <t>Shipping location#</t>
    <phoneticPr fontId="1" type="noConversion"/>
  </si>
  <si>
    <t xml:space="preserve">FOB Port: </t>
    <phoneticPr fontId="1" type="noConversion"/>
  </si>
  <si>
    <t>Shanghai</t>
    <phoneticPr fontId="1" type="noConversion"/>
  </si>
  <si>
    <t xml:space="preserve">Factory: </t>
    <phoneticPr fontId="1" type="noConversion"/>
  </si>
  <si>
    <t>JIANDE CITY YAO XIN KNITTING &amp; TEXTILES CO., LTD</t>
    <phoneticPr fontId="1" type="noConversion"/>
  </si>
  <si>
    <t>Factory address:</t>
    <phoneticPr fontId="1" type="noConversion"/>
  </si>
  <si>
    <t>DAYANG DEVELOP AREA, DAYANG TOWN</t>
    <phoneticPr fontId="1" type="noConversion"/>
  </si>
  <si>
    <t>CARTON DIMENSION&amp;WEIGHT</t>
    <phoneticPr fontId="1" type="noConversion"/>
  </si>
  <si>
    <t>UNIT PACKAGE DIMENSION&amp;WEIGHT</t>
    <phoneticPr fontId="1" type="noConversion"/>
  </si>
  <si>
    <t>CASE UPC</t>
    <phoneticPr fontId="1" type="noConversion"/>
  </si>
  <si>
    <t>ITEM#</t>
    <phoneticPr fontId="1" type="noConversion"/>
  </si>
  <si>
    <t>MFG.
STYLE #</t>
    <phoneticPr fontId="1" type="noConversion"/>
  </si>
  <si>
    <t>ITEM DESCRIPTION</t>
    <phoneticPr fontId="1" type="noConversion"/>
  </si>
  <si>
    <t>TOTAL
MASTERS</t>
    <phoneticPr fontId="1" type="noConversion"/>
  </si>
  <si>
    <t>UNITS
PER
MASTER</t>
    <phoneticPr fontId="1" type="noConversion"/>
  </si>
  <si>
    <t>INNER
PER
MASTER</t>
    <phoneticPr fontId="1" type="noConversion"/>
  </si>
  <si>
    <t>UNITS
PER
INNER</t>
    <phoneticPr fontId="1" type="noConversion"/>
  </si>
  <si>
    <t>TOTAL
UNIT
QUANTITY</t>
    <phoneticPr fontId="1" type="noConversion"/>
  </si>
  <si>
    <t>FOB UNIT
COST</t>
    <phoneticPr fontId="1" type="noConversion"/>
  </si>
  <si>
    <t>TOTAL
COST</t>
    <phoneticPr fontId="1" type="noConversion"/>
  </si>
  <si>
    <t>LENGTH
PER MASTER
(IN)</t>
    <phoneticPr fontId="1" type="noConversion"/>
  </si>
  <si>
    <t>WIDTH
PER MASTER
(IN)</t>
    <phoneticPr fontId="1" type="noConversion"/>
  </si>
  <si>
    <t>HEIGHT
PER MASTER
(IN)</t>
    <phoneticPr fontId="1" type="noConversion"/>
  </si>
  <si>
    <t>TOTAL
WEIGHT
(KG)</t>
    <phoneticPr fontId="1" type="noConversion"/>
  </si>
  <si>
    <t>TOTAL
CUBE
(CBM)</t>
    <phoneticPr fontId="1" type="noConversion"/>
  </si>
  <si>
    <t>LENGTH
PER MASTER
(CM)</t>
    <phoneticPr fontId="1" type="noConversion"/>
  </si>
  <si>
    <t>WIDTH
PER MASTER
(CM)</t>
    <phoneticPr fontId="1" type="noConversion"/>
  </si>
  <si>
    <t>HEIGHT
PER MASTER
(CM)</t>
    <phoneticPr fontId="1" type="noConversion"/>
  </si>
  <si>
    <t>CARTON GROSS WEIGHT(KG)</t>
    <phoneticPr fontId="1" type="noConversion"/>
  </si>
  <si>
    <t>CARTON NET WEIGHT(KG)</t>
    <phoneticPr fontId="1" type="noConversion"/>
  </si>
  <si>
    <t>CARTON GROSS WEIGHT(LBS)</t>
    <phoneticPr fontId="1" type="noConversion"/>
  </si>
  <si>
    <t>CARTON NET WEIGHT(LBS)</t>
    <phoneticPr fontId="1" type="noConversion"/>
  </si>
  <si>
    <t>LENGTH
PER UNIT
(CM)</t>
    <phoneticPr fontId="1" type="noConversion"/>
  </si>
  <si>
    <t>WIDTH
PER UNIT
(CM)</t>
    <phoneticPr fontId="1" type="noConversion"/>
  </si>
  <si>
    <t>HEIGHT
PER UNIT
(CM)</t>
    <phoneticPr fontId="1" type="noConversion"/>
  </si>
  <si>
    <t>UNIT GROSS WEIGHT(KG)</t>
    <phoneticPr fontId="1" type="noConversion"/>
  </si>
  <si>
    <t>UNIT NET NET WEIGHT(KG)</t>
    <phoneticPr fontId="1" type="noConversion"/>
  </si>
  <si>
    <t>LENGTH
PER UNIT
(IN)</t>
    <phoneticPr fontId="1" type="noConversion"/>
  </si>
  <si>
    <t>WIDTH
PER UNIT
(IN)</t>
    <phoneticPr fontId="1" type="noConversion"/>
  </si>
  <si>
    <t>HEIGHT
PER UNIT
(IN)</t>
    <phoneticPr fontId="1" type="noConversion"/>
  </si>
  <si>
    <t>UNIT GROSS WEIGHT(LBS)</t>
    <phoneticPr fontId="1" type="noConversion"/>
  </si>
  <si>
    <t>UNIT NET NET WEIGHT(LBS)</t>
    <phoneticPr fontId="1" type="noConversion"/>
  </si>
  <si>
    <t>TTL</t>
    <phoneticPr fontId="1" type="noConversion"/>
  </si>
  <si>
    <t>EE Dune Comfoter POs</t>
    <phoneticPr fontId="1" type="noConversion"/>
  </si>
  <si>
    <t>10058703867656</t>
  </si>
  <si>
    <t>10058703867663</t>
  </si>
  <si>
    <t>10058703867670</t>
  </si>
  <si>
    <t>EE 3pc Comforter Set-Sage</t>
  </si>
  <si>
    <t>EE 3pc Comforter Set-Purple</t>
  </si>
  <si>
    <t>EE 3pc Comforter Set-Steel Grey</t>
  </si>
  <si>
    <t>21629177</t>
  </si>
  <si>
    <t>21629251</t>
  </si>
  <si>
    <t>21629135</t>
  </si>
  <si>
    <t>LB10-0007</t>
  </si>
  <si>
    <t>LB10-0008</t>
  </si>
  <si>
    <t>LB10-0009</t>
  </si>
  <si>
    <t>PO#4873436976 32</t>
    <phoneticPr fontId="1" type="noConversion"/>
  </si>
  <si>
    <t>PO#4873436977 32</t>
    <phoneticPr fontId="1" type="noConversion"/>
  </si>
  <si>
    <t>original planned qty</t>
    <phoneticPr fontId="1" type="noConversion"/>
  </si>
  <si>
    <t>item</t>
    <phoneticPr fontId="1" type="noConversion"/>
  </si>
  <si>
    <t>current PO qty</t>
    <phoneticPr fontId="1" type="noConversion"/>
  </si>
  <si>
    <t>PO#4873436978 32</t>
    <phoneticPr fontId="1" type="noConversion"/>
  </si>
  <si>
    <t>ship date</t>
    <phoneticPr fontId="1" type="noConversion"/>
  </si>
  <si>
    <t>missing qty</t>
    <phoneticPr fontId="1" type="noConversion"/>
  </si>
  <si>
    <t>PO#4873850805 32</t>
    <phoneticPr fontId="1" type="noConversion"/>
  </si>
  <si>
    <t>PO#4874240125 32</t>
    <phoneticPr fontId="1" type="noConversion"/>
  </si>
  <si>
    <t>PO#4874240114 32</t>
    <phoneticPr fontId="1" type="noConversion"/>
  </si>
  <si>
    <t>PO#4874240122 32</t>
    <phoneticPr fontId="1" type="noConversion"/>
  </si>
  <si>
    <t>PO#4874241246 32</t>
    <phoneticPr fontId="1" type="noConversion"/>
  </si>
  <si>
    <t>PO#4874240120 32</t>
    <phoneticPr fontId="1" type="noConversion"/>
  </si>
  <si>
    <t>revised PO qty</t>
    <phoneticPr fontId="1" type="noConversion"/>
  </si>
  <si>
    <t>CONTAINER 1</t>
    <phoneticPr fontId="1" type="noConversion"/>
  </si>
  <si>
    <t>CONTAINER 2</t>
    <phoneticPr fontId="1" type="noConversion"/>
  </si>
  <si>
    <t>VOLUMN</t>
    <phoneticPr fontId="1" type="noConversion"/>
  </si>
  <si>
    <t>1x40GP</t>
    <phoneticPr fontId="1" type="noConversion"/>
  </si>
  <si>
    <t>1x40HQ</t>
    <phoneticPr fontId="1" type="noConversion"/>
  </si>
  <si>
    <t>accepted 20250306, NO CHANGE</t>
    <phoneticPr fontId="1" type="noConversion"/>
  </si>
  <si>
    <t>CONTAINER 3</t>
    <phoneticPr fontId="1" type="noConversion"/>
  </si>
  <si>
    <t>qty update t 600 for each item</t>
    <phoneticPr fontId="1" type="noConversion"/>
  </si>
  <si>
    <t>KG</t>
    <phoneticPr fontId="1" type="noConversion"/>
  </si>
  <si>
    <t>min wt</t>
    <phoneticPr fontId="1" type="noConversion"/>
  </si>
  <si>
    <t>qty update to 652</t>
    <phoneticPr fontId="1" type="noConversion"/>
  </si>
  <si>
    <t>item update to 21629251, qty update to 652</t>
    <phoneticPr fontId="1" type="noConversion"/>
  </si>
  <si>
    <t>EE 3pc Comforter Set-Purple</t>
    <phoneticPr fontId="1" type="noConversion"/>
  </si>
  <si>
    <t>update to</t>
    <phoneticPr fontId="1" type="noConversion"/>
  </si>
  <si>
    <t>LCL</t>
    <phoneticPr fontId="1" type="noConversion"/>
  </si>
  <si>
    <r>
      <t>1x40HQ</t>
    </r>
    <r>
      <rPr>
        <sz val="11"/>
        <color rgb="FFFF0000"/>
        <rFont val="等线"/>
        <family val="3"/>
        <charset val="134"/>
        <scheme val="minor"/>
      </rPr>
      <t>+LCL</t>
    </r>
    <phoneticPr fontId="1" type="noConversion"/>
  </si>
  <si>
    <t>qty pls update to 710 for each item.</t>
    <phoneticPr fontId="1" type="noConversion"/>
  </si>
  <si>
    <t>qty pls update to 672 for each item.</t>
    <phoneticPr fontId="1" type="noConversion"/>
  </si>
  <si>
    <t>1.qty pls update to 470 for each item.</t>
    <phoneticPr fontId="1" type="noConversion"/>
  </si>
  <si>
    <t>2.ship date change to Apr 17.</t>
    <phoneticPr fontId="1" type="noConversion"/>
  </si>
  <si>
    <t>update qty</t>
    <phoneticPr fontId="1" type="noConversion"/>
  </si>
  <si>
    <t>correct</t>
    <phoneticPr fontId="1" type="noConversion"/>
  </si>
  <si>
    <t>CONTAINER ?</t>
    <phoneticPr fontId="1" type="noConversion"/>
  </si>
  <si>
    <t>PO#4874572493 32</t>
    <phoneticPr fontId="1" type="noConversion"/>
  </si>
  <si>
    <t>PO#4874572495 32</t>
    <phoneticPr fontId="1" type="noConversion"/>
  </si>
  <si>
    <t>discrepancy</t>
    <phoneticPr fontId="1" type="noConversion"/>
  </si>
  <si>
    <t>3we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</si>
</sst>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26" formatCode="\$#,##0.00_);[Red]\(\$#,##0.00\)"/>
    <numFmt numFmtId="176" formatCode="0.000"/>
    <numFmt numFmtId="177" formatCode="0.00_);[Red]\(0.00\)"/>
    <numFmt numFmtId="178" formatCode="0.000000_ "/>
  </numFmts>
  <fonts count="1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11"/>
      <color rgb="FF00B0F0"/>
      <name val="等线"/>
      <family val="2"/>
      <scheme val="minor"/>
    </font>
    <font>
      <sz val="11"/>
      <color rgb="FFFF0000"/>
      <name val="等线"/>
      <family val="3"/>
      <charset val="134"/>
      <scheme val="minor"/>
    </font>
    <font>
      <sz val="11"/>
      <color rgb="FFFF0000"/>
      <name val="Arial"/>
      <family val="2"/>
    </font>
    <font>
      <sz val="11"/>
      <name val="等线"/>
      <family val="3"/>
      <charset val="134"/>
      <scheme val="minor"/>
    </font>
    <font>
      <sz val="11"/>
      <color rgb="FF7030A0"/>
      <name val="等线"/>
      <family val="2"/>
      <scheme val="minor"/>
    </font>
    <font>
      <sz val="11"/>
      <color theme="9" tint="-0.249977111117893"/>
      <name val="等线"/>
      <family val="2"/>
      <scheme val="minor"/>
    </font>
    <font>
      <b/>
      <sz val="11"/>
      <color rgb="FF00B050"/>
      <name val="等线"/>
      <family val="3"/>
      <charset val="134"/>
      <scheme val="minor"/>
    </font>
    <font>
      <b/>
      <sz val="11"/>
      <name val="等线"/>
      <family val="3"/>
      <charset val="134"/>
      <scheme val="minor"/>
    </font>
    <font>
      <sz val="11"/>
      <color rgb="FF00B050"/>
      <name val="等线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176" fontId="0" fillId="2" borderId="0" xfId="0" applyNumberFormat="1" applyFill="1" applyAlignment="1">
      <alignment horizontal="center"/>
    </xf>
    <xf numFmtId="176" fontId="0" fillId="0" borderId="0" xfId="0" applyNumberFormat="1" applyAlignment="1">
      <alignment horizontal="center"/>
    </xf>
    <xf numFmtId="0" fontId="0" fillId="4" borderId="0" xfId="0" applyFill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7" fillId="4" borderId="0" xfId="0" applyFont="1" applyFill="1" applyAlignment="1">
      <alignment wrapText="1"/>
    </xf>
    <xf numFmtId="0" fontId="7" fillId="5" borderId="0" xfId="0" applyFont="1" applyFill="1" applyAlignment="1">
      <alignment wrapText="1"/>
    </xf>
    <xf numFmtId="0" fontId="7" fillId="6" borderId="0" xfId="0" applyFont="1" applyFill="1" applyAlignment="1">
      <alignment wrapText="1"/>
    </xf>
    <xf numFmtId="0" fontId="7" fillId="7" borderId="0" xfId="0" applyFont="1" applyFill="1" applyAlignment="1">
      <alignment wrapText="1"/>
    </xf>
    <xf numFmtId="0" fontId="7" fillId="8" borderId="0" xfId="0" applyFont="1" applyFill="1" applyAlignment="1">
      <alignment wrapText="1"/>
    </xf>
    <xf numFmtId="26" fontId="0" fillId="0" borderId="0" xfId="0" applyNumberFormat="1"/>
    <xf numFmtId="2" fontId="0" fillId="0" borderId="0" xfId="0" applyNumberFormat="1"/>
    <xf numFmtId="177" fontId="0" fillId="4" borderId="0" xfId="0" applyNumberFormat="1" applyFill="1"/>
    <xf numFmtId="177" fontId="0" fillId="5" borderId="0" xfId="0" applyNumberFormat="1" applyFill="1"/>
    <xf numFmtId="177" fontId="0" fillId="6" borderId="0" xfId="0" applyNumberFormat="1" applyFill="1"/>
    <xf numFmtId="177" fontId="0" fillId="7" borderId="0" xfId="0" applyNumberFormat="1" applyFill="1"/>
    <xf numFmtId="177" fontId="0" fillId="8" borderId="0" xfId="0" applyNumberFormat="1" applyFill="1"/>
    <xf numFmtId="26" fontId="0" fillId="0" borderId="1" xfId="0" applyNumberFormat="1" applyBorder="1"/>
    <xf numFmtId="0" fontId="2" fillId="0" borderId="0" xfId="0" applyFont="1"/>
    <xf numFmtId="0" fontId="2" fillId="0" borderId="0" xfId="0" quotePrefix="1" applyFont="1"/>
    <xf numFmtId="0" fontId="3" fillId="0" borderId="0" xfId="0" applyFont="1"/>
    <xf numFmtId="0" fontId="4" fillId="0" borderId="0" xfId="0" applyFont="1"/>
    <xf numFmtId="176" fontId="0" fillId="3" borderId="0" xfId="0" applyNumberFormat="1" applyFill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3" xfId="0" applyFill="1" applyBorder="1" applyAlignment="1">
      <alignment wrapText="1"/>
    </xf>
    <xf numFmtId="0" fontId="0" fillId="2" borderId="4" xfId="0" applyFill="1" applyBorder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horizontal="right"/>
    </xf>
    <xf numFmtId="14" fontId="3" fillId="0" borderId="0" xfId="0" applyNumberFormat="1" applyFont="1"/>
    <xf numFmtId="2" fontId="0" fillId="0" borderId="1" xfId="0" applyNumberFormat="1" applyBorder="1"/>
    <xf numFmtId="2" fontId="0" fillId="0" borderId="0" xfId="0" applyNumberFormat="1" applyAlignment="1">
      <alignment horizontal="center"/>
    </xf>
    <xf numFmtId="0" fontId="8" fillId="0" borderId="0" xfId="0" applyFont="1"/>
    <xf numFmtId="0" fontId="0" fillId="0" borderId="6" xfId="0" applyBorder="1"/>
    <xf numFmtId="0" fontId="0" fillId="0" borderId="9" xfId="0" applyBorder="1"/>
    <xf numFmtId="0" fontId="9" fillId="0" borderId="0" xfId="0" applyFont="1"/>
    <xf numFmtId="14" fontId="10" fillId="3" borderId="0" xfId="0" applyNumberFormat="1" applyFont="1" applyFill="1"/>
    <xf numFmtId="0" fontId="11" fillId="0" borderId="0" xfId="0" applyFont="1"/>
    <xf numFmtId="176" fontId="0" fillId="0" borderId="1" xfId="0" applyNumberForma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176" fontId="0" fillId="9" borderId="0" xfId="0" applyNumberFormat="1" applyFill="1" applyAlignment="1">
      <alignment horizontal="center"/>
    </xf>
    <xf numFmtId="176" fontId="0" fillId="3" borderId="0" xfId="0" applyNumberFormat="1" applyFill="1"/>
    <xf numFmtId="177" fontId="0" fillId="3" borderId="0" xfId="0" applyNumberFormat="1" applyFill="1"/>
    <xf numFmtId="2" fontId="0" fillId="9" borderId="0" xfId="0" applyNumberFormat="1" applyFill="1" applyAlignment="1">
      <alignment horizontal="center"/>
    </xf>
    <xf numFmtId="0" fontId="6" fillId="2" borderId="4" xfId="0" applyFont="1" applyFill="1" applyBorder="1" applyAlignment="1">
      <alignment wrapText="1"/>
    </xf>
    <xf numFmtId="178" fontId="0" fillId="0" borderId="0" xfId="0" applyNumberFormat="1" applyAlignment="1">
      <alignment horizontal="center"/>
    </xf>
    <xf numFmtId="0" fontId="4" fillId="3" borderId="0" xfId="0" applyFont="1" applyFill="1"/>
    <xf numFmtId="0" fontId="6" fillId="3" borderId="0" xfId="0" applyFont="1" applyFill="1"/>
    <xf numFmtId="0" fontId="0" fillId="10" borderId="0" xfId="0" applyFill="1"/>
    <xf numFmtId="178" fontId="0" fillId="10" borderId="0" xfId="0" applyNumberFormat="1" applyFill="1" applyAlignment="1">
      <alignment horizontal="center"/>
    </xf>
    <xf numFmtId="0" fontId="15" fillId="10" borderId="0" xfId="0" applyFont="1" applyFill="1"/>
    <xf numFmtId="0" fontId="10" fillId="0" borderId="0" xfId="0" applyFont="1"/>
    <xf numFmtId="0" fontId="0" fillId="2" borderId="10" xfId="0" applyFill="1" applyBorder="1"/>
    <xf numFmtId="0" fontId="0" fillId="0" borderId="11" xfId="0" applyBorder="1"/>
    <xf numFmtId="0" fontId="0" fillId="0" borderId="12" xfId="0" applyBorder="1"/>
    <xf numFmtId="0" fontId="16" fillId="0" borderId="0" xfId="0" applyFont="1"/>
    <xf numFmtId="14" fontId="3" fillId="3" borderId="0" xfId="0" applyNumberFormat="1" applyFont="1" applyFill="1"/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314325</xdr:colOff>
      <xdr:row>48</xdr:row>
      <xdr:rowOff>85725</xdr:rowOff>
    </xdr:from>
    <xdr:to>
      <xdr:col>21</xdr:col>
      <xdr:colOff>561975</xdr:colOff>
      <xdr:row>59</xdr:row>
      <xdr:rowOff>114302</xdr:rowOff>
    </xdr:to>
    <xdr:grpSp>
      <xdr:nvGrpSpPr>
        <xdr:cNvPr id="6" name="组合 5">
          <a:extLst>
            <a:ext uri="{FF2B5EF4-FFF2-40B4-BE49-F238E27FC236}">
              <a16:creationId xmlns:a16="http://schemas.microsoft.com/office/drawing/2014/main" id="{C8D21E6B-A512-49E9-996E-CAB547B87659}"/>
            </a:ext>
          </a:extLst>
        </xdr:cNvPr>
        <xdr:cNvGrpSpPr/>
      </xdr:nvGrpSpPr>
      <xdr:grpSpPr>
        <a:xfrm>
          <a:off x="15030450" y="11572875"/>
          <a:ext cx="2305050" cy="2019302"/>
          <a:chOff x="14649450" y="7848600"/>
          <a:chExt cx="2305050" cy="1476377"/>
        </a:xfrm>
      </xdr:grpSpPr>
      <xdr:sp macro="" textlink="">
        <xdr:nvSpPr>
          <xdr:cNvPr id="7" name="圆柱体 6">
            <a:extLst>
              <a:ext uri="{FF2B5EF4-FFF2-40B4-BE49-F238E27FC236}">
                <a16:creationId xmlns:a16="http://schemas.microsoft.com/office/drawing/2014/main" id="{69CCE9D3-847A-4B94-854E-0C827B3E8EF4}"/>
              </a:ext>
            </a:extLst>
          </xdr:cNvPr>
          <xdr:cNvSpPr/>
        </xdr:nvSpPr>
        <xdr:spPr>
          <a:xfrm rot="5400000">
            <a:off x="15330487" y="7434263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8" name="圆柱体 7">
            <a:extLst>
              <a:ext uri="{FF2B5EF4-FFF2-40B4-BE49-F238E27FC236}">
                <a16:creationId xmlns:a16="http://schemas.microsoft.com/office/drawing/2014/main" id="{74EF07C8-28FD-8CD9-7141-1CF842A35302}"/>
              </a:ext>
            </a:extLst>
          </xdr:cNvPr>
          <xdr:cNvSpPr/>
        </xdr:nvSpPr>
        <xdr:spPr>
          <a:xfrm rot="5400000">
            <a:off x="15301912" y="8120065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9" name="立方体 8">
            <a:extLst>
              <a:ext uri="{FF2B5EF4-FFF2-40B4-BE49-F238E27FC236}">
                <a16:creationId xmlns:a16="http://schemas.microsoft.com/office/drawing/2014/main" id="{E0924E46-AA71-0764-47D3-7B6551E39C12}"/>
              </a:ext>
            </a:extLst>
          </xdr:cNvPr>
          <xdr:cNvSpPr/>
        </xdr:nvSpPr>
        <xdr:spPr>
          <a:xfrm>
            <a:off x="14649450" y="7848600"/>
            <a:ext cx="2305050" cy="1447800"/>
          </a:xfrm>
          <a:prstGeom prst="cub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647700</xdr:colOff>
      <xdr:row>32</xdr:row>
      <xdr:rowOff>95250</xdr:rowOff>
    </xdr:from>
    <xdr:to>
      <xdr:col>21</xdr:col>
      <xdr:colOff>209550</xdr:colOff>
      <xdr:row>40</xdr:row>
      <xdr:rowOff>123827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98322DE7-FF51-4F56-92AF-264851348079}"/>
            </a:ext>
          </a:extLst>
        </xdr:cNvPr>
        <xdr:cNvGrpSpPr/>
      </xdr:nvGrpSpPr>
      <xdr:grpSpPr>
        <a:xfrm>
          <a:off x="14678025" y="7581900"/>
          <a:ext cx="2305050" cy="2019302"/>
          <a:chOff x="14649450" y="7848600"/>
          <a:chExt cx="2305050" cy="1476377"/>
        </a:xfrm>
      </xdr:grpSpPr>
      <xdr:sp macro="" textlink="">
        <xdr:nvSpPr>
          <xdr:cNvPr id="3" name="圆柱体 2">
            <a:extLst>
              <a:ext uri="{FF2B5EF4-FFF2-40B4-BE49-F238E27FC236}">
                <a16:creationId xmlns:a16="http://schemas.microsoft.com/office/drawing/2014/main" id="{73901C0D-775D-6F7E-C46A-3C9C75DA3DC1}"/>
              </a:ext>
            </a:extLst>
          </xdr:cNvPr>
          <xdr:cNvSpPr/>
        </xdr:nvSpPr>
        <xdr:spPr>
          <a:xfrm rot="5400000">
            <a:off x="15330487" y="7434263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4" name="圆柱体 3">
            <a:extLst>
              <a:ext uri="{FF2B5EF4-FFF2-40B4-BE49-F238E27FC236}">
                <a16:creationId xmlns:a16="http://schemas.microsoft.com/office/drawing/2014/main" id="{6999FEE2-95AF-00DE-CC5E-D46C4A210DD0}"/>
              </a:ext>
            </a:extLst>
          </xdr:cNvPr>
          <xdr:cNvSpPr/>
        </xdr:nvSpPr>
        <xdr:spPr>
          <a:xfrm rot="5400000">
            <a:off x="15301912" y="8120065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5" name="立方体 4">
            <a:extLst>
              <a:ext uri="{FF2B5EF4-FFF2-40B4-BE49-F238E27FC236}">
                <a16:creationId xmlns:a16="http://schemas.microsoft.com/office/drawing/2014/main" id="{8CDE6CB3-47A0-3ADC-C7A9-87C30CE2A7C6}"/>
              </a:ext>
            </a:extLst>
          </xdr:cNvPr>
          <xdr:cNvSpPr/>
        </xdr:nvSpPr>
        <xdr:spPr>
          <a:xfrm>
            <a:off x="14649450" y="7848600"/>
            <a:ext cx="2305050" cy="1447800"/>
          </a:xfrm>
          <a:prstGeom prst="cub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  <xdr:twoCellAnchor>
    <xdr:from>
      <xdr:col>17</xdr:col>
      <xdr:colOff>647700</xdr:colOff>
      <xdr:row>41</xdr:row>
      <xdr:rowOff>95250</xdr:rowOff>
    </xdr:from>
    <xdr:to>
      <xdr:col>21</xdr:col>
      <xdr:colOff>209550</xdr:colOff>
      <xdr:row>49</xdr:row>
      <xdr:rowOff>123827</xdr:rowOff>
    </xdr:to>
    <xdr:grpSp>
      <xdr:nvGrpSpPr>
        <xdr:cNvPr id="6" name="组合 5">
          <a:extLst>
            <a:ext uri="{FF2B5EF4-FFF2-40B4-BE49-F238E27FC236}">
              <a16:creationId xmlns:a16="http://schemas.microsoft.com/office/drawing/2014/main" id="{A3155B09-AB2F-4503-BFAE-9C3D1E4A0F65}"/>
            </a:ext>
          </a:extLst>
        </xdr:cNvPr>
        <xdr:cNvGrpSpPr/>
      </xdr:nvGrpSpPr>
      <xdr:grpSpPr>
        <a:xfrm>
          <a:off x="14678025" y="9753600"/>
          <a:ext cx="2305050" cy="2019302"/>
          <a:chOff x="14649450" y="7848600"/>
          <a:chExt cx="2305050" cy="1476377"/>
        </a:xfrm>
      </xdr:grpSpPr>
      <xdr:sp macro="" textlink="">
        <xdr:nvSpPr>
          <xdr:cNvPr id="7" name="圆柱体 6">
            <a:extLst>
              <a:ext uri="{FF2B5EF4-FFF2-40B4-BE49-F238E27FC236}">
                <a16:creationId xmlns:a16="http://schemas.microsoft.com/office/drawing/2014/main" id="{7AB03808-2BC1-9FC2-393A-ACB4791CDFC1}"/>
              </a:ext>
            </a:extLst>
          </xdr:cNvPr>
          <xdr:cNvSpPr/>
        </xdr:nvSpPr>
        <xdr:spPr>
          <a:xfrm rot="5400000">
            <a:off x="15330487" y="7434263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8" name="圆柱体 7">
            <a:extLst>
              <a:ext uri="{FF2B5EF4-FFF2-40B4-BE49-F238E27FC236}">
                <a16:creationId xmlns:a16="http://schemas.microsoft.com/office/drawing/2014/main" id="{565FD115-E134-65B2-86AD-CBAFDC38D025}"/>
              </a:ext>
            </a:extLst>
          </xdr:cNvPr>
          <xdr:cNvSpPr/>
        </xdr:nvSpPr>
        <xdr:spPr>
          <a:xfrm rot="5400000">
            <a:off x="15301912" y="8120065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9" name="立方体 8">
            <a:extLst>
              <a:ext uri="{FF2B5EF4-FFF2-40B4-BE49-F238E27FC236}">
                <a16:creationId xmlns:a16="http://schemas.microsoft.com/office/drawing/2014/main" id="{C0E2B5E9-3AF5-1F14-86C3-BA3CFC45460E}"/>
              </a:ext>
            </a:extLst>
          </xdr:cNvPr>
          <xdr:cNvSpPr/>
        </xdr:nvSpPr>
        <xdr:spPr>
          <a:xfrm>
            <a:off x="14649450" y="7848600"/>
            <a:ext cx="2305050" cy="1447800"/>
          </a:xfrm>
          <a:prstGeom prst="cub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647700</xdr:colOff>
      <xdr:row>32</xdr:row>
      <xdr:rowOff>95250</xdr:rowOff>
    </xdr:from>
    <xdr:to>
      <xdr:col>21</xdr:col>
      <xdr:colOff>209550</xdr:colOff>
      <xdr:row>40</xdr:row>
      <xdr:rowOff>123827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560566E9-DBFE-483F-95D8-448DE59AE0D5}"/>
            </a:ext>
          </a:extLst>
        </xdr:cNvPr>
        <xdr:cNvGrpSpPr/>
      </xdr:nvGrpSpPr>
      <xdr:grpSpPr>
        <a:xfrm>
          <a:off x="14678025" y="7581900"/>
          <a:ext cx="2305050" cy="1476377"/>
          <a:chOff x="14649450" y="7848600"/>
          <a:chExt cx="2305050" cy="1476377"/>
        </a:xfrm>
      </xdr:grpSpPr>
      <xdr:sp macro="" textlink="">
        <xdr:nvSpPr>
          <xdr:cNvPr id="3" name="圆柱体 2">
            <a:extLst>
              <a:ext uri="{FF2B5EF4-FFF2-40B4-BE49-F238E27FC236}">
                <a16:creationId xmlns:a16="http://schemas.microsoft.com/office/drawing/2014/main" id="{8D60A3F5-1259-02EC-09B9-C3F711D4A7D1}"/>
              </a:ext>
            </a:extLst>
          </xdr:cNvPr>
          <xdr:cNvSpPr/>
        </xdr:nvSpPr>
        <xdr:spPr>
          <a:xfrm rot="5400000">
            <a:off x="15330487" y="7434263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4" name="圆柱体 3">
            <a:extLst>
              <a:ext uri="{FF2B5EF4-FFF2-40B4-BE49-F238E27FC236}">
                <a16:creationId xmlns:a16="http://schemas.microsoft.com/office/drawing/2014/main" id="{BF7D1D8F-7D55-3E7F-3551-F74E315EA4BD}"/>
              </a:ext>
            </a:extLst>
          </xdr:cNvPr>
          <xdr:cNvSpPr/>
        </xdr:nvSpPr>
        <xdr:spPr>
          <a:xfrm rot="5400000">
            <a:off x="15301912" y="8120065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5" name="立方体 4">
            <a:extLst>
              <a:ext uri="{FF2B5EF4-FFF2-40B4-BE49-F238E27FC236}">
                <a16:creationId xmlns:a16="http://schemas.microsoft.com/office/drawing/2014/main" id="{3BF390BB-BC4E-E5F5-86C3-826B7CA77F8B}"/>
              </a:ext>
            </a:extLst>
          </xdr:cNvPr>
          <xdr:cNvSpPr/>
        </xdr:nvSpPr>
        <xdr:spPr>
          <a:xfrm>
            <a:off x="14649450" y="7848600"/>
            <a:ext cx="2305050" cy="1447800"/>
          </a:xfrm>
          <a:prstGeom prst="cub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647700</xdr:colOff>
      <xdr:row>32</xdr:row>
      <xdr:rowOff>95250</xdr:rowOff>
    </xdr:from>
    <xdr:to>
      <xdr:col>21</xdr:col>
      <xdr:colOff>209550</xdr:colOff>
      <xdr:row>40</xdr:row>
      <xdr:rowOff>123827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3101BF64-FBCC-49E7-8982-C3E5B691123E}"/>
            </a:ext>
          </a:extLst>
        </xdr:cNvPr>
        <xdr:cNvGrpSpPr/>
      </xdr:nvGrpSpPr>
      <xdr:grpSpPr>
        <a:xfrm>
          <a:off x="14678025" y="7581900"/>
          <a:ext cx="2305050" cy="1476377"/>
          <a:chOff x="14649450" y="7848600"/>
          <a:chExt cx="2305050" cy="1476377"/>
        </a:xfrm>
      </xdr:grpSpPr>
      <xdr:sp macro="" textlink="">
        <xdr:nvSpPr>
          <xdr:cNvPr id="3" name="圆柱体 2">
            <a:extLst>
              <a:ext uri="{FF2B5EF4-FFF2-40B4-BE49-F238E27FC236}">
                <a16:creationId xmlns:a16="http://schemas.microsoft.com/office/drawing/2014/main" id="{F3C32144-883E-6649-69FE-D351500A956C}"/>
              </a:ext>
            </a:extLst>
          </xdr:cNvPr>
          <xdr:cNvSpPr/>
        </xdr:nvSpPr>
        <xdr:spPr>
          <a:xfrm rot="5400000">
            <a:off x="15330487" y="7434263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4" name="圆柱体 3">
            <a:extLst>
              <a:ext uri="{FF2B5EF4-FFF2-40B4-BE49-F238E27FC236}">
                <a16:creationId xmlns:a16="http://schemas.microsoft.com/office/drawing/2014/main" id="{FD0934D8-D22C-F9EE-D271-D5F37F2A47FD}"/>
              </a:ext>
            </a:extLst>
          </xdr:cNvPr>
          <xdr:cNvSpPr/>
        </xdr:nvSpPr>
        <xdr:spPr>
          <a:xfrm rot="5400000">
            <a:off x="15301912" y="8120065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5" name="立方体 4">
            <a:extLst>
              <a:ext uri="{FF2B5EF4-FFF2-40B4-BE49-F238E27FC236}">
                <a16:creationId xmlns:a16="http://schemas.microsoft.com/office/drawing/2014/main" id="{B771EA94-8E75-DAE3-3EC4-822A216C2B86}"/>
              </a:ext>
            </a:extLst>
          </xdr:cNvPr>
          <xdr:cNvSpPr/>
        </xdr:nvSpPr>
        <xdr:spPr>
          <a:xfrm>
            <a:off x="14649450" y="7848600"/>
            <a:ext cx="2305050" cy="1447800"/>
          </a:xfrm>
          <a:prstGeom prst="cub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647700</xdr:colOff>
      <xdr:row>60</xdr:row>
      <xdr:rowOff>95250</xdr:rowOff>
    </xdr:from>
    <xdr:to>
      <xdr:col>21</xdr:col>
      <xdr:colOff>209550</xdr:colOff>
      <xdr:row>68</xdr:row>
      <xdr:rowOff>123827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1DF7B4D0-29AA-4FAC-93DE-1B53CD98A640}"/>
            </a:ext>
          </a:extLst>
        </xdr:cNvPr>
        <xdr:cNvGrpSpPr/>
      </xdr:nvGrpSpPr>
      <xdr:grpSpPr>
        <a:xfrm>
          <a:off x="14678025" y="14220825"/>
          <a:ext cx="2305050" cy="1476377"/>
          <a:chOff x="14649450" y="7848600"/>
          <a:chExt cx="2305050" cy="1476377"/>
        </a:xfrm>
      </xdr:grpSpPr>
      <xdr:sp macro="" textlink="">
        <xdr:nvSpPr>
          <xdr:cNvPr id="3" name="圆柱体 2">
            <a:extLst>
              <a:ext uri="{FF2B5EF4-FFF2-40B4-BE49-F238E27FC236}">
                <a16:creationId xmlns:a16="http://schemas.microsoft.com/office/drawing/2014/main" id="{3478F871-B9E2-F658-E186-B2C6C16CF9C5}"/>
              </a:ext>
            </a:extLst>
          </xdr:cNvPr>
          <xdr:cNvSpPr/>
        </xdr:nvSpPr>
        <xdr:spPr>
          <a:xfrm rot="5400000">
            <a:off x="15330487" y="7434263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4" name="圆柱体 3">
            <a:extLst>
              <a:ext uri="{FF2B5EF4-FFF2-40B4-BE49-F238E27FC236}">
                <a16:creationId xmlns:a16="http://schemas.microsoft.com/office/drawing/2014/main" id="{8EE8F653-39E0-1916-095E-E308F1C75DC6}"/>
              </a:ext>
            </a:extLst>
          </xdr:cNvPr>
          <xdr:cNvSpPr/>
        </xdr:nvSpPr>
        <xdr:spPr>
          <a:xfrm rot="5400000">
            <a:off x="15301912" y="8120065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5" name="立方体 4">
            <a:extLst>
              <a:ext uri="{FF2B5EF4-FFF2-40B4-BE49-F238E27FC236}">
                <a16:creationId xmlns:a16="http://schemas.microsoft.com/office/drawing/2014/main" id="{9AF478C2-52CB-5155-A178-559BD5CC12A7}"/>
              </a:ext>
            </a:extLst>
          </xdr:cNvPr>
          <xdr:cNvSpPr/>
        </xdr:nvSpPr>
        <xdr:spPr>
          <a:xfrm>
            <a:off x="14649450" y="7848600"/>
            <a:ext cx="2305050" cy="1447800"/>
          </a:xfrm>
          <a:prstGeom prst="cub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647700</xdr:colOff>
      <xdr:row>40</xdr:row>
      <xdr:rowOff>95250</xdr:rowOff>
    </xdr:from>
    <xdr:to>
      <xdr:col>21</xdr:col>
      <xdr:colOff>209550</xdr:colOff>
      <xdr:row>48</xdr:row>
      <xdr:rowOff>123827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DFE0CAAC-324E-469F-A72C-F8C1A849445A}"/>
            </a:ext>
          </a:extLst>
        </xdr:cNvPr>
        <xdr:cNvGrpSpPr/>
      </xdr:nvGrpSpPr>
      <xdr:grpSpPr>
        <a:xfrm>
          <a:off x="14678025" y="10134600"/>
          <a:ext cx="2305050" cy="1476377"/>
          <a:chOff x="14649450" y="7848600"/>
          <a:chExt cx="2305050" cy="1476377"/>
        </a:xfrm>
      </xdr:grpSpPr>
      <xdr:sp macro="" textlink="">
        <xdr:nvSpPr>
          <xdr:cNvPr id="3" name="圆柱体 2">
            <a:extLst>
              <a:ext uri="{FF2B5EF4-FFF2-40B4-BE49-F238E27FC236}">
                <a16:creationId xmlns:a16="http://schemas.microsoft.com/office/drawing/2014/main" id="{BF09808D-5B37-7633-EAB3-411310EE38EF}"/>
              </a:ext>
            </a:extLst>
          </xdr:cNvPr>
          <xdr:cNvSpPr/>
        </xdr:nvSpPr>
        <xdr:spPr>
          <a:xfrm rot="5400000">
            <a:off x="15330487" y="7434263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4" name="圆柱体 3">
            <a:extLst>
              <a:ext uri="{FF2B5EF4-FFF2-40B4-BE49-F238E27FC236}">
                <a16:creationId xmlns:a16="http://schemas.microsoft.com/office/drawing/2014/main" id="{1B195C46-4DFB-1F99-C8D5-50E5F721EB9D}"/>
              </a:ext>
            </a:extLst>
          </xdr:cNvPr>
          <xdr:cNvSpPr/>
        </xdr:nvSpPr>
        <xdr:spPr>
          <a:xfrm rot="5400000">
            <a:off x="15301912" y="8120065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5" name="立方体 4">
            <a:extLst>
              <a:ext uri="{FF2B5EF4-FFF2-40B4-BE49-F238E27FC236}">
                <a16:creationId xmlns:a16="http://schemas.microsoft.com/office/drawing/2014/main" id="{3A24EDA3-F56D-FA02-1A05-559CCBE373B4}"/>
              </a:ext>
            </a:extLst>
          </xdr:cNvPr>
          <xdr:cNvSpPr/>
        </xdr:nvSpPr>
        <xdr:spPr>
          <a:xfrm>
            <a:off x="14649450" y="7848600"/>
            <a:ext cx="2305050" cy="1447800"/>
          </a:xfrm>
          <a:prstGeom prst="cub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647700</xdr:colOff>
      <xdr:row>40</xdr:row>
      <xdr:rowOff>95250</xdr:rowOff>
    </xdr:from>
    <xdr:to>
      <xdr:col>21</xdr:col>
      <xdr:colOff>209550</xdr:colOff>
      <xdr:row>48</xdr:row>
      <xdr:rowOff>123827</xdr:rowOff>
    </xdr:to>
    <xdr:grpSp>
      <xdr:nvGrpSpPr>
        <xdr:cNvPr id="2" name="组合 1">
          <a:extLst>
            <a:ext uri="{FF2B5EF4-FFF2-40B4-BE49-F238E27FC236}">
              <a16:creationId xmlns:a16="http://schemas.microsoft.com/office/drawing/2014/main" id="{E37387C6-3101-44F4-8AD3-31899CFAB283}"/>
            </a:ext>
          </a:extLst>
        </xdr:cNvPr>
        <xdr:cNvGrpSpPr/>
      </xdr:nvGrpSpPr>
      <xdr:grpSpPr>
        <a:xfrm>
          <a:off x="14678025" y="10134600"/>
          <a:ext cx="2305050" cy="1476377"/>
          <a:chOff x="14649450" y="7848600"/>
          <a:chExt cx="2305050" cy="1476377"/>
        </a:xfrm>
      </xdr:grpSpPr>
      <xdr:sp macro="" textlink="">
        <xdr:nvSpPr>
          <xdr:cNvPr id="3" name="圆柱体 2">
            <a:extLst>
              <a:ext uri="{FF2B5EF4-FFF2-40B4-BE49-F238E27FC236}">
                <a16:creationId xmlns:a16="http://schemas.microsoft.com/office/drawing/2014/main" id="{8DB51374-BDD2-96B1-1C59-2D5088C9C6C3}"/>
              </a:ext>
            </a:extLst>
          </xdr:cNvPr>
          <xdr:cNvSpPr/>
        </xdr:nvSpPr>
        <xdr:spPr>
          <a:xfrm rot="5400000">
            <a:off x="15330487" y="7434263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4" name="圆柱体 3">
            <a:extLst>
              <a:ext uri="{FF2B5EF4-FFF2-40B4-BE49-F238E27FC236}">
                <a16:creationId xmlns:a16="http://schemas.microsoft.com/office/drawing/2014/main" id="{F2A9E9F8-1C56-ECC7-2BB3-C81305C12F3D}"/>
              </a:ext>
            </a:extLst>
          </xdr:cNvPr>
          <xdr:cNvSpPr/>
        </xdr:nvSpPr>
        <xdr:spPr>
          <a:xfrm rot="5400000">
            <a:off x="15301912" y="8120065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5" name="立方体 4">
            <a:extLst>
              <a:ext uri="{FF2B5EF4-FFF2-40B4-BE49-F238E27FC236}">
                <a16:creationId xmlns:a16="http://schemas.microsoft.com/office/drawing/2014/main" id="{016E7C1C-B263-9B8D-BE4D-BD23D5CC0CA1}"/>
              </a:ext>
            </a:extLst>
          </xdr:cNvPr>
          <xdr:cNvSpPr/>
        </xdr:nvSpPr>
        <xdr:spPr>
          <a:xfrm>
            <a:off x="14649450" y="7848600"/>
            <a:ext cx="2305050" cy="1447800"/>
          </a:xfrm>
          <a:prstGeom prst="cub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314325</xdr:colOff>
      <xdr:row>30</xdr:row>
      <xdr:rowOff>161925</xdr:rowOff>
    </xdr:from>
    <xdr:to>
      <xdr:col>20</xdr:col>
      <xdr:colOff>561975</xdr:colOff>
      <xdr:row>39</xdr:row>
      <xdr:rowOff>9527</xdr:rowOff>
    </xdr:to>
    <xdr:grpSp>
      <xdr:nvGrpSpPr>
        <xdr:cNvPr id="6" name="组合 5">
          <a:extLst>
            <a:ext uri="{FF2B5EF4-FFF2-40B4-BE49-F238E27FC236}">
              <a16:creationId xmlns:a16="http://schemas.microsoft.com/office/drawing/2014/main" id="{82CF9347-CEA7-82D0-A200-D7637BC551F6}"/>
            </a:ext>
          </a:extLst>
        </xdr:cNvPr>
        <xdr:cNvGrpSpPr/>
      </xdr:nvGrpSpPr>
      <xdr:grpSpPr>
        <a:xfrm>
          <a:off x="14344650" y="7848600"/>
          <a:ext cx="2305050" cy="1476377"/>
          <a:chOff x="14649450" y="7848600"/>
          <a:chExt cx="2305050" cy="1476377"/>
        </a:xfrm>
      </xdr:grpSpPr>
      <xdr:sp macro="" textlink="">
        <xdr:nvSpPr>
          <xdr:cNvPr id="4" name="圆柱体 3">
            <a:extLst>
              <a:ext uri="{FF2B5EF4-FFF2-40B4-BE49-F238E27FC236}">
                <a16:creationId xmlns:a16="http://schemas.microsoft.com/office/drawing/2014/main" id="{788B46AE-1E15-4A0C-70D0-D916FDEBCB18}"/>
              </a:ext>
            </a:extLst>
          </xdr:cNvPr>
          <xdr:cNvSpPr/>
        </xdr:nvSpPr>
        <xdr:spPr>
          <a:xfrm rot="5400000">
            <a:off x="15330487" y="7434263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5" name="圆柱体 4">
            <a:extLst>
              <a:ext uri="{FF2B5EF4-FFF2-40B4-BE49-F238E27FC236}">
                <a16:creationId xmlns:a16="http://schemas.microsoft.com/office/drawing/2014/main" id="{BFBC557D-B24A-40DD-A52D-A57BBA1FEB93}"/>
              </a:ext>
            </a:extLst>
          </xdr:cNvPr>
          <xdr:cNvSpPr/>
        </xdr:nvSpPr>
        <xdr:spPr>
          <a:xfrm rot="5400000">
            <a:off x="15301912" y="8120065"/>
            <a:ext cx="738187" cy="1671638"/>
          </a:xfrm>
          <a:prstGeom prst="can">
            <a:avLst/>
          </a:prstGeom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  <xdr:sp macro="" textlink="">
        <xdr:nvSpPr>
          <xdr:cNvPr id="3" name="立方体 2">
            <a:extLst>
              <a:ext uri="{FF2B5EF4-FFF2-40B4-BE49-F238E27FC236}">
                <a16:creationId xmlns:a16="http://schemas.microsoft.com/office/drawing/2014/main" id="{632C5560-AE39-B0EB-1A98-5784C4EA21D0}"/>
              </a:ext>
            </a:extLst>
          </xdr:cNvPr>
          <xdr:cNvSpPr/>
        </xdr:nvSpPr>
        <xdr:spPr>
          <a:xfrm>
            <a:off x="14649450" y="7848600"/>
            <a:ext cx="2305050" cy="1447800"/>
          </a:xfrm>
          <a:prstGeom prst="cube">
            <a:avLst/>
          </a:prstGeom>
          <a:noFill/>
          <a:ln>
            <a:solidFill>
              <a:srgbClr val="C0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zh-CN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8FA70-3C98-435F-801B-D149881E38AF}">
  <dimension ref="A1:AK46"/>
  <sheetViews>
    <sheetView tabSelected="1" workbookViewId="0">
      <pane xSplit="4" ySplit="7" topLeftCell="E26" activePane="bottomRight" state="frozenSplit"/>
      <selection pane="topRight" activeCell="E1" sqref="E1"/>
      <selection pane="bottomLeft" activeCell="A9" sqref="A9"/>
      <selection pane="bottomRight" activeCell="A39" sqref="A39"/>
    </sheetView>
  </sheetViews>
  <sheetFormatPr defaultRowHeight="14.25" x14ac:dyDescent="0.2"/>
  <cols>
    <col min="1" max="1" width="14.875" customWidth="1"/>
    <col min="2" max="2" width="9.5" bestFit="1" customWidth="1"/>
    <col min="3" max="3" width="11.625" customWidth="1"/>
    <col min="4" max="4" width="23.75" customWidth="1"/>
    <col min="5" max="5" width="9.375" customWidth="1"/>
    <col min="6" max="6" width="9.625" customWidth="1"/>
    <col min="7" max="9" width="8.875" customWidth="1"/>
    <col min="10" max="10" width="9.5" customWidth="1"/>
    <col min="11" max="11" width="12" customWidth="1"/>
    <col min="12" max="12" width="9" customWidth="1"/>
    <col min="16" max="16" width="12.25" style="7" customWidth="1"/>
    <col min="17" max="17" width="9" style="4"/>
  </cols>
  <sheetData>
    <row r="1" spans="1:37" s="1" customFormat="1" ht="30" customHeight="1" x14ac:dyDescent="0.2">
      <c r="A1" s="1" t="s">
        <v>43</v>
      </c>
      <c r="F1" s="31"/>
      <c r="G1" s="32"/>
      <c r="H1" s="32" t="s">
        <v>59</v>
      </c>
      <c r="I1" s="33" t="s">
        <v>58</v>
      </c>
      <c r="J1" s="58" t="s">
        <v>70</v>
      </c>
      <c r="P1" s="2"/>
    </row>
    <row r="2" spans="1:37" ht="12.75" customHeight="1" x14ac:dyDescent="0.2">
      <c r="A2" s="24" t="s">
        <v>0</v>
      </c>
      <c r="B2" s="25">
        <v>3411819</v>
      </c>
      <c r="F2" s="35"/>
      <c r="H2" s="30" t="s">
        <v>49</v>
      </c>
      <c r="I2">
        <v>1852</v>
      </c>
      <c r="J2" s="43">
        <f>I12+I26+I41+I34</f>
        <v>1852</v>
      </c>
      <c r="P2" s="3"/>
    </row>
    <row r="3" spans="1:37" ht="12.75" customHeight="1" x14ac:dyDescent="0.2">
      <c r="A3" s="24" t="s">
        <v>1</v>
      </c>
      <c r="B3" s="26" t="s">
        <v>2</v>
      </c>
      <c r="C3" s="27"/>
      <c r="D3" s="27"/>
      <c r="F3" s="35"/>
      <c r="H3" s="30" t="s">
        <v>47</v>
      </c>
      <c r="I3">
        <v>1852</v>
      </c>
      <c r="J3" s="43">
        <f>I11+I28+I43+I18+I33</f>
        <v>1852</v>
      </c>
      <c r="P3" s="3"/>
    </row>
    <row r="4" spans="1:37" ht="12.75" customHeight="1" thickBot="1" x14ac:dyDescent="0.25">
      <c r="A4" s="24" t="s">
        <v>3</v>
      </c>
      <c r="B4" s="26" t="s">
        <v>4</v>
      </c>
      <c r="C4" s="27"/>
      <c r="D4" s="27"/>
      <c r="F4" s="36"/>
      <c r="G4" s="37"/>
      <c r="H4" s="38" t="s">
        <v>48</v>
      </c>
      <c r="I4" s="37">
        <v>1852</v>
      </c>
      <c r="J4" s="44">
        <f>I13+I27+I42+I20+I35</f>
        <v>1852</v>
      </c>
      <c r="P4" s="3"/>
    </row>
    <row r="5" spans="1:37" ht="12.75" customHeight="1" x14ac:dyDescent="0.2">
      <c r="A5" s="24" t="s">
        <v>5</v>
      </c>
      <c r="B5" s="26" t="s">
        <v>6</v>
      </c>
      <c r="C5" s="27"/>
      <c r="D5" s="27"/>
      <c r="P5" s="3"/>
    </row>
    <row r="6" spans="1:37" ht="12.75" customHeight="1" x14ac:dyDescent="0.2">
      <c r="A6" s="24" t="s">
        <v>62</v>
      </c>
      <c r="B6" s="70">
        <v>45763</v>
      </c>
      <c r="C6" s="27"/>
      <c r="D6" s="27"/>
      <c r="P6" s="3"/>
    </row>
    <row r="7" spans="1:37" ht="12.75" customHeight="1" x14ac:dyDescent="0.2">
      <c r="P7" s="3"/>
    </row>
    <row r="8" spans="1:37" s="52" customFormat="1" x14ac:dyDescent="0.2">
      <c r="A8" s="52" t="s">
        <v>71</v>
      </c>
      <c r="B8" s="52" t="s">
        <v>73</v>
      </c>
      <c r="C8" s="56">
        <f>P14+P21</f>
        <v>58.356703999999993</v>
      </c>
      <c r="D8" s="52" t="s">
        <v>74</v>
      </c>
      <c r="E8" s="52" t="s">
        <v>80</v>
      </c>
      <c r="F8" s="52">
        <f>55000*0.4536</f>
        <v>24948</v>
      </c>
      <c r="G8" s="52" t="s">
        <v>79</v>
      </c>
      <c r="P8" s="53"/>
    </row>
    <row r="9" spans="1:37" x14ac:dyDescent="0.2">
      <c r="A9" s="42" t="s">
        <v>69</v>
      </c>
      <c r="E9" s="6"/>
      <c r="R9" s="71" t="s">
        <v>7</v>
      </c>
      <c r="S9" s="71"/>
      <c r="T9" s="71"/>
      <c r="U9" s="71"/>
      <c r="V9" s="71"/>
      <c r="W9" s="72" t="s">
        <v>7</v>
      </c>
      <c r="X9" s="72"/>
      <c r="Y9" s="72"/>
      <c r="Z9" s="72"/>
      <c r="AA9" s="72"/>
      <c r="AB9" s="73" t="s">
        <v>8</v>
      </c>
      <c r="AC9" s="73"/>
      <c r="AD9" s="73"/>
      <c r="AE9" s="73"/>
      <c r="AF9" s="73"/>
      <c r="AG9" s="74" t="s">
        <v>8</v>
      </c>
      <c r="AH9" s="74"/>
      <c r="AI9" s="74"/>
      <c r="AJ9" s="74"/>
      <c r="AK9" s="74"/>
    </row>
    <row r="10" spans="1:37" s="8" customFormat="1" ht="57" x14ac:dyDescent="0.2">
      <c r="A10" s="8" t="s">
        <v>9</v>
      </c>
      <c r="B10" s="8" t="s">
        <v>10</v>
      </c>
      <c r="C10" s="9" t="s">
        <v>11</v>
      </c>
      <c r="D10" s="8" t="s">
        <v>12</v>
      </c>
      <c r="E10" s="9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 s="9" t="s">
        <v>18</v>
      </c>
      <c r="K10" s="9" t="s">
        <v>19</v>
      </c>
      <c r="L10" s="9" t="s">
        <v>20</v>
      </c>
      <c r="M10" s="9" t="s">
        <v>21</v>
      </c>
      <c r="N10" s="9" t="s">
        <v>22</v>
      </c>
      <c r="O10" s="9" t="s">
        <v>23</v>
      </c>
      <c r="P10" s="10" t="s">
        <v>24</v>
      </c>
      <c r="Q10" s="11" t="str">
        <f>U10</f>
        <v>CARTON GROSS WEIGHT(KG)</v>
      </c>
      <c r="R10" s="12" t="s">
        <v>25</v>
      </c>
      <c r="S10" s="12" t="s">
        <v>26</v>
      </c>
      <c r="T10" s="12" t="s">
        <v>27</v>
      </c>
      <c r="U10" s="12" t="s">
        <v>28</v>
      </c>
      <c r="V10" s="12" t="s">
        <v>29</v>
      </c>
      <c r="W10" s="13" t="s">
        <v>20</v>
      </c>
      <c r="X10" s="13" t="s">
        <v>21</v>
      </c>
      <c r="Y10" s="13" t="s">
        <v>22</v>
      </c>
      <c r="Z10" s="13" t="s">
        <v>30</v>
      </c>
      <c r="AA10" s="13" t="s">
        <v>31</v>
      </c>
      <c r="AB10" s="14" t="s">
        <v>32</v>
      </c>
      <c r="AC10" s="14" t="s">
        <v>33</v>
      </c>
      <c r="AD10" s="14" t="s">
        <v>34</v>
      </c>
      <c r="AE10" s="14" t="s">
        <v>35</v>
      </c>
      <c r="AF10" s="14" t="s">
        <v>36</v>
      </c>
      <c r="AG10" s="15" t="s">
        <v>37</v>
      </c>
      <c r="AH10" s="15" t="s">
        <v>38</v>
      </c>
      <c r="AI10" s="15" t="s">
        <v>39</v>
      </c>
      <c r="AJ10" s="15" t="s">
        <v>40</v>
      </c>
      <c r="AK10" s="15" t="s">
        <v>41</v>
      </c>
    </row>
    <row r="11" spans="1:37" x14ac:dyDescent="0.2">
      <c r="A11" t="s">
        <v>44</v>
      </c>
      <c r="B11" t="s">
        <v>50</v>
      </c>
      <c r="C11" t="s">
        <v>53</v>
      </c>
      <c r="D11" s="50" t="s">
        <v>47</v>
      </c>
      <c r="E11">
        <f>I11/F11</f>
        <v>0</v>
      </c>
      <c r="F11">
        <v>2</v>
      </c>
      <c r="G11">
        <v>1</v>
      </c>
      <c r="H11">
        <v>2</v>
      </c>
      <c r="I11" s="6">
        <v>0</v>
      </c>
      <c r="J11" s="16">
        <v>11.4</v>
      </c>
      <c r="K11" s="16">
        <f>J11*I11</f>
        <v>0</v>
      </c>
      <c r="L11" s="17">
        <f>W11</f>
        <v>18.503937007874015</v>
      </c>
      <c r="M11" s="17">
        <f>X11</f>
        <v>11.023622047244094</v>
      </c>
      <c r="N11" s="17">
        <f>Y11</f>
        <v>18.110236220472441</v>
      </c>
      <c r="O11" s="17">
        <f>Q11*E11</f>
        <v>0</v>
      </c>
      <c r="P11" s="3">
        <f>L11*2.54*M11*2.54*N11*2.54/1000000/F11*I11</f>
        <v>0</v>
      </c>
      <c r="Q11" s="18">
        <f>U11</f>
        <v>5.32</v>
      </c>
      <c r="R11" s="19">
        <v>47</v>
      </c>
      <c r="S11" s="19">
        <v>28</v>
      </c>
      <c r="T11" s="19">
        <v>46</v>
      </c>
      <c r="U11" s="19">
        <v>5.32</v>
      </c>
      <c r="V11" s="19">
        <f>AE11*2</f>
        <v>4.88</v>
      </c>
      <c r="W11" s="20">
        <f>R11/2.54</f>
        <v>18.503937007874015</v>
      </c>
      <c r="X11" s="20">
        <f t="shared" ref="X11:Y11" si="0">S11/2.54</f>
        <v>11.023622047244094</v>
      </c>
      <c r="Y11" s="20">
        <f t="shared" si="0"/>
        <v>18.110236220472441</v>
      </c>
      <c r="Z11" s="20">
        <f>U11/0.4536</f>
        <v>11.728395061728396</v>
      </c>
      <c r="AA11" s="20">
        <f>V11/0.4536</f>
        <v>10.758377425044092</v>
      </c>
      <c r="AB11" s="21">
        <f>AG11*2.54</f>
        <v>25.4</v>
      </c>
      <c r="AC11" s="21">
        <f t="shared" ref="AC11:AD11" si="1">AH11*2.54</f>
        <v>25.4</v>
      </c>
      <c r="AD11" s="21">
        <f t="shared" si="1"/>
        <v>45.72</v>
      </c>
      <c r="AE11" s="21">
        <v>2.44</v>
      </c>
      <c r="AF11" s="21">
        <v>2.36</v>
      </c>
      <c r="AG11" s="22">
        <v>10</v>
      </c>
      <c r="AH11" s="22">
        <v>10</v>
      </c>
      <c r="AI11" s="22">
        <v>18</v>
      </c>
      <c r="AJ11" s="22">
        <v>2.44</v>
      </c>
      <c r="AK11" s="22">
        <v>2.36</v>
      </c>
    </row>
    <row r="12" spans="1:37" x14ac:dyDescent="0.2">
      <c r="A12" t="s">
        <v>46</v>
      </c>
      <c r="B12" t="s">
        <v>52</v>
      </c>
      <c r="C12" t="s">
        <v>55</v>
      </c>
      <c r="D12" t="s">
        <v>49</v>
      </c>
      <c r="E12">
        <f>I12/F12</f>
        <v>292</v>
      </c>
      <c r="F12">
        <v>2</v>
      </c>
      <c r="G12">
        <v>1</v>
      </c>
      <c r="H12">
        <v>2</v>
      </c>
      <c r="I12" s="27">
        <v>584</v>
      </c>
      <c r="J12" s="16">
        <v>11.4</v>
      </c>
      <c r="K12" s="16">
        <f>J12*I12</f>
        <v>6657.6</v>
      </c>
      <c r="L12" s="17">
        <f t="shared" ref="L12:N13" si="2">W12</f>
        <v>18.503937007874015</v>
      </c>
      <c r="M12" s="17">
        <f t="shared" si="2"/>
        <v>11.023622047244094</v>
      </c>
      <c r="N12" s="17">
        <f t="shared" si="2"/>
        <v>18.110236220472441</v>
      </c>
      <c r="O12" s="17">
        <f>Q12*E12</f>
        <v>1553.44</v>
      </c>
      <c r="P12" s="3">
        <f>L12*2.54*M12*2.54*N12*2.54/1000000/F12*I12</f>
        <v>17.676511999999999</v>
      </c>
      <c r="Q12" s="18">
        <f>U12</f>
        <v>5.32</v>
      </c>
      <c r="R12" s="19">
        <v>47</v>
      </c>
      <c r="S12" s="19">
        <v>28</v>
      </c>
      <c r="T12" s="19">
        <v>46</v>
      </c>
      <c r="U12" s="19">
        <v>5.32</v>
      </c>
      <c r="V12" s="19">
        <f>AE12*2</f>
        <v>4.88</v>
      </c>
      <c r="W12" s="20">
        <f>R12/2.54</f>
        <v>18.503937007874015</v>
      </c>
      <c r="X12" s="20">
        <f>S12/2.54</f>
        <v>11.023622047244094</v>
      </c>
      <c r="Y12" s="20">
        <f>T12/2.54</f>
        <v>18.110236220472441</v>
      </c>
      <c r="Z12" s="20">
        <f>U12/0.4536</f>
        <v>11.728395061728396</v>
      </c>
      <c r="AA12" s="20">
        <f>V12/0.4536</f>
        <v>10.758377425044092</v>
      </c>
      <c r="AB12" s="21">
        <f>AG12*2.54</f>
        <v>25.4</v>
      </c>
      <c r="AC12" s="21">
        <f>AH12*2.54</f>
        <v>25.4</v>
      </c>
      <c r="AD12" s="21">
        <f>AI12*2.54</f>
        <v>45.72</v>
      </c>
      <c r="AE12" s="21">
        <v>2.44</v>
      </c>
      <c r="AF12" s="21">
        <v>2.36</v>
      </c>
      <c r="AG12" s="22">
        <v>10</v>
      </c>
      <c r="AH12" s="22">
        <v>10</v>
      </c>
      <c r="AI12" s="22">
        <v>18</v>
      </c>
      <c r="AJ12" s="22">
        <v>2.44</v>
      </c>
      <c r="AK12" s="22">
        <v>2.36</v>
      </c>
    </row>
    <row r="13" spans="1:37" x14ac:dyDescent="0.2">
      <c r="A13" t="s">
        <v>45</v>
      </c>
      <c r="B13" t="s">
        <v>51</v>
      </c>
      <c r="C13" t="s">
        <v>54</v>
      </c>
      <c r="D13" s="49" t="s">
        <v>48</v>
      </c>
      <c r="E13">
        <f>I13/F13</f>
        <v>0</v>
      </c>
      <c r="F13">
        <v>2</v>
      </c>
      <c r="G13">
        <v>1</v>
      </c>
      <c r="H13">
        <v>2</v>
      </c>
      <c r="I13" s="69">
        <v>0</v>
      </c>
      <c r="J13" s="16">
        <v>11.4</v>
      </c>
      <c r="K13" s="23">
        <f t="shared" ref="K13" si="3">J13*I13</f>
        <v>0</v>
      </c>
      <c r="L13" s="17">
        <f t="shared" si="2"/>
        <v>18.503937007874015</v>
      </c>
      <c r="M13" s="17">
        <f t="shared" si="2"/>
        <v>11.023622047244094</v>
      </c>
      <c r="N13" s="17">
        <f t="shared" si="2"/>
        <v>18.110236220472441</v>
      </c>
      <c r="O13" s="40">
        <f>Q13*E13</f>
        <v>0</v>
      </c>
      <c r="P13" s="48">
        <f t="shared" ref="P13" si="4">L13*2.54*M13*2.54*N13*2.54/1000000/F13*I13</f>
        <v>0</v>
      </c>
      <c r="Q13" s="18">
        <f t="shared" ref="Q13" si="5">U13</f>
        <v>5.32</v>
      </c>
      <c r="R13" s="19">
        <v>47</v>
      </c>
      <c r="S13" s="19">
        <v>28</v>
      </c>
      <c r="T13" s="19">
        <v>46</v>
      </c>
      <c r="U13" s="19">
        <v>5.32</v>
      </c>
      <c r="V13" s="19">
        <f t="shared" ref="V13" si="6">AE13*2</f>
        <v>4.88</v>
      </c>
      <c r="W13" s="20">
        <f t="shared" ref="W13" si="7">R13/2.54</f>
        <v>18.503937007874015</v>
      </c>
      <c r="X13" s="20">
        <f>S13/2.54</f>
        <v>11.023622047244094</v>
      </c>
      <c r="Y13" s="20">
        <f>T13/2.54</f>
        <v>18.110236220472441</v>
      </c>
      <c r="Z13" s="20">
        <f t="shared" ref="Z13:AA13" si="8">U13/0.4536</f>
        <v>11.728395061728396</v>
      </c>
      <c r="AA13" s="20">
        <f t="shared" si="8"/>
        <v>10.758377425044092</v>
      </c>
      <c r="AB13" s="21">
        <f t="shared" ref="AB13" si="9">AG13*2.54</f>
        <v>25.4</v>
      </c>
      <c r="AC13" s="21">
        <f>AH13*2.54</f>
        <v>25.4</v>
      </c>
      <c r="AD13" s="21">
        <f>AI13*2.54</f>
        <v>45.72</v>
      </c>
      <c r="AE13" s="21">
        <v>2.44</v>
      </c>
      <c r="AF13" s="21">
        <v>2.36</v>
      </c>
      <c r="AG13" s="22">
        <v>10</v>
      </c>
      <c r="AH13" s="22">
        <v>10</v>
      </c>
      <c r="AI13" s="22">
        <v>18</v>
      </c>
      <c r="AJ13" s="22">
        <v>2.44</v>
      </c>
      <c r="AK13" s="22">
        <v>2.36</v>
      </c>
    </row>
    <row r="14" spans="1:37" x14ac:dyDescent="0.2">
      <c r="J14" t="s">
        <v>42</v>
      </c>
      <c r="K14" s="16">
        <f>SUM(K11:K13)</f>
        <v>6657.6</v>
      </c>
      <c r="N14" t="s">
        <v>42</v>
      </c>
      <c r="O14" s="17">
        <f>SUM(O11:O13)</f>
        <v>1553.44</v>
      </c>
      <c r="P14" s="41">
        <f>SUM(P11:P13)</f>
        <v>17.676511999999999</v>
      </c>
    </row>
    <row r="15" spans="1:37" x14ac:dyDescent="0.2">
      <c r="K15" s="16"/>
    </row>
    <row r="16" spans="1:37" x14ac:dyDescent="0.2">
      <c r="A16" s="42" t="s">
        <v>94</v>
      </c>
      <c r="E16" s="6"/>
      <c r="R16" s="71" t="s">
        <v>7</v>
      </c>
      <c r="S16" s="71"/>
      <c r="T16" s="71"/>
      <c r="U16" s="71"/>
      <c r="V16" s="71"/>
      <c r="W16" s="72" t="s">
        <v>7</v>
      </c>
      <c r="X16" s="72"/>
      <c r="Y16" s="72"/>
      <c r="Z16" s="72"/>
      <c r="AA16" s="72"/>
      <c r="AB16" s="73" t="s">
        <v>8</v>
      </c>
      <c r="AC16" s="73"/>
      <c r="AD16" s="73"/>
      <c r="AE16" s="73"/>
      <c r="AF16" s="73"/>
      <c r="AG16" s="74" t="s">
        <v>8</v>
      </c>
      <c r="AH16" s="74"/>
      <c r="AI16" s="74"/>
      <c r="AJ16" s="74"/>
      <c r="AK16" s="74"/>
    </row>
    <row r="17" spans="1:37" s="8" customFormat="1" ht="57" x14ac:dyDescent="0.2">
      <c r="A17" s="8" t="s">
        <v>9</v>
      </c>
      <c r="B17" s="8" t="s">
        <v>10</v>
      </c>
      <c r="C17" s="9" t="s">
        <v>11</v>
      </c>
      <c r="D17" s="8" t="s">
        <v>12</v>
      </c>
      <c r="E17" s="9" t="s">
        <v>13</v>
      </c>
      <c r="F17" s="9" t="s">
        <v>14</v>
      </c>
      <c r="G17" s="9" t="s">
        <v>15</v>
      </c>
      <c r="H17" s="9" t="s">
        <v>16</v>
      </c>
      <c r="I17" s="9" t="s">
        <v>17</v>
      </c>
      <c r="J17" s="9" t="s">
        <v>18</v>
      </c>
      <c r="K17" s="9" t="s">
        <v>19</v>
      </c>
      <c r="L17" s="9" t="s">
        <v>20</v>
      </c>
      <c r="M17" s="9" t="s">
        <v>21</v>
      </c>
      <c r="N17" s="9" t="s">
        <v>22</v>
      </c>
      <c r="O17" s="9" t="s">
        <v>23</v>
      </c>
      <c r="P17" s="10" t="s">
        <v>24</v>
      </c>
      <c r="Q17" s="11" t="str">
        <f>U17</f>
        <v>CARTON GROSS WEIGHT(KG)</v>
      </c>
      <c r="R17" s="12" t="s">
        <v>25</v>
      </c>
      <c r="S17" s="12" t="s">
        <v>26</v>
      </c>
      <c r="T17" s="12" t="s">
        <v>27</v>
      </c>
      <c r="U17" s="12" t="s">
        <v>28</v>
      </c>
      <c r="V17" s="12" t="s">
        <v>29</v>
      </c>
      <c r="W17" s="13" t="s">
        <v>20</v>
      </c>
      <c r="X17" s="13" t="s">
        <v>21</v>
      </c>
      <c r="Y17" s="13" t="s">
        <v>22</v>
      </c>
      <c r="Z17" s="13" t="s">
        <v>30</v>
      </c>
      <c r="AA17" s="13" t="s">
        <v>31</v>
      </c>
      <c r="AB17" s="14" t="s">
        <v>32</v>
      </c>
      <c r="AC17" s="14" t="s">
        <v>33</v>
      </c>
      <c r="AD17" s="14" t="s">
        <v>34</v>
      </c>
      <c r="AE17" s="14" t="s">
        <v>35</v>
      </c>
      <c r="AF17" s="14" t="s">
        <v>36</v>
      </c>
      <c r="AG17" s="15" t="s">
        <v>37</v>
      </c>
      <c r="AH17" s="15" t="s">
        <v>38</v>
      </c>
      <c r="AI17" s="15" t="s">
        <v>39</v>
      </c>
      <c r="AJ17" s="15" t="s">
        <v>40</v>
      </c>
      <c r="AK17" s="15" t="s">
        <v>41</v>
      </c>
    </row>
    <row r="18" spans="1:37" x14ac:dyDescent="0.2">
      <c r="A18" t="s">
        <v>44</v>
      </c>
      <c r="B18" t="s">
        <v>50</v>
      </c>
      <c r="C18" t="s">
        <v>53</v>
      </c>
      <c r="D18" s="50" t="s">
        <v>47</v>
      </c>
      <c r="E18">
        <f>I18/F18</f>
        <v>672</v>
      </c>
      <c r="F18">
        <v>2</v>
      </c>
      <c r="G18">
        <v>1</v>
      </c>
      <c r="H18">
        <v>2</v>
      </c>
      <c r="I18" s="27">
        <v>1344</v>
      </c>
      <c r="J18" s="16">
        <v>11.4</v>
      </c>
      <c r="K18" s="16">
        <f>J18*I18</f>
        <v>15321.6</v>
      </c>
      <c r="L18" s="17">
        <f>W18</f>
        <v>18.503937007874015</v>
      </c>
      <c r="M18" s="17">
        <f>X18</f>
        <v>11.023622047244094</v>
      </c>
      <c r="N18" s="17">
        <f>Y18</f>
        <v>18.110236220472441</v>
      </c>
      <c r="O18" s="17">
        <f>Q18*E18</f>
        <v>3575.04</v>
      </c>
      <c r="P18" s="3">
        <f>L18*2.54*M18*2.54*N18*2.54/1000000/F18*I18</f>
        <v>40.680191999999998</v>
      </c>
      <c r="Q18" s="18">
        <f>U18</f>
        <v>5.32</v>
      </c>
      <c r="R18" s="19">
        <v>47</v>
      </c>
      <c r="S18" s="19">
        <v>28</v>
      </c>
      <c r="T18" s="19">
        <v>46</v>
      </c>
      <c r="U18" s="19">
        <v>5.32</v>
      </c>
      <c r="V18" s="19">
        <f>AE18*2</f>
        <v>4.88</v>
      </c>
      <c r="W18" s="20">
        <f>R18/2.54</f>
        <v>18.503937007874015</v>
      </c>
      <c r="X18" s="20">
        <f t="shared" ref="X18:Y18" si="10">S18/2.54</f>
        <v>11.023622047244094</v>
      </c>
      <c r="Y18" s="20">
        <f t="shared" si="10"/>
        <v>18.110236220472441</v>
      </c>
      <c r="Z18" s="20">
        <f>U18/0.4536</f>
        <v>11.728395061728396</v>
      </c>
      <c r="AA18" s="20">
        <f>V18/0.4536</f>
        <v>10.758377425044092</v>
      </c>
      <c r="AB18" s="21">
        <f>AG18*2.54</f>
        <v>25.4</v>
      </c>
      <c r="AC18" s="21">
        <f t="shared" ref="AC18:AD18" si="11">AH18*2.54</f>
        <v>25.4</v>
      </c>
      <c r="AD18" s="21">
        <f t="shared" si="11"/>
        <v>45.72</v>
      </c>
      <c r="AE18" s="21">
        <v>2.44</v>
      </c>
      <c r="AF18" s="21">
        <v>2.36</v>
      </c>
      <c r="AG18" s="22">
        <v>10</v>
      </c>
      <c r="AH18" s="22">
        <v>10</v>
      </c>
      <c r="AI18" s="22">
        <v>18</v>
      </c>
      <c r="AJ18" s="22">
        <v>2.44</v>
      </c>
      <c r="AK18" s="22">
        <v>2.36</v>
      </c>
    </row>
    <row r="19" spans="1:37" x14ac:dyDescent="0.2">
      <c r="A19" t="s">
        <v>46</v>
      </c>
      <c r="B19" t="s">
        <v>52</v>
      </c>
      <c r="C19" t="s">
        <v>55</v>
      </c>
      <c r="D19" t="s">
        <v>49</v>
      </c>
      <c r="E19">
        <f>I19/F19</f>
        <v>0</v>
      </c>
      <c r="F19">
        <v>2</v>
      </c>
      <c r="G19">
        <v>1</v>
      </c>
      <c r="H19">
        <v>2</v>
      </c>
      <c r="I19" s="27">
        <v>0</v>
      </c>
      <c r="J19" s="16">
        <v>11.4</v>
      </c>
      <c r="K19" s="16">
        <f>J19*I19</f>
        <v>0</v>
      </c>
      <c r="L19" s="17">
        <f t="shared" ref="L19:N20" si="12">W19</f>
        <v>18.503937007874015</v>
      </c>
      <c r="M19" s="17">
        <f t="shared" si="12"/>
        <v>11.023622047244094</v>
      </c>
      <c r="N19" s="17">
        <f t="shared" si="12"/>
        <v>18.110236220472441</v>
      </c>
      <c r="O19" s="17">
        <f>Q19*E19</f>
        <v>0</v>
      </c>
      <c r="P19" s="3">
        <f>L19*2.54*M19*2.54*N19*2.54/1000000/F19*I19</f>
        <v>0</v>
      </c>
      <c r="Q19" s="18">
        <f>U19</f>
        <v>5.32</v>
      </c>
      <c r="R19" s="19">
        <v>47</v>
      </c>
      <c r="S19" s="19">
        <v>28</v>
      </c>
      <c r="T19" s="19">
        <v>46</v>
      </c>
      <c r="U19" s="19">
        <v>5.32</v>
      </c>
      <c r="V19" s="19">
        <f>AE19*2</f>
        <v>4.88</v>
      </c>
      <c r="W19" s="20">
        <f>R19/2.54</f>
        <v>18.503937007874015</v>
      </c>
      <c r="X19" s="20">
        <f>S19/2.54</f>
        <v>11.023622047244094</v>
      </c>
      <c r="Y19" s="20">
        <f>T19/2.54</f>
        <v>18.110236220472441</v>
      </c>
      <c r="Z19" s="20">
        <f>U19/0.4536</f>
        <v>11.728395061728396</v>
      </c>
      <c r="AA19" s="20">
        <f>V19/0.4536</f>
        <v>10.758377425044092</v>
      </c>
      <c r="AB19" s="21">
        <f>AG19*2.54</f>
        <v>25.4</v>
      </c>
      <c r="AC19" s="21">
        <f>AH19*2.54</f>
        <v>25.4</v>
      </c>
      <c r="AD19" s="21">
        <f>AI19*2.54</f>
        <v>45.72</v>
      </c>
      <c r="AE19" s="21">
        <v>2.44</v>
      </c>
      <c r="AF19" s="21">
        <v>2.36</v>
      </c>
      <c r="AG19" s="22">
        <v>10</v>
      </c>
      <c r="AH19" s="22">
        <v>10</v>
      </c>
      <c r="AI19" s="22">
        <v>18</v>
      </c>
      <c r="AJ19" s="22">
        <v>2.44</v>
      </c>
      <c r="AK19" s="22">
        <v>2.36</v>
      </c>
    </row>
    <row r="20" spans="1:37" x14ac:dyDescent="0.2">
      <c r="A20" t="s">
        <v>45</v>
      </c>
      <c r="B20" t="s">
        <v>51</v>
      </c>
      <c r="C20" t="s">
        <v>54</v>
      </c>
      <c r="D20" s="49" t="s">
        <v>48</v>
      </c>
      <c r="E20">
        <f>I20/F20</f>
        <v>0</v>
      </c>
      <c r="F20">
        <v>2</v>
      </c>
      <c r="G20">
        <v>1</v>
      </c>
      <c r="H20">
        <v>2</v>
      </c>
      <c r="I20" s="27">
        <v>0</v>
      </c>
      <c r="J20" s="16">
        <v>11.4</v>
      </c>
      <c r="K20" s="23">
        <f t="shared" ref="K20" si="13">J20*I20</f>
        <v>0</v>
      </c>
      <c r="L20" s="17">
        <f t="shared" si="12"/>
        <v>18.503937007874015</v>
      </c>
      <c r="M20" s="17">
        <f t="shared" si="12"/>
        <v>11.023622047244094</v>
      </c>
      <c r="N20" s="17">
        <f t="shared" si="12"/>
        <v>18.110236220472441</v>
      </c>
      <c r="O20" s="40">
        <f>Q20*E20</f>
        <v>0</v>
      </c>
      <c r="P20" s="48">
        <f t="shared" ref="P20" si="14">L20*2.54*M20*2.54*N20*2.54/1000000/F20*I20</f>
        <v>0</v>
      </c>
      <c r="Q20" s="18">
        <f t="shared" ref="Q20" si="15">U20</f>
        <v>5.32</v>
      </c>
      <c r="R20" s="19">
        <v>47</v>
      </c>
      <c r="S20" s="19">
        <v>28</v>
      </c>
      <c r="T20" s="19">
        <v>46</v>
      </c>
      <c r="U20" s="19">
        <v>5.32</v>
      </c>
      <c r="V20" s="19">
        <f t="shared" ref="V20" si="16">AE20*2</f>
        <v>4.88</v>
      </c>
      <c r="W20" s="20">
        <f t="shared" ref="W20" si="17">R20/2.54</f>
        <v>18.503937007874015</v>
      </c>
      <c r="X20" s="20">
        <f>S20/2.54</f>
        <v>11.023622047244094</v>
      </c>
      <c r="Y20" s="20">
        <f>T20/2.54</f>
        <v>18.110236220472441</v>
      </c>
      <c r="Z20" s="20">
        <f t="shared" ref="Z20:AA20" si="18">U20/0.4536</f>
        <v>11.728395061728396</v>
      </c>
      <c r="AA20" s="20">
        <f t="shared" si="18"/>
        <v>10.758377425044092</v>
      </c>
      <c r="AB20" s="21">
        <f t="shared" ref="AB20" si="19">AG20*2.54</f>
        <v>25.4</v>
      </c>
      <c r="AC20" s="21">
        <f>AH20*2.54</f>
        <v>25.4</v>
      </c>
      <c r="AD20" s="21">
        <f>AI20*2.54</f>
        <v>45.72</v>
      </c>
      <c r="AE20" s="21">
        <v>2.44</v>
      </c>
      <c r="AF20" s="21">
        <v>2.36</v>
      </c>
      <c r="AG20" s="22">
        <v>10</v>
      </c>
      <c r="AH20" s="22">
        <v>10</v>
      </c>
      <c r="AI20" s="22">
        <v>18</v>
      </c>
      <c r="AJ20" s="22">
        <v>2.44</v>
      </c>
      <c r="AK20" s="22">
        <v>2.36</v>
      </c>
    </row>
    <row r="21" spans="1:37" x14ac:dyDescent="0.2">
      <c r="J21" t="s">
        <v>42</v>
      </c>
      <c r="K21" s="16">
        <f>SUM(K18:K20)</f>
        <v>15321.6</v>
      </c>
      <c r="N21" t="s">
        <v>42</v>
      </c>
      <c r="O21" s="17">
        <f>SUM(O18:O20)</f>
        <v>3575.04</v>
      </c>
      <c r="P21" s="41">
        <f>SUM(P18:P20)</f>
        <v>40.680191999999998</v>
      </c>
    </row>
    <row r="22" spans="1:37" x14ac:dyDescent="0.2">
      <c r="K22" s="16"/>
      <c r="O22" s="17"/>
      <c r="P22" s="41"/>
    </row>
    <row r="23" spans="1:37" s="52" customFormat="1" x14ac:dyDescent="0.2">
      <c r="A23" s="52" t="s">
        <v>72</v>
      </c>
      <c r="B23" s="52" t="s">
        <v>73</v>
      </c>
      <c r="C23" s="56">
        <f>P29+P36</f>
        <v>63.683871999999994</v>
      </c>
      <c r="D23" s="52" t="s">
        <v>75</v>
      </c>
      <c r="E23" s="52" t="s">
        <v>97</v>
      </c>
      <c r="F23" s="52">
        <f>55000*0.4536</f>
        <v>24948</v>
      </c>
      <c r="G23" s="52" t="s">
        <v>79</v>
      </c>
      <c r="J23" s="56"/>
      <c r="P23" s="53"/>
    </row>
    <row r="24" spans="1:37" x14ac:dyDescent="0.2">
      <c r="A24" s="42" t="s">
        <v>67</v>
      </c>
      <c r="C24" s="5"/>
      <c r="E24" s="6"/>
      <c r="R24" s="71" t="s">
        <v>7</v>
      </c>
      <c r="S24" s="71"/>
      <c r="T24" s="71"/>
      <c r="U24" s="71"/>
      <c r="V24" s="71"/>
      <c r="W24" s="72" t="s">
        <v>7</v>
      </c>
      <c r="X24" s="72"/>
      <c r="Y24" s="72"/>
      <c r="Z24" s="72"/>
      <c r="AA24" s="72"/>
      <c r="AB24" s="73" t="s">
        <v>8</v>
      </c>
      <c r="AC24" s="73"/>
      <c r="AD24" s="73"/>
      <c r="AE24" s="73"/>
      <c r="AF24" s="73"/>
      <c r="AG24" s="74" t="s">
        <v>8</v>
      </c>
      <c r="AH24" s="74"/>
      <c r="AI24" s="74"/>
      <c r="AJ24" s="74"/>
      <c r="AK24" s="74"/>
    </row>
    <row r="25" spans="1:37" s="8" customFormat="1" ht="57" x14ac:dyDescent="0.2">
      <c r="A25" s="8" t="s">
        <v>9</v>
      </c>
      <c r="B25" s="8" t="s">
        <v>10</v>
      </c>
      <c r="C25" s="9" t="s">
        <v>11</v>
      </c>
      <c r="D25" s="8" t="s">
        <v>12</v>
      </c>
      <c r="E25" s="9" t="s">
        <v>13</v>
      </c>
      <c r="F25" s="9" t="s">
        <v>14</v>
      </c>
      <c r="G25" s="9" t="s">
        <v>15</v>
      </c>
      <c r="H25" s="9" t="s">
        <v>16</v>
      </c>
      <c r="I25" s="9" t="s">
        <v>17</v>
      </c>
      <c r="J25" s="9" t="s">
        <v>18</v>
      </c>
      <c r="K25" s="9" t="s">
        <v>19</v>
      </c>
      <c r="L25" s="9" t="s">
        <v>20</v>
      </c>
      <c r="M25" s="9" t="s">
        <v>21</v>
      </c>
      <c r="N25" s="9" t="s">
        <v>22</v>
      </c>
      <c r="O25" s="9" t="s">
        <v>23</v>
      </c>
      <c r="P25" s="10" t="s">
        <v>24</v>
      </c>
      <c r="Q25" s="11" t="str">
        <f>U25</f>
        <v>CARTON GROSS WEIGHT(KG)</v>
      </c>
      <c r="R25" s="12" t="s">
        <v>25</v>
      </c>
      <c r="S25" s="12" t="s">
        <v>26</v>
      </c>
      <c r="T25" s="12" t="s">
        <v>27</v>
      </c>
      <c r="U25" s="12" t="s">
        <v>28</v>
      </c>
      <c r="V25" s="12" t="s">
        <v>29</v>
      </c>
      <c r="W25" s="13" t="s">
        <v>20</v>
      </c>
      <c r="X25" s="13" t="s">
        <v>21</v>
      </c>
      <c r="Y25" s="13" t="s">
        <v>22</v>
      </c>
      <c r="Z25" s="13" t="s">
        <v>30</v>
      </c>
      <c r="AA25" s="13" t="s">
        <v>31</v>
      </c>
      <c r="AB25" s="14" t="s">
        <v>32</v>
      </c>
      <c r="AC25" s="14" t="s">
        <v>33</v>
      </c>
      <c r="AD25" s="14" t="s">
        <v>34</v>
      </c>
      <c r="AE25" s="14" t="s">
        <v>35</v>
      </c>
      <c r="AF25" s="14" t="s">
        <v>36</v>
      </c>
      <c r="AG25" s="15" t="s">
        <v>37</v>
      </c>
      <c r="AH25" s="15" t="s">
        <v>38</v>
      </c>
      <c r="AI25" s="15" t="s">
        <v>39</v>
      </c>
      <c r="AJ25" s="15" t="s">
        <v>40</v>
      </c>
      <c r="AK25" s="15" t="s">
        <v>41</v>
      </c>
    </row>
    <row r="26" spans="1:37" x14ac:dyDescent="0.2">
      <c r="A26" t="s">
        <v>46</v>
      </c>
      <c r="B26" t="s">
        <v>52</v>
      </c>
      <c r="C26" t="s">
        <v>55</v>
      </c>
      <c r="D26" t="s">
        <v>49</v>
      </c>
      <c r="E26">
        <f>I26/F26</f>
        <v>380</v>
      </c>
      <c r="F26">
        <v>2</v>
      </c>
      <c r="G26">
        <v>1</v>
      </c>
      <c r="H26">
        <v>2</v>
      </c>
      <c r="I26" s="27">
        <v>760</v>
      </c>
      <c r="J26" s="16">
        <v>11.4</v>
      </c>
      <c r="K26" s="16">
        <f>J26*I26</f>
        <v>8664</v>
      </c>
      <c r="L26" s="17">
        <f t="shared" ref="L26:N28" si="20">W26</f>
        <v>18.503937007874015</v>
      </c>
      <c r="M26" s="17">
        <f t="shared" si="20"/>
        <v>11.023622047244094</v>
      </c>
      <c r="N26" s="17">
        <f t="shared" si="20"/>
        <v>18.110236220472441</v>
      </c>
      <c r="O26" s="17">
        <f>Q26*E26</f>
        <v>2021.6000000000001</v>
      </c>
      <c r="P26" s="3">
        <f>L26*2.54*M26*2.54*N26*2.54/1000000/F26*I26</f>
        <v>23.003679999999996</v>
      </c>
      <c r="Q26" s="18">
        <f>U26</f>
        <v>5.32</v>
      </c>
      <c r="R26" s="19">
        <v>47</v>
      </c>
      <c r="S26" s="19">
        <v>28</v>
      </c>
      <c r="T26" s="19">
        <v>46</v>
      </c>
      <c r="U26" s="19">
        <v>5.32</v>
      </c>
      <c r="V26" s="19">
        <f>AE26*2</f>
        <v>4.88</v>
      </c>
      <c r="W26" s="20">
        <f>R26/2.54</f>
        <v>18.503937007874015</v>
      </c>
      <c r="X26" s="20">
        <f>S26/2.54</f>
        <v>11.023622047244094</v>
      </c>
      <c r="Y26" s="20">
        <f>T26/2.54</f>
        <v>18.110236220472441</v>
      </c>
      <c r="Z26" s="20">
        <f>U26/0.4536</f>
        <v>11.728395061728396</v>
      </c>
      <c r="AA26" s="20">
        <f>V26/0.4536</f>
        <v>10.758377425044092</v>
      </c>
      <c r="AB26" s="21">
        <f>AG26*2.54</f>
        <v>25.4</v>
      </c>
      <c r="AC26" s="21">
        <f>AH26*2.54</f>
        <v>25.4</v>
      </c>
      <c r="AD26" s="21">
        <f>AI26*2.54</f>
        <v>45.72</v>
      </c>
      <c r="AE26" s="21">
        <v>2.44</v>
      </c>
      <c r="AF26" s="21">
        <v>2.36</v>
      </c>
      <c r="AG26" s="22">
        <v>10</v>
      </c>
      <c r="AH26" s="22">
        <v>10</v>
      </c>
      <c r="AI26" s="22">
        <v>18</v>
      </c>
      <c r="AJ26" s="22">
        <v>2.44</v>
      </c>
      <c r="AK26" s="22">
        <v>2.36</v>
      </c>
    </row>
    <row r="27" spans="1:37" x14ac:dyDescent="0.2">
      <c r="A27" t="s">
        <v>45</v>
      </c>
      <c r="B27" t="s">
        <v>51</v>
      </c>
      <c r="C27" t="s">
        <v>54</v>
      </c>
      <c r="D27" s="49" t="s">
        <v>48</v>
      </c>
      <c r="E27">
        <f t="shared" ref="E27" si="21">I27/F27</f>
        <v>0</v>
      </c>
      <c r="F27">
        <v>2</v>
      </c>
      <c r="G27">
        <v>1</v>
      </c>
      <c r="H27">
        <v>2</v>
      </c>
      <c r="I27" s="6">
        <v>0</v>
      </c>
      <c r="J27" s="16">
        <v>11.4</v>
      </c>
      <c r="K27" s="16">
        <f t="shared" ref="K27" si="22">J27*I27</f>
        <v>0</v>
      </c>
      <c r="L27" s="17">
        <f t="shared" si="20"/>
        <v>18.503937007874015</v>
      </c>
      <c r="M27" s="17">
        <f t="shared" si="20"/>
        <v>11.023622047244094</v>
      </c>
      <c r="N27" s="17">
        <f t="shared" si="20"/>
        <v>18.110236220472441</v>
      </c>
      <c r="O27" s="17">
        <f>Q27*E27</f>
        <v>0</v>
      </c>
      <c r="P27" s="3">
        <f t="shared" ref="P27" si="23">L27*2.54*M27*2.54*N27*2.54/1000000/F27*I27</f>
        <v>0</v>
      </c>
      <c r="Q27" s="18">
        <f t="shared" ref="Q27" si="24">U27</f>
        <v>5.32</v>
      </c>
      <c r="R27" s="19">
        <v>47</v>
      </c>
      <c r="S27" s="19">
        <v>28</v>
      </c>
      <c r="T27" s="19">
        <v>46</v>
      </c>
      <c r="U27" s="19">
        <v>5.32</v>
      </c>
      <c r="V27" s="19">
        <f t="shared" ref="V27" si="25">AE27*2</f>
        <v>4.88</v>
      </c>
      <c r="W27" s="20">
        <f t="shared" ref="W27" si="26">R27/2.54</f>
        <v>18.503937007874015</v>
      </c>
      <c r="X27" s="20">
        <f>S27/2.54</f>
        <v>11.023622047244094</v>
      </c>
      <c r="Y27" s="20">
        <f>T27/2.54</f>
        <v>18.110236220472441</v>
      </c>
      <c r="Z27" s="20">
        <f t="shared" ref="Z27:AA27" si="27">U27/0.4536</f>
        <v>11.728395061728396</v>
      </c>
      <c r="AA27" s="20">
        <f t="shared" si="27"/>
        <v>10.758377425044092</v>
      </c>
      <c r="AB27" s="21">
        <f t="shared" ref="AB27" si="28">AG27*2.54</f>
        <v>25.4</v>
      </c>
      <c r="AC27" s="21">
        <f>AH27*2.54</f>
        <v>25.4</v>
      </c>
      <c r="AD27" s="21">
        <f>AI27*2.54</f>
        <v>45.72</v>
      </c>
      <c r="AE27" s="21">
        <v>2.44</v>
      </c>
      <c r="AF27" s="21">
        <v>2.36</v>
      </c>
      <c r="AG27" s="22">
        <v>10</v>
      </c>
      <c r="AH27" s="22">
        <v>10</v>
      </c>
      <c r="AI27" s="22">
        <v>18</v>
      </c>
      <c r="AJ27" s="22">
        <v>2.44</v>
      </c>
      <c r="AK27" s="22">
        <v>2.36</v>
      </c>
    </row>
    <row r="28" spans="1:37" x14ac:dyDescent="0.2">
      <c r="A28" t="s">
        <v>44</v>
      </c>
      <c r="B28" t="s">
        <v>50</v>
      </c>
      <c r="C28" t="s">
        <v>53</v>
      </c>
      <c r="D28" s="50" t="s">
        <v>47</v>
      </c>
      <c r="E28">
        <f>I28/F28</f>
        <v>0</v>
      </c>
      <c r="F28">
        <v>2</v>
      </c>
      <c r="G28">
        <v>1</v>
      </c>
      <c r="H28">
        <v>2</v>
      </c>
      <c r="I28" s="69">
        <v>0</v>
      </c>
      <c r="J28" s="16">
        <v>11.4</v>
      </c>
      <c r="K28" s="23">
        <f>J28*I28</f>
        <v>0</v>
      </c>
      <c r="L28" s="17">
        <f t="shared" si="20"/>
        <v>18.503937007874015</v>
      </c>
      <c r="M28" s="17">
        <f t="shared" si="20"/>
        <v>11.023622047244094</v>
      </c>
      <c r="N28" s="17">
        <f t="shared" si="20"/>
        <v>18.110236220472441</v>
      </c>
      <c r="O28" s="40">
        <f>Q28*E28</f>
        <v>0</v>
      </c>
      <c r="P28" s="48">
        <f>L28*2.54*M28*2.54*N28*2.54/1000000/F28*I28</f>
        <v>0</v>
      </c>
      <c r="Q28" s="18">
        <f>U28</f>
        <v>5.32</v>
      </c>
      <c r="R28" s="19">
        <v>47</v>
      </c>
      <c r="S28" s="19">
        <v>28</v>
      </c>
      <c r="T28" s="19">
        <v>46</v>
      </c>
      <c r="U28" s="19">
        <v>5.32</v>
      </c>
      <c r="V28" s="19">
        <f>AE28*2</f>
        <v>4.88</v>
      </c>
      <c r="W28" s="20">
        <f>R28/2.54</f>
        <v>18.503937007874015</v>
      </c>
      <c r="X28" s="20">
        <f t="shared" ref="X28:Y28" si="29">S28/2.54</f>
        <v>11.023622047244094</v>
      </c>
      <c r="Y28" s="20">
        <f t="shared" si="29"/>
        <v>18.110236220472441</v>
      </c>
      <c r="Z28" s="20">
        <f>U28/0.4536</f>
        <v>11.728395061728396</v>
      </c>
      <c r="AA28" s="20">
        <f>V28/0.4536</f>
        <v>10.758377425044092</v>
      </c>
      <c r="AB28" s="21">
        <f>AG28*2.54</f>
        <v>25.4</v>
      </c>
      <c r="AC28" s="21">
        <f t="shared" ref="AC28:AD28" si="30">AH28*2.54</f>
        <v>25.4</v>
      </c>
      <c r="AD28" s="21">
        <f t="shared" si="30"/>
        <v>45.72</v>
      </c>
      <c r="AE28" s="21">
        <v>2.44</v>
      </c>
      <c r="AF28" s="21">
        <v>2.36</v>
      </c>
      <c r="AG28" s="22">
        <v>10</v>
      </c>
      <c r="AH28" s="22">
        <v>10</v>
      </c>
      <c r="AI28" s="22">
        <v>18</v>
      </c>
      <c r="AJ28" s="22">
        <v>2.44</v>
      </c>
      <c r="AK28" s="22">
        <v>2.36</v>
      </c>
    </row>
    <row r="29" spans="1:37" x14ac:dyDescent="0.2">
      <c r="J29" t="s">
        <v>42</v>
      </c>
      <c r="K29" s="16">
        <f>SUM(K26:K28)</f>
        <v>8664</v>
      </c>
      <c r="N29" t="s">
        <v>42</v>
      </c>
      <c r="O29" s="17">
        <f>SUM(O26:O28)</f>
        <v>2021.6000000000001</v>
      </c>
      <c r="P29" s="41">
        <f>SUM(P26:P28)</f>
        <v>23.003679999999996</v>
      </c>
    </row>
    <row r="30" spans="1:37" x14ac:dyDescent="0.2">
      <c r="P30" s="59"/>
    </row>
    <row r="31" spans="1:37" x14ac:dyDescent="0.2">
      <c r="A31" s="42" t="s">
        <v>95</v>
      </c>
      <c r="E31" s="6"/>
      <c r="R31" s="71" t="s">
        <v>7</v>
      </c>
      <c r="S31" s="71"/>
      <c r="T31" s="71"/>
      <c r="U31" s="71"/>
      <c r="V31" s="71"/>
      <c r="W31" s="72" t="s">
        <v>7</v>
      </c>
      <c r="X31" s="72"/>
      <c r="Y31" s="72"/>
      <c r="Z31" s="72"/>
      <c r="AA31" s="72"/>
      <c r="AB31" s="73" t="s">
        <v>8</v>
      </c>
      <c r="AC31" s="73"/>
      <c r="AD31" s="73"/>
      <c r="AE31" s="73"/>
      <c r="AF31" s="73"/>
      <c r="AG31" s="74" t="s">
        <v>8</v>
      </c>
      <c r="AH31" s="74"/>
      <c r="AI31" s="74"/>
      <c r="AJ31" s="74"/>
      <c r="AK31" s="74"/>
    </row>
    <row r="32" spans="1:37" s="8" customFormat="1" ht="57" x14ac:dyDescent="0.2">
      <c r="A32" s="8" t="s">
        <v>9</v>
      </c>
      <c r="B32" s="8" t="s">
        <v>10</v>
      </c>
      <c r="C32" s="9" t="s">
        <v>11</v>
      </c>
      <c r="D32" s="8" t="s">
        <v>12</v>
      </c>
      <c r="E32" s="9" t="s">
        <v>13</v>
      </c>
      <c r="F32" s="9" t="s">
        <v>14</v>
      </c>
      <c r="G32" s="9" t="s">
        <v>15</v>
      </c>
      <c r="H32" s="9" t="s">
        <v>16</v>
      </c>
      <c r="I32" s="9" t="s">
        <v>17</v>
      </c>
      <c r="J32" s="9" t="s">
        <v>18</v>
      </c>
      <c r="K32" s="9" t="s">
        <v>19</v>
      </c>
      <c r="L32" s="9" t="s">
        <v>20</v>
      </c>
      <c r="M32" s="9" t="s">
        <v>21</v>
      </c>
      <c r="N32" s="9" t="s">
        <v>22</v>
      </c>
      <c r="O32" s="9" t="s">
        <v>23</v>
      </c>
      <c r="P32" s="10" t="s">
        <v>24</v>
      </c>
      <c r="Q32" s="11" t="str">
        <f>U32</f>
        <v>CARTON GROSS WEIGHT(KG)</v>
      </c>
      <c r="R32" s="12" t="s">
        <v>25</v>
      </c>
      <c r="S32" s="12" t="s">
        <v>26</v>
      </c>
      <c r="T32" s="12" t="s">
        <v>27</v>
      </c>
      <c r="U32" s="12" t="s">
        <v>28</v>
      </c>
      <c r="V32" s="12" t="s">
        <v>29</v>
      </c>
      <c r="W32" s="13" t="s">
        <v>20</v>
      </c>
      <c r="X32" s="13" t="s">
        <v>21</v>
      </c>
      <c r="Y32" s="13" t="s">
        <v>22</v>
      </c>
      <c r="Z32" s="13" t="s">
        <v>30</v>
      </c>
      <c r="AA32" s="13" t="s">
        <v>31</v>
      </c>
      <c r="AB32" s="14" t="s">
        <v>32</v>
      </c>
      <c r="AC32" s="14" t="s">
        <v>33</v>
      </c>
      <c r="AD32" s="14" t="s">
        <v>34</v>
      </c>
      <c r="AE32" s="14" t="s">
        <v>35</v>
      </c>
      <c r="AF32" s="14" t="s">
        <v>36</v>
      </c>
      <c r="AG32" s="15" t="s">
        <v>37</v>
      </c>
      <c r="AH32" s="15" t="s">
        <v>38</v>
      </c>
      <c r="AI32" s="15" t="s">
        <v>39</v>
      </c>
      <c r="AJ32" s="15" t="s">
        <v>40</v>
      </c>
      <c r="AK32" s="15" t="s">
        <v>41</v>
      </c>
    </row>
    <row r="33" spans="1:37" x14ac:dyDescent="0.2">
      <c r="A33" t="s">
        <v>44</v>
      </c>
      <c r="B33" t="s">
        <v>50</v>
      </c>
      <c r="C33" t="s">
        <v>53</v>
      </c>
      <c r="D33" s="50" t="s">
        <v>47</v>
      </c>
      <c r="E33">
        <f>I33/F33</f>
        <v>0</v>
      </c>
      <c r="F33">
        <v>2</v>
      </c>
      <c r="G33">
        <v>1</v>
      </c>
      <c r="H33">
        <v>2</v>
      </c>
      <c r="I33" s="27">
        <v>0</v>
      </c>
      <c r="J33" s="16">
        <v>11.4</v>
      </c>
      <c r="K33" s="16">
        <f>J33*I33</f>
        <v>0</v>
      </c>
      <c r="L33" s="17">
        <f>W33</f>
        <v>18.503937007874015</v>
      </c>
      <c r="M33" s="17">
        <f>X33</f>
        <v>11.023622047244094</v>
      </c>
      <c r="N33" s="17">
        <f>Y33</f>
        <v>18.110236220472441</v>
      </c>
      <c r="O33" s="17">
        <f>Q33*E33</f>
        <v>0</v>
      </c>
      <c r="P33" s="3">
        <f>L33*2.54*M33*2.54*N33*2.54/1000000/F33*I33</f>
        <v>0</v>
      </c>
      <c r="Q33" s="18">
        <f>U33</f>
        <v>5.32</v>
      </c>
      <c r="R33" s="19">
        <v>47</v>
      </c>
      <c r="S33" s="19">
        <v>28</v>
      </c>
      <c r="T33" s="19">
        <v>46</v>
      </c>
      <c r="U33" s="19">
        <v>5.32</v>
      </c>
      <c r="V33" s="19">
        <f>AE33*2</f>
        <v>4.88</v>
      </c>
      <c r="W33" s="20">
        <f>R33/2.54</f>
        <v>18.503937007874015</v>
      </c>
      <c r="X33" s="20">
        <f t="shared" ref="X33:Y33" si="31">S33/2.54</f>
        <v>11.023622047244094</v>
      </c>
      <c r="Y33" s="20">
        <f t="shared" si="31"/>
        <v>18.110236220472441</v>
      </c>
      <c r="Z33" s="20">
        <f>U33/0.4536</f>
        <v>11.728395061728396</v>
      </c>
      <c r="AA33" s="20">
        <f>V33/0.4536</f>
        <v>10.758377425044092</v>
      </c>
      <c r="AB33" s="21">
        <f>AG33*2.54</f>
        <v>25.4</v>
      </c>
      <c r="AC33" s="21">
        <f t="shared" ref="AC33:AD33" si="32">AH33*2.54</f>
        <v>25.4</v>
      </c>
      <c r="AD33" s="21">
        <f t="shared" si="32"/>
        <v>45.72</v>
      </c>
      <c r="AE33" s="21">
        <v>2.44</v>
      </c>
      <c r="AF33" s="21">
        <v>2.36</v>
      </c>
      <c r="AG33" s="22">
        <v>10</v>
      </c>
      <c r="AH33" s="22">
        <v>10</v>
      </c>
      <c r="AI33" s="22">
        <v>18</v>
      </c>
      <c r="AJ33" s="22">
        <v>2.44</v>
      </c>
      <c r="AK33" s="22">
        <v>2.36</v>
      </c>
    </row>
    <row r="34" spans="1:37" x14ac:dyDescent="0.2">
      <c r="A34" t="s">
        <v>46</v>
      </c>
      <c r="B34" t="s">
        <v>52</v>
      </c>
      <c r="C34" t="s">
        <v>55</v>
      </c>
      <c r="D34" t="s">
        <v>49</v>
      </c>
      <c r="E34">
        <f>I34/F34</f>
        <v>0</v>
      </c>
      <c r="F34">
        <v>2</v>
      </c>
      <c r="G34">
        <v>1</v>
      </c>
      <c r="H34">
        <v>2</v>
      </c>
      <c r="I34" s="27">
        <v>0</v>
      </c>
      <c r="J34" s="16">
        <v>11.4</v>
      </c>
      <c r="K34" s="16">
        <f>J34*I34</f>
        <v>0</v>
      </c>
      <c r="L34" s="17">
        <f t="shared" ref="L34:N35" si="33">W34</f>
        <v>18.503937007874015</v>
      </c>
      <c r="M34" s="17">
        <f t="shared" si="33"/>
        <v>11.023622047244094</v>
      </c>
      <c r="N34" s="17">
        <f t="shared" si="33"/>
        <v>18.110236220472441</v>
      </c>
      <c r="O34" s="17">
        <f>Q34*E34</f>
        <v>0</v>
      </c>
      <c r="P34" s="3">
        <f>L34*2.54*M34*2.54*N34*2.54/1000000/F34*I34</f>
        <v>0</v>
      </c>
      <c r="Q34" s="18">
        <f>U34</f>
        <v>5.32</v>
      </c>
      <c r="R34" s="19">
        <v>47</v>
      </c>
      <c r="S34" s="19">
        <v>28</v>
      </c>
      <c r="T34" s="19">
        <v>46</v>
      </c>
      <c r="U34" s="19">
        <v>5.32</v>
      </c>
      <c r="V34" s="19">
        <f>AE34*2</f>
        <v>4.88</v>
      </c>
      <c r="W34" s="20">
        <f>R34/2.54</f>
        <v>18.503937007874015</v>
      </c>
      <c r="X34" s="20">
        <f>S34/2.54</f>
        <v>11.023622047244094</v>
      </c>
      <c r="Y34" s="20">
        <f>T34/2.54</f>
        <v>18.110236220472441</v>
      </c>
      <c r="Z34" s="20">
        <f>U34/0.4536</f>
        <v>11.728395061728396</v>
      </c>
      <c r="AA34" s="20">
        <f>V34/0.4536</f>
        <v>10.758377425044092</v>
      </c>
      <c r="AB34" s="21">
        <f>AG34*2.54</f>
        <v>25.4</v>
      </c>
      <c r="AC34" s="21">
        <f>AH34*2.54</f>
        <v>25.4</v>
      </c>
      <c r="AD34" s="21">
        <f>AI34*2.54</f>
        <v>45.72</v>
      </c>
      <c r="AE34" s="21">
        <v>2.44</v>
      </c>
      <c r="AF34" s="21">
        <v>2.36</v>
      </c>
      <c r="AG34" s="22">
        <v>10</v>
      </c>
      <c r="AH34" s="22">
        <v>10</v>
      </c>
      <c r="AI34" s="22">
        <v>18</v>
      </c>
      <c r="AJ34" s="22">
        <v>2.44</v>
      </c>
      <c r="AK34" s="22">
        <v>2.36</v>
      </c>
    </row>
    <row r="35" spans="1:37" x14ac:dyDescent="0.2">
      <c r="A35" t="s">
        <v>45</v>
      </c>
      <c r="B35" t="s">
        <v>51</v>
      </c>
      <c r="C35" t="s">
        <v>54</v>
      </c>
      <c r="D35" s="49" t="s">
        <v>48</v>
      </c>
      <c r="E35">
        <f>I35/F35</f>
        <v>672</v>
      </c>
      <c r="F35">
        <v>2</v>
      </c>
      <c r="G35">
        <v>1</v>
      </c>
      <c r="H35">
        <v>2</v>
      </c>
      <c r="I35" s="27">
        <v>1344</v>
      </c>
      <c r="J35" s="16">
        <v>11.4</v>
      </c>
      <c r="K35" s="23">
        <f t="shared" ref="K35" si="34">J35*I35</f>
        <v>15321.6</v>
      </c>
      <c r="L35" s="17">
        <f t="shared" si="33"/>
        <v>18.503937007874015</v>
      </c>
      <c r="M35" s="17">
        <f t="shared" si="33"/>
        <v>11.023622047244094</v>
      </c>
      <c r="N35" s="17">
        <f t="shared" si="33"/>
        <v>18.110236220472441</v>
      </c>
      <c r="O35" s="40">
        <f>Q35*E35</f>
        <v>3575.04</v>
      </c>
      <c r="P35" s="48">
        <f t="shared" ref="P35" si="35">L35*2.54*M35*2.54*N35*2.54/1000000/F35*I35</f>
        <v>40.680191999999998</v>
      </c>
      <c r="Q35" s="18">
        <f t="shared" ref="Q35" si="36">U35</f>
        <v>5.32</v>
      </c>
      <c r="R35" s="19">
        <v>47</v>
      </c>
      <c r="S35" s="19">
        <v>28</v>
      </c>
      <c r="T35" s="19">
        <v>46</v>
      </c>
      <c r="U35" s="19">
        <v>5.32</v>
      </c>
      <c r="V35" s="19">
        <f t="shared" ref="V35" si="37">AE35*2</f>
        <v>4.88</v>
      </c>
      <c r="W35" s="20">
        <f t="shared" ref="W35" si="38">R35/2.54</f>
        <v>18.503937007874015</v>
      </c>
      <c r="X35" s="20">
        <f>S35/2.54</f>
        <v>11.023622047244094</v>
      </c>
      <c r="Y35" s="20">
        <f>T35/2.54</f>
        <v>18.110236220472441</v>
      </c>
      <c r="Z35" s="20">
        <f t="shared" ref="Z35:AA35" si="39">U35/0.4536</f>
        <v>11.728395061728396</v>
      </c>
      <c r="AA35" s="20">
        <f t="shared" si="39"/>
        <v>10.758377425044092</v>
      </c>
      <c r="AB35" s="21">
        <f t="shared" ref="AB35" si="40">AG35*2.54</f>
        <v>25.4</v>
      </c>
      <c r="AC35" s="21">
        <f>AH35*2.54</f>
        <v>25.4</v>
      </c>
      <c r="AD35" s="21">
        <f>AI35*2.54</f>
        <v>45.72</v>
      </c>
      <c r="AE35" s="21">
        <v>2.44</v>
      </c>
      <c r="AF35" s="21">
        <v>2.36</v>
      </c>
      <c r="AG35" s="22">
        <v>10</v>
      </c>
      <c r="AH35" s="22">
        <v>10</v>
      </c>
      <c r="AI35" s="22">
        <v>18</v>
      </c>
      <c r="AJ35" s="22">
        <v>2.44</v>
      </c>
      <c r="AK35" s="22">
        <v>2.36</v>
      </c>
    </row>
    <row r="36" spans="1:37" s="4" customFormat="1" x14ac:dyDescent="0.2">
      <c r="A36"/>
      <c r="B36"/>
      <c r="C36"/>
      <c r="D36"/>
      <c r="E36"/>
      <c r="F36"/>
      <c r="G36"/>
      <c r="H36"/>
      <c r="I36"/>
      <c r="J36" t="s">
        <v>42</v>
      </c>
      <c r="K36" s="16">
        <f>SUM(K33:K35)</f>
        <v>15321.6</v>
      </c>
      <c r="L36"/>
      <c r="M36"/>
      <c r="N36" t="s">
        <v>42</v>
      </c>
      <c r="O36" s="17">
        <f>SUM(O33:O35)</f>
        <v>3575.04</v>
      </c>
      <c r="P36" s="41">
        <f>SUM(P33:P35)</f>
        <v>40.680191999999998</v>
      </c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s="4" customFormat="1" x14ac:dyDescent="0.2">
      <c r="A37"/>
      <c r="B37"/>
      <c r="C37"/>
      <c r="D37"/>
      <c r="E37"/>
      <c r="F37"/>
      <c r="G37"/>
      <c r="H37"/>
      <c r="I37"/>
      <c r="J37"/>
      <c r="K37" s="16"/>
      <c r="L37"/>
      <c r="M37"/>
      <c r="N37"/>
      <c r="O37" s="17"/>
      <c r="P37" s="41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s="52" customFormat="1" x14ac:dyDescent="0.2">
      <c r="A38" s="52" t="s">
        <v>77</v>
      </c>
      <c r="B38" s="52" t="s">
        <v>73</v>
      </c>
      <c r="C38" s="56">
        <f>P44</f>
        <v>46.128431999999997</v>
      </c>
      <c r="D38" s="61" t="s">
        <v>85</v>
      </c>
      <c r="E38" s="52" t="s">
        <v>80</v>
      </c>
      <c r="F38" s="52">
        <f>55000*0.4536</f>
        <v>24948</v>
      </c>
      <c r="G38" s="52" t="s">
        <v>79</v>
      </c>
      <c r="P38" s="53"/>
    </row>
    <row r="39" spans="1:37" x14ac:dyDescent="0.2">
      <c r="A39" s="42" t="s">
        <v>68</v>
      </c>
      <c r="C39" s="51"/>
    </row>
    <row r="40" spans="1:37" s="8" customFormat="1" ht="57" x14ac:dyDescent="0.2">
      <c r="A40" s="8" t="s">
        <v>9</v>
      </c>
      <c r="B40" s="8" t="s">
        <v>10</v>
      </c>
      <c r="C40" s="9" t="s">
        <v>11</v>
      </c>
      <c r="D40" s="8" t="s">
        <v>12</v>
      </c>
      <c r="E40" s="9" t="s">
        <v>13</v>
      </c>
      <c r="F40" s="9" t="s">
        <v>14</v>
      </c>
      <c r="G40" s="9" t="s">
        <v>15</v>
      </c>
      <c r="H40" s="9" t="s">
        <v>16</v>
      </c>
      <c r="I40" s="9" t="s">
        <v>17</v>
      </c>
      <c r="J40" s="9" t="s">
        <v>18</v>
      </c>
      <c r="K40" s="9" t="s">
        <v>19</v>
      </c>
      <c r="L40" s="9" t="s">
        <v>20</v>
      </c>
      <c r="M40" s="9" t="s">
        <v>21</v>
      </c>
      <c r="N40" s="9" t="s">
        <v>22</v>
      </c>
      <c r="O40" s="9" t="s">
        <v>23</v>
      </c>
      <c r="P40" s="10" t="s">
        <v>24</v>
      </c>
      <c r="Q40" s="11" t="str">
        <f>U40</f>
        <v>CARTON GROSS WEIGHT(KG)</v>
      </c>
      <c r="R40" s="12" t="s">
        <v>25</v>
      </c>
      <c r="S40" s="12" t="s">
        <v>26</v>
      </c>
      <c r="T40" s="12" t="s">
        <v>27</v>
      </c>
      <c r="U40" s="12" t="s">
        <v>28</v>
      </c>
      <c r="V40" s="12" t="s">
        <v>29</v>
      </c>
      <c r="W40" s="13" t="s">
        <v>20</v>
      </c>
      <c r="X40" s="13" t="s">
        <v>21</v>
      </c>
      <c r="Y40" s="13" t="s">
        <v>22</v>
      </c>
      <c r="Z40" s="13" t="s">
        <v>30</v>
      </c>
      <c r="AA40" s="13" t="s">
        <v>31</v>
      </c>
      <c r="AB40" s="14" t="s">
        <v>32</v>
      </c>
      <c r="AC40" s="14" t="s">
        <v>33</v>
      </c>
      <c r="AD40" s="14" t="s">
        <v>34</v>
      </c>
      <c r="AE40" s="14" t="s">
        <v>35</v>
      </c>
      <c r="AF40" s="14" t="s">
        <v>36</v>
      </c>
      <c r="AG40" s="15" t="s">
        <v>37</v>
      </c>
      <c r="AH40" s="15" t="s">
        <v>38</v>
      </c>
      <c r="AI40" s="15" t="s">
        <v>39</v>
      </c>
      <c r="AJ40" s="15" t="s">
        <v>40</v>
      </c>
      <c r="AK40" s="15" t="s">
        <v>41</v>
      </c>
    </row>
    <row r="41" spans="1:37" x14ac:dyDescent="0.2">
      <c r="A41" t="s">
        <v>46</v>
      </c>
      <c r="B41" t="s">
        <v>52</v>
      </c>
      <c r="C41" t="s">
        <v>55</v>
      </c>
      <c r="D41" t="s">
        <v>49</v>
      </c>
      <c r="E41">
        <f>I41/F41</f>
        <v>254</v>
      </c>
      <c r="F41">
        <v>2</v>
      </c>
      <c r="G41">
        <v>1</v>
      </c>
      <c r="H41">
        <v>2</v>
      </c>
      <c r="I41">
        <v>508</v>
      </c>
      <c r="J41" s="16">
        <v>11.4</v>
      </c>
      <c r="K41" s="16">
        <f>J41*I41</f>
        <v>5791.2</v>
      </c>
      <c r="L41" s="17">
        <f t="shared" ref="L41:N43" si="41">W41</f>
        <v>18.503937007874015</v>
      </c>
      <c r="M41" s="17">
        <f t="shared" si="41"/>
        <v>11.023622047244094</v>
      </c>
      <c r="N41" s="17">
        <f t="shared" si="41"/>
        <v>18.110236220472441</v>
      </c>
      <c r="O41" s="17">
        <f>Q41*E41</f>
        <v>1351.28</v>
      </c>
      <c r="P41" s="3">
        <f>L41*2.54*M41*2.54*N41*2.54/1000000/F41*I41</f>
        <v>15.376143999999998</v>
      </c>
      <c r="Q41" s="18">
        <f>U41</f>
        <v>5.32</v>
      </c>
      <c r="R41" s="19">
        <v>47</v>
      </c>
      <c r="S41" s="19">
        <v>28</v>
      </c>
      <c r="T41" s="19">
        <v>46</v>
      </c>
      <c r="U41" s="19">
        <v>5.32</v>
      </c>
      <c r="V41" s="19">
        <f>AE41*2</f>
        <v>4.88</v>
      </c>
      <c r="W41" s="20">
        <f>R41/2.54</f>
        <v>18.503937007874015</v>
      </c>
      <c r="X41" s="20">
        <f>S41/2.54</f>
        <v>11.023622047244094</v>
      </c>
      <c r="Y41" s="20">
        <f>T41/2.54</f>
        <v>18.110236220472441</v>
      </c>
      <c r="Z41" s="20">
        <f>U41/0.4536</f>
        <v>11.728395061728396</v>
      </c>
      <c r="AA41" s="20">
        <f>V41/0.4536</f>
        <v>10.758377425044092</v>
      </c>
      <c r="AB41" s="21">
        <f>AG41*2.54</f>
        <v>25.4</v>
      </c>
      <c r="AC41" s="21">
        <f>AH41*2.54</f>
        <v>25.4</v>
      </c>
      <c r="AD41" s="21">
        <f>AI41*2.54</f>
        <v>45.72</v>
      </c>
      <c r="AE41" s="21">
        <v>2.44</v>
      </c>
      <c r="AF41" s="21">
        <v>2.36</v>
      </c>
      <c r="AG41" s="22">
        <v>10</v>
      </c>
      <c r="AH41" s="22">
        <v>10</v>
      </c>
      <c r="AI41" s="22">
        <v>18</v>
      </c>
      <c r="AJ41" s="22">
        <v>2.44</v>
      </c>
      <c r="AK41" s="22">
        <v>2.36</v>
      </c>
    </row>
    <row r="42" spans="1:37" x14ac:dyDescent="0.2">
      <c r="A42" t="s">
        <v>45</v>
      </c>
      <c r="B42" t="s">
        <v>51</v>
      </c>
      <c r="C42" t="s">
        <v>54</v>
      </c>
      <c r="D42" s="49" t="s">
        <v>48</v>
      </c>
      <c r="E42">
        <f t="shared" ref="E42" si="42">I42/F42</f>
        <v>254</v>
      </c>
      <c r="F42">
        <v>2</v>
      </c>
      <c r="G42">
        <v>1</v>
      </c>
      <c r="H42">
        <v>2</v>
      </c>
      <c r="I42">
        <v>508</v>
      </c>
      <c r="J42" s="16">
        <v>11.4</v>
      </c>
      <c r="K42" s="16">
        <f t="shared" ref="K42" si="43">J42*I42</f>
        <v>5791.2</v>
      </c>
      <c r="L42" s="17">
        <f t="shared" si="41"/>
        <v>18.503937007874015</v>
      </c>
      <c r="M42" s="17">
        <f t="shared" si="41"/>
        <v>11.023622047244094</v>
      </c>
      <c r="N42" s="17">
        <f t="shared" si="41"/>
        <v>18.110236220472441</v>
      </c>
      <c r="O42" s="17">
        <f>Q42*E42</f>
        <v>1351.28</v>
      </c>
      <c r="P42" s="3">
        <f t="shared" ref="P42" si="44">L42*2.54*M42*2.54*N42*2.54/1000000/F42*I42</f>
        <v>15.376143999999998</v>
      </c>
      <c r="Q42" s="18">
        <f t="shared" ref="Q42" si="45">U42</f>
        <v>5.32</v>
      </c>
      <c r="R42" s="19">
        <v>47</v>
      </c>
      <c r="S42" s="19">
        <v>28</v>
      </c>
      <c r="T42" s="19">
        <v>46</v>
      </c>
      <c r="U42" s="19">
        <v>5.32</v>
      </c>
      <c r="V42" s="19">
        <f t="shared" ref="V42" si="46">AE42*2</f>
        <v>4.88</v>
      </c>
      <c r="W42" s="20">
        <f t="shared" ref="W42" si="47">R42/2.54</f>
        <v>18.503937007874015</v>
      </c>
      <c r="X42" s="20">
        <f>S42/2.54</f>
        <v>11.023622047244094</v>
      </c>
      <c r="Y42" s="20">
        <f>T42/2.54</f>
        <v>18.110236220472441</v>
      </c>
      <c r="Z42" s="20">
        <f t="shared" ref="Z42:AA42" si="48">U42/0.4536</f>
        <v>11.728395061728396</v>
      </c>
      <c r="AA42" s="20">
        <f t="shared" si="48"/>
        <v>10.758377425044092</v>
      </c>
      <c r="AB42" s="21">
        <f t="shared" ref="AB42" si="49">AG42*2.54</f>
        <v>25.4</v>
      </c>
      <c r="AC42" s="21">
        <f>AH42*2.54</f>
        <v>25.4</v>
      </c>
      <c r="AD42" s="21">
        <f>AI42*2.54</f>
        <v>45.72</v>
      </c>
      <c r="AE42" s="21">
        <v>2.44</v>
      </c>
      <c r="AF42" s="21">
        <v>2.36</v>
      </c>
      <c r="AG42" s="22">
        <v>10</v>
      </c>
      <c r="AH42" s="22">
        <v>10</v>
      </c>
      <c r="AI42" s="22">
        <v>18</v>
      </c>
      <c r="AJ42" s="22">
        <v>2.44</v>
      </c>
      <c r="AK42" s="22">
        <v>2.36</v>
      </c>
    </row>
    <row r="43" spans="1:37" x14ac:dyDescent="0.2">
      <c r="A43" t="s">
        <v>44</v>
      </c>
      <c r="B43" t="s">
        <v>50</v>
      </c>
      <c r="C43" t="s">
        <v>53</v>
      </c>
      <c r="D43" s="50" t="s">
        <v>47</v>
      </c>
      <c r="E43">
        <f>I43/F43</f>
        <v>254</v>
      </c>
      <c r="F43">
        <v>2</v>
      </c>
      <c r="G43">
        <v>1</v>
      </c>
      <c r="H43">
        <v>2</v>
      </c>
      <c r="I43">
        <v>508</v>
      </c>
      <c r="J43" s="16">
        <v>11.4</v>
      </c>
      <c r="K43" s="23">
        <f>J43*I43</f>
        <v>5791.2</v>
      </c>
      <c r="L43" s="17">
        <f t="shared" si="41"/>
        <v>18.503937007874015</v>
      </c>
      <c r="M43" s="17">
        <f t="shared" si="41"/>
        <v>11.023622047244094</v>
      </c>
      <c r="N43" s="17">
        <f t="shared" si="41"/>
        <v>18.110236220472441</v>
      </c>
      <c r="O43" s="40">
        <f>Q43*E43</f>
        <v>1351.28</v>
      </c>
      <c r="P43" s="48">
        <f>L43*2.54*M43*2.54*N43*2.54/1000000/F43*I43</f>
        <v>15.376143999999998</v>
      </c>
      <c r="Q43" s="18">
        <f>U43</f>
        <v>5.32</v>
      </c>
      <c r="R43" s="19">
        <v>47</v>
      </c>
      <c r="S43" s="19">
        <v>28</v>
      </c>
      <c r="T43" s="19">
        <v>46</v>
      </c>
      <c r="U43" s="19">
        <v>5.32</v>
      </c>
      <c r="V43" s="19">
        <f>AE43*2</f>
        <v>4.88</v>
      </c>
      <c r="W43" s="20">
        <f>R43/2.54</f>
        <v>18.503937007874015</v>
      </c>
      <c r="X43" s="20">
        <f t="shared" ref="X43:Y43" si="50">S43/2.54</f>
        <v>11.023622047244094</v>
      </c>
      <c r="Y43" s="20">
        <f t="shared" si="50"/>
        <v>18.110236220472441</v>
      </c>
      <c r="Z43" s="20">
        <f>U43/0.4536</f>
        <v>11.728395061728396</v>
      </c>
      <c r="AA43" s="20">
        <f>V43/0.4536</f>
        <v>10.758377425044092</v>
      </c>
      <c r="AB43" s="21">
        <f>AG43*2.54</f>
        <v>25.4</v>
      </c>
      <c r="AC43" s="21">
        <f t="shared" ref="AC43:AD43" si="51">AH43*2.54</f>
        <v>25.4</v>
      </c>
      <c r="AD43" s="21">
        <f t="shared" si="51"/>
        <v>45.72</v>
      </c>
      <c r="AE43" s="21">
        <v>2.44</v>
      </c>
      <c r="AF43" s="21">
        <v>2.36</v>
      </c>
      <c r="AG43" s="22">
        <v>10</v>
      </c>
      <c r="AH43" s="22">
        <v>10</v>
      </c>
      <c r="AI43" s="22">
        <v>18</v>
      </c>
      <c r="AJ43" s="22">
        <v>2.44</v>
      </c>
      <c r="AK43" s="22">
        <v>2.36</v>
      </c>
    </row>
    <row r="44" spans="1:37" x14ac:dyDescent="0.2">
      <c r="J44" t="s">
        <v>42</v>
      </c>
      <c r="K44" s="16">
        <f>SUM(K41:K43)</f>
        <v>17373.599999999999</v>
      </c>
      <c r="N44" t="s">
        <v>42</v>
      </c>
      <c r="O44" s="17">
        <f>SUM(O41:O43)</f>
        <v>4053.84</v>
      </c>
      <c r="P44" s="41">
        <f>SUM(P41:P43)</f>
        <v>46.128431999999997</v>
      </c>
    </row>
    <row r="46" spans="1:37" x14ac:dyDescent="0.2">
      <c r="P46" s="59"/>
    </row>
  </sheetData>
  <mergeCells count="16">
    <mergeCell ref="R31:V31"/>
    <mergeCell ref="W31:AA31"/>
    <mergeCell ref="AB31:AF31"/>
    <mergeCell ref="AG31:AK31"/>
    <mergeCell ref="R9:V9"/>
    <mergeCell ref="W9:AA9"/>
    <mergeCell ref="AB9:AF9"/>
    <mergeCell ref="AG9:AK9"/>
    <mergeCell ref="R24:V24"/>
    <mergeCell ref="W24:AA24"/>
    <mergeCell ref="AB24:AF24"/>
    <mergeCell ref="AG24:AK24"/>
    <mergeCell ref="R16:V16"/>
    <mergeCell ref="W16:AA16"/>
    <mergeCell ref="AB16:AF16"/>
    <mergeCell ref="AG16:AK16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70F3F-59A8-41BA-8A7B-1712DEEC4F16}">
  <sheetPr>
    <tabColor theme="0" tint="-0.499984740745262"/>
  </sheetPr>
  <dimension ref="A1:AK49"/>
  <sheetViews>
    <sheetView workbookViewId="0">
      <pane xSplit="4" ySplit="7" topLeftCell="E8" activePane="bottomRight" state="frozenSplit"/>
      <selection pane="topRight" activeCell="E1" sqref="E1"/>
      <selection pane="bottomLeft" activeCell="A9" sqref="A9"/>
      <selection pane="bottomRight" activeCell="C18" sqref="C18"/>
    </sheetView>
  </sheetViews>
  <sheetFormatPr defaultRowHeight="14.25" x14ac:dyDescent="0.2"/>
  <cols>
    <col min="1" max="1" width="14.875" customWidth="1"/>
    <col min="2" max="2" width="9.5" bestFit="1" customWidth="1"/>
    <col min="3" max="3" width="11.625" customWidth="1"/>
    <col min="4" max="4" width="23.75" customWidth="1"/>
    <col min="5" max="5" width="9.375" customWidth="1"/>
    <col min="6" max="6" width="9.625" customWidth="1"/>
    <col min="7" max="9" width="8.875" customWidth="1"/>
    <col min="10" max="10" width="9.5" customWidth="1"/>
    <col min="11" max="11" width="12" customWidth="1"/>
    <col min="12" max="12" width="9" customWidth="1"/>
    <col min="16" max="16" width="12.25" style="7" customWidth="1"/>
    <col min="17" max="17" width="9" style="4"/>
  </cols>
  <sheetData>
    <row r="1" spans="1:37" s="1" customFormat="1" ht="30" customHeight="1" x14ac:dyDescent="0.2">
      <c r="A1" s="1" t="s">
        <v>43</v>
      </c>
      <c r="F1" s="31"/>
      <c r="G1" s="32"/>
      <c r="H1" s="32" t="s">
        <v>59</v>
      </c>
      <c r="I1" s="33" t="s">
        <v>58</v>
      </c>
      <c r="J1" s="58" t="s">
        <v>70</v>
      </c>
      <c r="K1" s="1" t="s">
        <v>96</v>
      </c>
      <c r="P1" s="2"/>
    </row>
    <row r="2" spans="1:37" ht="12.75" customHeight="1" x14ac:dyDescent="0.2">
      <c r="A2" s="24" t="s">
        <v>0</v>
      </c>
      <c r="B2" s="25">
        <v>3411819</v>
      </c>
      <c r="F2" s="35"/>
      <c r="H2" s="30" t="s">
        <v>49</v>
      </c>
      <c r="I2">
        <v>1852</v>
      </c>
      <c r="J2" s="43">
        <f>I12+I19+I28+I38+I47</f>
        <v>1852</v>
      </c>
      <c r="P2" s="3"/>
    </row>
    <row r="3" spans="1:37" ht="12.75" customHeight="1" x14ac:dyDescent="0.2">
      <c r="A3" s="24" t="s">
        <v>1</v>
      </c>
      <c r="B3" s="26" t="s">
        <v>2</v>
      </c>
      <c r="C3" s="27"/>
      <c r="D3" s="27"/>
      <c r="F3" s="35"/>
      <c r="H3" s="30" t="s">
        <v>47</v>
      </c>
      <c r="I3">
        <v>1852</v>
      </c>
      <c r="J3" s="43">
        <f>I11+I21+I30+I37+I46</f>
        <v>2612</v>
      </c>
      <c r="K3">
        <f>J3-I3</f>
        <v>760</v>
      </c>
      <c r="P3" s="3"/>
    </row>
    <row r="4" spans="1:37" ht="12.75" customHeight="1" thickBot="1" x14ac:dyDescent="0.25">
      <c r="A4" s="24" t="s">
        <v>3</v>
      </c>
      <c r="B4" s="26" t="s">
        <v>4</v>
      </c>
      <c r="C4" s="27"/>
      <c r="D4" s="27"/>
      <c r="F4" s="36"/>
      <c r="G4" s="37"/>
      <c r="H4" s="38" t="s">
        <v>48</v>
      </c>
      <c r="I4" s="37">
        <v>1852</v>
      </c>
      <c r="J4" s="44">
        <f>I13+I20+I29+I39+I48</f>
        <v>2436</v>
      </c>
      <c r="K4">
        <f>J4-I4</f>
        <v>584</v>
      </c>
      <c r="P4" s="3"/>
    </row>
    <row r="5" spans="1:37" ht="12.75" customHeight="1" x14ac:dyDescent="0.2">
      <c r="A5" s="24" t="s">
        <v>5</v>
      </c>
      <c r="B5" s="26" t="s">
        <v>6</v>
      </c>
      <c r="C5" s="27"/>
      <c r="D5" s="27"/>
      <c r="P5" s="3"/>
    </row>
    <row r="6" spans="1:37" ht="12.75" customHeight="1" x14ac:dyDescent="0.2">
      <c r="A6" s="24" t="s">
        <v>62</v>
      </c>
      <c r="B6" s="39">
        <v>45764</v>
      </c>
      <c r="C6" s="27"/>
      <c r="D6" s="27"/>
      <c r="P6" s="3"/>
    </row>
    <row r="7" spans="1:37" ht="12.75" customHeight="1" x14ac:dyDescent="0.2">
      <c r="P7" s="3"/>
    </row>
    <row r="8" spans="1:37" s="52" customFormat="1" x14ac:dyDescent="0.2">
      <c r="A8" s="52" t="s">
        <v>71</v>
      </c>
      <c r="B8" s="52" t="s">
        <v>73</v>
      </c>
      <c r="C8" s="56">
        <f>P14</f>
        <v>35.353023999999998</v>
      </c>
      <c r="D8" s="52" t="s">
        <v>74</v>
      </c>
      <c r="E8" s="52" t="s">
        <v>80</v>
      </c>
      <c r="F8" s="52">
        <f>55000*0.4536</f>
        <v>24948</v>
      </c>
      <c r="G8" s="52" t="s">
        <v>79</v>
      </c>
      <c r="P8" s="53"/>
    </row>
    <row r="9" spans="1:37" x14ac:dyDescent="0.2">
      <c r="A9" s="42" t="s">
        <v>69</v>
      </c>
      <c r="E9" s="6"/>
      <c r="R9" s="71" t="s">
        <v>7</v>
      </c>
      <c r="S9" s="71"/>
      <c r="T9" s="71"/>
      <c r="U9" s="71"/>
      <c r="V9" s="71"/>
      <c r="W9" s="72" t="s">
        <v>7</v>
      </c>
      <c r="X9" s="72"/>
      <c r="Y9" s="72"/>
      <c r="Z9" s="72"/>
      <c r="AA9" s="72"/>
      <c r="AB9" s="73" t="s">
        <v>8</v>
      </c>
      <c r="AC9" s="73"/>
      <c r="AD9" s="73"/>
      <c r="AE9" s="73"/>
      <c r="AF9" s="73"/>
      <c r="AG9" s="74" t="s">
        <v>8</v>
      </c>
      <c r="AH9" s="74"/>
      <c r="AI9" s="74"/>
      <c r="AJ9" s="74"/>
      <c r="AK9" s="74"/>
    </row>
    <row r="10" spans="1:37" s="8" customFormat="1" ht="57" x14ac:dyDescent="0.2">
      <c r="A10" s="8" t="s">
        <v>9</v>
      </c>
      <c r="B10" s="8" t="s">
        <v>10</v>
      </c>
      <c r="C10" s="9" t="s">
        <v>11</v>
      </c>
      <c r="D10" s="8" t="s">
        <v>12</v>
      </c>
      <c r="E10" s="9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 s="9" t="s">
        <v>18</v>
      </c>
      <c r="K10" s="9" t="s">
        <v>19</v>
      </c>
      <c r="L10" s="9" t="s">
        <v>20</v>
      </c>
      <c r="M10" s="9" t="s">
        <v>21</v>
      </c>
      <c r="N10" s="9" t="s">
        <v>22</v>
      </c>
      <c r="O10" s="9" t="s">
        <v>23</v>
      </c>
      <c r="P10" s="10" t="s">
        <v>24</v>
      </c>
      <c r="Q10" s="11" t="str">
        <f>U10</f>
        <v>CARTON GROSS WEIGHT(KG)</v>
      </c>
      <c r="R10" s="12" t="s">
        <v>25</v>
      </c>
      <c r="S10" s="12" t="s">
        <v>26</v>
      </c>
      <c r="T10" s="12" t="s">
        <v>27</v>
      </c>
      <c r="U10" s="12" t="s">
        <v>28</v>
      </c>
      <c r="V10" s="12" t="s">
        <v>29</v>
      </c>
      <c r="W10" s="13" t="s">
        <v>20</v>
      </c>
      <c r="X10" s="13" t="s">
        <v>21</v>
      </c>
      <c r="Y10" s="13" t="s">
        <v>22</v>
      </c>
      <c r="Z10" s="13" t="s">
        <v>30</v>
      </c>
      <c r="AA10" s="13" t="s">
        <v>31</v>
      </c>
      <c r="AB10" s="14" t="s">
        <v>32</v>
      </c>
      <c r="AC10" s="14" t="s">
        <v>33</v>
      </c>
      <c r="AD10" s="14" t="s">
        <v>34</v>
      </c>
      <c r="AE10" s="14" t="s">
        <v>35</v>
      </c>
      <c r="AF10" s="14" t="s">
        <v>36</v>
      </c>
      <c r="AG10" s="15" t="s">
        <v>37</v>
      </c>
      <c r="AH10" s="15" t="s">
        <v>38</v>
      </c>
      <c r="AI10" s="15" t="s">
        <v>39</v>
      </c>
      <c r="AJ10" s="15" t="s">
        <v>40</v>
      </c>
      <c r="AK10" s="15" t="s">
        <v>41</v>
      </c>
    </row>
    <row r="11" spans="1:37" x14ac:dyDescent="0.2">
      <c r="A11" t="s">
        <v>44</v>
      </c>
      <c r="B11" t="s">
        <v>50</v>
      </c>
      <c r="C11" t="s">
        <v>53</v>
      </c>
      <c r="D11" s="50" t="s">
        <v>47</v>
      </c>
      <c r="E11">
        <f>I11/F11</f>
        <v>0</v>
      </c>
      <c r="F11">
        <v>2</v>
      </c>
      <c r="G11">
        <v>1</v>
      </c>
      <c r="H11">
        <v>2</v>
      </c>
      <c r="I11" s="6">
        <v>0</v>
      </c>
      <c r="J11" s="16">
        <v>11.4</v>
      </c>
      <c r="K11" s="16">
        <f>J11*I11</f>
        <v>0</v>
      </c>
      <c r="L11" s="17">
        <f>W11</f>
        <v>18.503937007874015</v>
      </c>
      <c r="M11" s="17">
        <f>X11</f>
        <v>11.023622047244094</v>
      </c>
      <c r="N11" s="17">
        <f>Y11</f>
        <v>18.110236220472441</v>
      </c>
      <c r="O11" s="17">
        <f>Q11*E11</f>
        <v>0</v>
      </c>
      <c r="P11" s="3">
        <f>L11*2.54*M11*2.54*N11*2.54/1000000/F11*I11</f>
        <v>0</v>
      </c>
      <c r="Q11" s="18">
        <f>U11</f>
        <v>5.32</v>
      </c>
      <c r="R11" s="19">
        <v>47</v>
      </c>
      <c r="S11" s="19">
        <v>28</v>
      </c>
      <c r="T11" s="19">
        <v>46</v>
      </c>
      <c r="U11" s="19">
        <v>5.32</v>
      </c>
      <c r="V11" s="19">
        <f>AE11*2</f>
        <v>4.88</v>
      </c>
      <c r="W11" s="20">
        <f>R11/2.54</f>
        <v>18.503937007874015</v>
      </c>
      <c r="X11" s="20">
        <f t="shared" ref="X11:Y11" si="0">S11/2.54</f>
        <v>11.023622047244094</v>
      </c>
      <c r="Y11" s="20">
        <f t="shared" si="0"/>
        <v>18.110236220472441</v>
      </c>
      <c r="Z11" s="20">
        <f>U11/0.4536</f>
        <v>11.728395061728396</v>
      </c>
      <c r="AA11" s="20">
        <f>V11/0.4536</f>
        <v>10.758377425044092</v>
      </c>
      <c r="AB11" s="21">
        <f>AG11*2.54</f>
        <v>25.4</v>
      </c>
      <c r="AC11" s="21">
        <f t="shared" ref="AC11:AD11" si="1">AH11*2.54</f>
        <v>25.4</v>
      </c>
      <c r="AD11" s="21">
        <f t="shared" si="1"/>
        <v>45.72</v>
      </c>
      <c r="AE11" s="21">
        <v>2.44</v>
      </c>
      <c r="AF11" s="21">
        <v>2.36</v>
      </c>
      <c r="AG11" s="22">
        <v>10</v>
      </c>
      <c r="AH11" s="22">
        <v>10</v>
      </c>
      <c r="AI11" s="22">
        <v>18</v>
      </c>
      <c r="AJ11" s="22">
        <v>2.44</v>
      </c>
      <c r="AK11" s="22">
        <v>2.36</v>
      </c>
    </row>
    <row r="12" spans="1:37" x14ac:dyDescent="0.2">
      <c r="A12" t="s">
        <v>46</v>
      </c>
      <c r="B12" t="s">
        <v>52</v>
      </c>
      <c r="C12" t="s">
        <v>55</v>
      </c>
      <c r="D12" t="s">
        <v>49</v>
      </c>
      <c r="E12">
        <f>I12/F12</f>
        <v>292</v>
      </c>
      <c r="F12">
        <v>2</v>
      </c>
      <c r="G12">
        <v>1</v>
      </c>
      <c r="H12">
        <v>2</v>
      </c>
      <c r="I12" s="27">
        <v>584</v>
      </c>
      <c r="J12" s="16">
        <v>11.4</v>
      </c>
      <c r="K12" s="16">
        <f>J12*I12</f>
        <v>6657.6</v>
      </c>
      <c r="L12" s="17">
        <f t="shared" ref="L12:N13" si="2">W12</f>
        <v>18.503937007874015</v>
      </c>
      <c r="M12" s="17">
        <f t="shared" si="2"/>
        <v>11.023622047244094</v>
      </c>
      <c r="N12" s="17">
        <f t="shared" si="2"/>
        <v>18.110236220472441</v>
      </c>
      <c r="O12" s="17">
        <f>Q12*E12</f>
        <v>1553.44</v>
      </c>
      <c r="P12" s="3">
        <f>L12*2.54*M12*2.54*N12*2.54/1000000/F12*I12</f>
        <v>17.676511999999999</v>
      </c>
      <c r="Q12" s="18">
        <f>U12</f>
        <v>5.32</v>
      </c>
      <c r="R12" s="19">
        <v>47</v>
      </c>
      <c r="S12" s="19">
        <v>28</v>
      </c>
      <c r="T12" s="19">
        <v>46</v>
      </c>
      <c r="U12" s="19">
        <v>5.32</v>
      </c>
      <c r="V12" s="19">
        <f>AE12*2</f>
        <v>4.88</v>
      </c>
      <c r="W12" s="20">
        <f>R12/2.54</f>
        <v>18.503937007874015</v>
      </c>
      <c r="X12" s="20">
        <f>S12/2.54</f>
        <v>11.023622047244094</v>
      </c>
      <c r="Y12" s="20">
        <f>T12/2.54</f>
        <v>18.110236220472441</v>
      </c>
      <c r="Z12" s="20">
        <f>U12/0.4536</f>
        <v>11.728395061728396</v>
      </c>
      <c r="AA12" s="20">
        <f>V12/0.4536</f>
        <v>10.758377425044092</v>
      </c>
      <c r="AB12" s="21">
        <f>AG12*2.54</f>
        <v>25.4</v>
      </c>
      <c r="AC12" s="21">
        <f>AH12*2.54</f>
        <v>25.4</v>
      </c>
      <c r="AD12" s="21">
        <f>AI12*2.54</f>
        <v>45.72</v>
      </c>
      <c r="AE12" s="21">
        <v>2.44</v>
      </c>
      <c r="AF12" s="21">
        <v>2.36</v>
      </c>
      <c r="AG12" s="22">
        <v>10</v>
      </c>
      <c r="AH12" s="22">
        <v>10</v>
      </c>
      <c r="AI12" s="22">
        <v>18</v>
      </c>
      <c r="AJ12" s="22">
        <v>2.44</v>
      </c>
      <c r="AK12" s="22">
        <v>2.36</v>
      </c>
    </row>
    <row r="13" spans="1:37" x14ac:dyDescent="0.2">
      <c r="A13" t="s">
        <v>45</v>
      </c>
      <c r="B13" t="s">
        <v>51</v>
      </c>
      <c r="C13" t="s">
        <v>54</v>
      </c>
      <c r="D13" s="49" t="s">
        <v>48</v>
      </c>
      <c r="E13">
        <f>I13/F13</f>
        <v>292</v>
      </c>
      <c r="F13">
        <v>2</v>
      </c>
      <c r="G13">
        <v>1</v>
      </c>
      <c r="H13">
        <v>2</v>
      </c>
      <c r="I13" s="6">
        <v>584</v>
      </c>
      <c r="J13" s="16">
        <v>11.4</v>
      </c>
      <c r="K13" s="23">
        <f t="shared" ref="K13" si="3">J13*I13</f>
        <v>6657.6</v>
      </c>
      <c r="L13" s="17">
        <f t="shared" si="2"/>
        <v>18.503937007874015</v>
      </c>
      <c r="M13" s="17">
        <f t="shared" si="2"/>
        <v>11.023622047244094</v>
      </c>
      <c r="N13" s="17">
        <f t="shared" si="2"/>
        <v>18.110236220472441</v>
      </c>
      <c r="O13" s="40">
        <f>Q13*E13</f>
        <v>1553.44</v>
      </c>
      <c r="P13" s="48">
        <f t="shared" ref="P13" si="4">L13*2.54*M13*2.54*N13*2.54/1000000/F13*I13</f>
        <v>17.676511999999999</v>
      </c>
      <c r="Q13" s="18">
        <f t="shared" ref="Q13" si="5">U13</f>
        <v>5.32</v>
      </c>
      <c r="R13" s="19">
        <v>47</v>
      </c>
      <c r="S13" s="19">
        <v>28</v>
      </c>
      <c r="T13" s="19">
        <v>46</v>
      </c>
      <c r="U13" s="19">
        <v>5.32</v>
      </c>
      <c r="V13" s="19">
        <f t="shared" ref="V13" si="6">AE13*2</f>
        <v>4.88</v>
      </c>
      <c r="W13" s="20">
        <f t="shared" ref="W13" si="7">R13/2.54</f>
        <v>18.503937007874015</v>
      </c>
      <c r="X13" s="20">
        <f>S13/2.54</f>
        <v>11.023622047244094</v>
      </c>
      <c r="Y13" s="20">
        <f>T13/2.54</f>
        <v>18.110236220472441</v>
      </c>
      <c r="Z13" s="20">
        <f t="shared" ref="Z13:AA13" si="8">U13/0.4536</f>
        <v>11.728395061728396</v>
      </c>
      <c r="AA13" s="20">
        <f t="shared" si="8"/>
        <v>10.758377425044092</v>
      </c>
      <c r="AB13" s="21">
        <f t="shared" ref="AB13" si="9">AG13*2.54</f>
        <v>25.4</v>
      </c>
      <c r="AC13" s="21">
        <f>AH13*2.54</f>
        <v>25.4</v>
      </c>
      <c r="AD13" s="21">
        <f>AI13*2.54</f>
        <v>45.72</v>
      </c>
      <c r="AE13" s="21">
        <v>2.44</v>
      </c>
      <c r="AF13" s="21">
        <v>2.36</v>
      </c>
      <c r="AG13" s="22">
        <v>10</v>
      </c>
      <c r="AH13" s="22">
        <v>10</v>
      </c>
      <c r="AI13" s="22">
        <v>18</v>
      </c>
      <c r="AJ13" s="22">
        <v>2.44</v>
      </c>
      <c r="AK13" s="22">
        <v>2.36</v>
      </c>
    </row>
    <row r="14" spans="1:37" x14ac:dyDescent="0.2">
      <c r="J14" t="s">
        <v>42</v>
      </c>
      <c r="K14" s="16">
        <f>SUM(K11:K13)</f>
        <v>13315.2</v>
      </c>
      <c r="N14" t="s">
        <v>42</v>
      </c>
      <c r="O14" s="17">
        <f>SUM(O11:O13)</f>
        <v>3106.88</v>
      </c>
      <c r="P14" s="41">
        <f>SUM(P11:P13)</f>
        <v>35.353023999999998</v>
      </c>
    </row>
    <row r="15" spans="1:37" x14ac:dyDescent="0.2">
      <c r="K15" s="16"/>
    </row>
    <row r="16" spans="1:37" s="52" customFormat="1" x14ac:dyDescent="0.2">
      <c r="A16" s="52" t="s">
        <v>72</v>
      </c>
      <c r="B16" s="52" t="s">
        <v>73</v>
      </c>
      <c r="C16" s="56">
        <f>P22</f>
        <v>46.007359999999991</v>
      </c>
      <c r="D16" s="52" t="s">
        <v>75</v>
      </c>
      <c r="E16" s="52" t="s">
        <v>80</v>
      </c>
      <c r="F16" s="52">
        <f>55000*0.4536</f>
        <v>24948</v>
      </c>
      <c r="G16" s="52" t="s">
        <v>79</v>
      </c>
      <c r="J16" s="56"/>
      <c r="P16" s="53"/>
    </row>
    <row r="17" spans="1:37" x14ac:dyDescent="0.2">
      <c r="A17" s="42" t="s">
        <v>67</v>
      </c>
      <c r="C17" s="5"/>
      <c r="E17" s="6"/>
      <c r="R17" s="71" t="s">
        <v>7</v>
      </c>
      <c r="S17" s="71"/>
      <c r="T17" s="71"/>
      <c r="U17" s="71"/>
      <c r="V17" s="71"/>
      <c r="W17" s="72" t="s">
        <v>7</v>
      </c>
      <c r="X17" s="72"/>
      <c r="Y17" s="72"/>
      <c r="Z17" s="72"/>
      <c r="AA17" s="72"/>
      <c r="AB17" s="73" t="s">
        <v>8</v>
      </c>
      <c r="AC17" s="73"/>
      <c r="AD17" s="73"/>
      <c r="AE17" s="73"/>
      <c r="AF17" s="73"/>
      <c r="AG17" s="74" t="s">
        <v>8</v>
      </c>
      <c r="AH17" s="74"/>
      <c r="AI17" s="74"/>
      <c r="AJ17" s="74"/>
      <c r="AK17" s="74"/>
    </row>
    <row r="18" spans="1:37" s="8" customFormat="1" ht="57" x14ac:dyDescent="0.2">
      <c r="A18" s="8" t="s">
        <v>9</v>
      </c>
      <c r="B18" s="8" t="s">
        <v>10</v>
      </c>
      <c r="C18" s="9" t="s">
        <v>11</v>
      </c>
      <c r="D18" s="8" t="s">
        <v>12</v>
      </c>
      <c r="E18" s="9" t="s">
        <v>13</v>
      </c>
      <c r="F18" s="9" t="s">
        <v>14</v>
      </c>
      <c r="G18" s="9" t="s">
        <v>15</v>
      </c>
      <c r="H18" s="9" t="s">
        <v>16</v>
      </c>
      <c r="I18" s="9" t="s">
        <v>17</v>
      </c>
      <c r="J18" s="9" t="s">
        <v>18</v>
      </c>
      <c r="K18" s="9" t="s">
        <v>19</v>
      </c>
      <c r="L18" s="9" t="s">
        <v>20</v>
      </c>
      <c r="M18" s="9" t="s">
        <v>21</v>
      </c>
      <c r="N18" s="9" t="s">
        <v>22</v>
      </c>
      <c r="O18" s="9" t="s">
        <v>23</v>
      </c>
      <c r="P18" s="10" t="s">
        <v>24</v>
      </c>
      <c r="Q18" s="11" t="str">
        <f>U18</f>
        <v>CARTON GROSS WEIGHT(KG)</v>
      </c>
      <c r="R18" s="12" t="s">
        <v>25</v>
      </c>
      <c r="S18" s="12" t="s">
        <v>26</v>
      </c>
      <c r="T18" s="12" t="s">
        <v>27</v>
      </c>
      <c r="U18" s="12" t="s">
        <v>28</v>
      </c>
      <c r="V18" s="12" t="s">
        <v>29</v>
      </c>
      <c r="W18" s="13" t="s">
        <v>20</v>
      </c>
      <c r="X18" s="13" t="s">
        <v>21</v>
      </c>
      <c r="Y18" s="13" t="s">
        <v>22</v>
      </c>
      <c r="Z18" s="13" t="s">
        <v>30</v>
      </c>
      <c r="AA18" s="13" t="s">
        <v>31</v>
      </c>
      <c r="AB18" s="14" t="s">
        <v>32</v>
      </c>
      <c r="AC18" s="14" t="s">
        <v>33</v>
      </c>
      <c r="AD18" s="14" t="s">
        <v>34</v>
      </c>
      <c r="AE18" s="14" t="s">
        <v>35</v>
      </c>
      <c r="AF18" s="14" t="s">
        <v>36</v>
      </c>
      <c r="AG18" s="15" t="s">
        <v>37</v>
      </c>
      <c r="AH18" s="15" t="s">
        <v>38</v>
      </c>
      <c r="AI18" s="15" t="s">
        <v>39</v>
      </c>
      <c r="AJ18" s="15" t="s">
        <v>40</v>
      </c>
      <c r="AK18" s="15" t="s">
        <v>41</v>
      </c>
    </row>
    <row r="19" spans="1:37" x14ac:dyDescent="0.2">
      <c r="A19" t="s">
        <v>46</v>
      </c>
      <c r="B19" t="s">
        <v>52</v>
      </c>
      <c r="C19" t="s">
        <v>55</v>
      </c>
      <c r="D19" t="s">
        <v>49</v>
      </c>
      <c r="E19">
        <f>I19/F19</f>
        <v>380</v>
      </c>
      <c r="F19">
        <v>2</v>
      </c>
      <c r="G19">
        <v>1</v>
      </c>
      <c r="H19">
        <v>2</v>
      </c>
      <c r="I19" s="27">
        <v>760</v>
      </c>
      <c r="J19" s="16">
        <v>11.4</v>
      </c>
      <c r="K19" s="16">
        <f>J19*I19</f>
        <v>8664</v>
      </c>
      <c r="L19" s="17">
        <f t="shared" ref="L19:N21" si="10">W19</f>
        <v>18.503937007874015</v>
      </c>
      <c r="M19" s="17">
        <f t="shared" si="10"/>
        <v>11.023622047244094</v>
      </c>
      <c r="N19" s="17">
        <f t="shared" si="10"/>
        <v>18.110236220472441</v>
      </c>
      <c r="O19" s="17">
        <f>Q19*E19</f>
        <v>2021.6000000000001</v>
      </c>
      <c r="P19" s="3">
        <f>L19*2.54*M19*2.54*N19*2.54/1000000/F19*I19</f>
        <v>23.003679999999996</v>
      </c>
      <c r="Q19" s="18">
        <f>U19</f>
        <v>5.32</v>
      </c>
      <c r="R19" s="19">
        <v>47</v>
      </c>
      <c r="S19" s="19">
        <v>28</v>
      </c>
      <c r="T19" s="19">
        <v>46</v>
      </c>
      <c r="U19" s="19">
        <v>5.32</v>
      </c>
      <c r="V19" s="19">
        <f>AE19*2</f>
        <v>4.88</v>
      </c>
      <c r="W19" s="20">
        <f>R19/2.54</f>
        <v>18.503937007874015</v>
      </c>
      <c r="X19" s="20">
        <f>S19/2.54</f>
        <v>11.023622047244094</v>
      </c>
      <c r="Y19" s="20">
        <f>T19/2.54</f>
        <v>18.110236220472441</v>
      </c>
      <c r="Z19" s="20">
        <f>U19/0.4536</f>
        <v>11.728395061728396</v>
      </c>
      <c r="AA19" s="20">
        <f>V19/0.4536</f>
        <v>10.758377425044092</v>
      </c>
      <c r="AB19" s="21">
        <f>AG19*2.54</f>
        <v>25.4</v>
      </c>
      <c r="AC19" s="21">
        <f>AH19*2.54</f>
        <v>25.4</v>
      </c>
      <c r="AD19" s="21">
        <f>AI19*2.54</f>
        <v>45.72</v>
      </c>
      <c r="AE19" s="21">
        <v>2.44</v>
      </c>
      <c r="AF19" s="21">
        <v>2.36</v>
      </c>
      <c r="AG19" s="22">
        <v>10</v>
      </c>
      <c r="AH19" s="22">
        <v>10</v>
      </c>
      <c r="AI19" s="22">
        <v>18</v>
      </c>
      <c r="AJ19" s="22">
        <v>2.44</v>
      </c>
      <c r="AK19" s="22">
        <v>2.36</v>
      </c>
    </row>
    <row r="20" spans="1:37" x14ac:dyDescent="0.2">
      <c r="A20" t="s">
        <v>45</v>
      </c>
      <c r="B20" t="s">
        <v>51</v>
      </c>
      <c r="C20" t="s">
        <v>54</v>
      </c>
      <c r="D20" s="49" t="s">
        <v>48</v>
      </c>
      <c r="E20">
        <f t="shared" ref="E20" si="11">I20/F20</f>
        <v>0</v>
      </c>
      <c r="F20">
        <v>2</v>
      </c>
      <c r="G20">
        <v>1</v>
      </c>
      <c r="H20">
        <v>2</v>
      </c>
      <c r="I20" s="6">
        <v>0</v>
      </c>
      <c r="J20" s="16">
        <v>11.4</v>
      </c>
      <c r="K20" s="16">
        <f t="shared" ref="K20" si="12">J20*I20</f>
        <v>0</v>
      </c>
      <c r="L20" s="17">
        <f t="shared" si="10"/>
        <v>18.503937007874015</v>
      </c>
      <c r="M20" s="17">
        <f t="shared" si="10"/>
        <v>11.023622047244094</v>
      </c>
      <c r="N20" s="17">
        <f t="shared" si="10"/>
        <v>18.110236220472441</v>
      </c>
      <c r="O20" s="17">
        <f>Q20*E20</f>
        <v>0</v>
      </c>
      <c r="P20" s="3">
        <f t="shared" ref="P20" si="13">L20*2.54*M20*2.54*N20*2.54/1000000/F20*I20</f>
        <v>0</v>
      </c>
      <c r="Q20" s="18">
        <f t="shared" ref="Q20" si="14">U20</f>
        <v>5.32</v>
      </c>
      <c r="R20" s="19">
        <v>47</v>
      </c>
      <c r="S20" s="19">
        <v>28</v>
      </c>
      <c r="T20" s="19">
        <v>46</v>
      </c>
      <c r="U20" s="19">
        <v>5.32</v>
      </c>
      <c r="V20" s="19">
        <f t="shared" ref="V20" si="15">AE20*2</f>
        <v>4.88</v>
      </c>
      <c r="W20" s="20">
        <f t="shared" ref="W20" si="16">R20/2.54</f>
        <v>18.503937007874015</v>
      </c>
      <c r="X20" s="20">
        <f>S20/2.54</f>
        <v>11.023622047244094</v>
      </c>
      <c r="Y20" s="20">
        <f>T20/2.54</f>
        <v>18.110236220472441</v>
      </c>
      <c r="Z20" s="20">
        <f t="shared" ref="Z20:AA20" si="17">U20/0.4536</f>
        <v>11.728395061728396</v>
      </c>
      <c r="AA20" s="20">
        <f t="shared" si="17"/>
        <v>10.758377425044092</v>
      </c>
      <c r="AB20" s="21">
        <f t="shared" ref="AB20" si="18">AG20*2.54</f>
        <v>25.4</v>
      </c>
      <c r="AC20" s="21">
        <f>AH20*2.54</f>
        <v>25.4</v>
      </c>
      <c r="AD20" s="21">
        <f>AI20*2.54</f>
        <v>45.72</v>
      </c>
      <c r="AE20" s="21">
        <v>2.44</v>
      </c>
      <c r="AF20" s="21">
        <v>2.36</v>
      </c>
      <c r="AG20" s="22">
        <v>10</v>
      </c>
      <c r="AH20" s="22">
        <v>10</v>
      </c>
      <c r="AI20" s="22">
        <v>18</v>
      </c>
      <c r="AJ20" s="22">
        <v>2.44</v>
      </c>
      <c r="AK20" s="22">
        <v>2.36</v>
      </c>
    </row>
    <row r="21" spans="1:37" x14ac:dyDescent="0.2">
      <c r="A21" t="s">
        <v>44</v>
      </c>
      <c r="B21" t="s">
        <v>50</v>
      </c>
      <c r="C21" t="s">
        <v>53</v>
      </c>
      <c r="D21" s="50" t="s">
        <v>47</v>
      </c>
      <c r="E21">
        <f>I21/F21</f>
        <v>380</v>
      </c>
      <c r="F21">
        <v>2</v>
      </c>
      <c r="G21">
        <v>1</v>
      </c>
      <c r="H21">
        <v>2</v>
      </c>
      <c r="I21" s="6">
        <v>760</v>
      </c>
      <c r="J21" s="16">
        <v>11.4</v>
      </c>
      <c r="K21" s="23">
        <f>J21*I21</f>
        <v>8664</v>
      </c>
      <c r="L21" s="17">
        <f t="shared" si="10"/>
        <v>18.503937007874015</v>
      </c>
      <c r="M21" s="17">
        <f t="shared" si="10"/>
        <v>11.023622047244094</v>
      </c>
      <c r="N21" s="17">
        <f t="shared" si="10"/>
        <v>18.110236220472441</v>
      </c>
      <c r="O21" s="40">
        <f>Q21*E21</f>
        <v>2021.6000000000001</v>
      </c>
      <c r="P21" s="48">
        <f>L21*2.54*M21*2.54*N21*2.54/1000000/F21*I21</f>
        <v>23.003679999999996</v>
      </c>
      <c r="Q21" s="18">
        <f>U21</f>
        <v>5.32</v>
      </c>
      <c r="R21" s="19">
        <v>47</v>
      </c>
      <c r="S21" s="19">
        <v>28</v>
      </c>
      <c r="T21" s="19">
        <v>46</v>
      </c>
      <c r="U21" s="19">
        <v>5.32</v>
      </c>
      <c r="V21" s="19">
        <f>AE21*2</f>
        <v>4.88</v>
      </c>
      <c r="W21" s="20">
        <f>R21/2.54</f>
        <v>18.503937007874015</v>
      </c>
      <c r="X21" s="20">
        <f t="shared" ref="X21:Y21" si="19">S21/2.54</f>
        <v>11.023622047244094</v>
      </c>
      <c r="Y21" s="20">
        <f t="shared" si="19"/>
        <v>18.110236220472441</v>
      </c>
      <c r="Z21" s="20">
        <f>U21/0.4536</f>
        <v>11.728395061728396</v>
      </c>
      <c r="AA21" s="20">
        <f>V21/0.4536</f>
        <v>10.758377425044092</v>
      </c>
      <c r="AB21" s="21">
        <f>AG21*2.54</f>
        <v>25.4</v>
      </c>
      <c r="AC21" s="21">
        <f t="shared" ref="AC21:AD21" si="20">AH21*2.54</f>
        <v>25.4</v>
      </c>
      <c r="AD21" s="21">
        <f t="shared" si="20"/>
        <v>45.72</v>
      </c>
      <c r="AE21" s="21">
        <v>2.44</v>
      </c>
      <c r="AF21" s="21">
        <v>2.36</v>
      </c>
      <c r="AG21" s="22">
        <v>10</v>
      </c>
      <c r="AH21" s="22">
        <v>10</v>
      </c>
      <c r="AI21" s="22">
        <v>18</v>
      </c>
      <c r="AJ21" s="22">
        <v>2.44</v>
      </c>
      <c r="AK21" s="22">
        <v>2.36</v>
      </c>
    </row>
    <row r="22" spans="1:37" x14ac:dyDescent="0.2">
      <c r="J22" t="s">
        <v>42</v>
      </c>
      <c r="K22" s="16">
        <f>SUM(K19:K21)</f>
        <v>17328</v>
      </c>
      <c r="N22" t="s">
        <v>42</v>
      </c>
      <c r="O22" s="17">
        <f>SUM(O19:O21)</f>
        <v>4043.2000000000003</v>
      </c>
      <c r="P22" s="41">
        <f>SUM(P19:P21)</f>
        <v>46.007359999999991</v>
      </c>
    </row>
    <row r="23" spans="1:37" x14ac:dyDescent="0.2">
      <c r="P23" s="59"/>
    </row>
    <row r="24" spans="1:37" ht="12.75" customHeight="1" x14ac:dyDescent="0.2">
      <c r="A24" s="24" t="s">
        <v>62</v>
      </c>
      <c r="B24" s="39">
        <v>45761</v>
      </c>
      <c r="C24" s="27"/>
      <c r="D24" s="27"/>
      <c r="P24" s="3"/>
    </row>
    <row r="25" spans="1:37" s="52" customFormat="1" x14ac:dyDescent="0.2">
      <c r="A25" s="52" t="s">
        <v>77</v>
      </c>
      <c r="B25" s="52" t="s">
        <v>73</v>
      </c>
      <c r="C25" s="56">
        <f>P31</f>
        <v>46.128431999999997</v>
      </c>
      <c r="D25" s="61" t="s">
        <v>85</v>
      </c>
      <c r="E25" s="52" t="s">
        <v>80</v>
      </c>
      <c r="F25" s="52">
        <f>55000*0.4536</f>
        <v>24948</v>
      </c>
      <c r="G25" s="52" t="s">
        <v>79</v>
      </c>
      <c r="P25" s="53"/>
    </row>
    <row r="26" spans="1:37" x14ac:dyDescent="0.2">
      <c r="A26" s="42" t="s">
        <v>68</v>
      </c>
      <c r="C26" s="51" t="s">
        <v>92</v>
      </c>
    </row>
    <row r="27" spans="1:37" s="8" customFormat="1" ht="57" x14ac:dyDescent="0.2">
      <c r="A27" s="8" t="s">
        <v>9</v>
      </c>
      <c r="B27" s="8" t="s">
        <v>10</v>
      </c>
      <c r="C27" s="9" t="s">
        <v>11</v>
      </c>
      <c r="D27" s="8" t="s">
        <v>12</v>
      </c>
      <c r="E27" s="9" t="s">
        <v>13</v>
      </c>
      <c r="F27" s="9" t="s">
        <v>14</v>
      </c>
      <c r="G27" s="9" t="s">
        <v>15</v>
      </c>
      <c r="H27" s="9" t="s">
        <v>16</v>
      </c>
      <c r="I27" s="9" t="s">
        <v>17</v>
      </c>
      <c r="J27" s="9" t="s">
        <v>18</v>
      </c>
      <c r="K27" s="9" t="s">
        <v>19</v>
      </c>
      <c r="L27" s="9" t="s">
        <v>20</v>
      </c>
      <c r="M27" s="9" t="s">
        <v>21</v>
      </c>
      <c r="N27" s="9" t="s">
        <v>22</v>
      </c>
      <c r="O27" s="9" t="s">
        <v>23</v>
      </c>
      <c r="P27" s="10" t="s">
        <v>24</v>
      </c>
      <c r="Q27" s="11" t="str">
        <f>U27</f>
        <v>CARTON GROSS WEIGHT(KG)</v>
      </c>
      <c r="R27" s="12" t="s">
        <v>25</v>
      </c>
      <c r="S27" s="12" t="s">
        <v>26</v>
      </c>
      <c r="T27" s="12" t="s">
        <v>27</v>
      </c>
      <c r="U27" s="12" t="s">
        <v>28</v>
      </c>
      <c r="V27" s="12" t="s">
        <v>29</v>
      </c>
      <c r="W27" s="13" t="s">
        <v>20</v>
      </c>
      <c r="X27" s="13" t="s">
        <v>21</v>
      </c>
      <c r="Y27" s="13" t="s">
        <v>22</v>
      </c>
      <c r="Z27" s="13" t="s">
        <v>30</v>
      </c>
      <c r="AA27" s="13" t="s">
        <v>31</v>
      </c>
      <c r="AB27" s="14" t="s">
        <v>32</v>
      </c>
      <c r="AC27" s="14" t="s">
        <v>33</v>
      </c>
      <c r="AD27" s="14" t="s">
        <v>34</v>
      </c>
      <c r="AE27" s="14" t="s">
        <v>35</v>
      </c>
      <c r="AF27" s="14" t="s">
        <v>36</v>
      </c>
      <c r="AG27" s="15" t="s">
        <v>37</v>
      </c>
      <c r="AH27" s="15" t="s">
        <v>38</v>
      </c>
      <c r="AI27" s="15" t="s">
        <v>39</v>
      </c>
      <c r="AJ27" s="15" t="s">
        <v>40</v>
      </c>
      <c r="AK27" s="15" t="s">
        <v>41</v>
      </c>
    </row>
    <row r="28" spans="1:37" x14ac:dyDescent="0.2">
      <c r="A28" t="s">
        <v>46</v>
      </c>
      <c r="B28" t="s">
        <v>52</v>
      </c>
      <c r="C28" t="s">
        <v>55</v>
      </c>
      <c r="D28" t="s">
        <v>49</v>
      </c>
      <c r="E28">
        <f>I28/F28</f>
        <v>254</v>
      </c>
      <c r="F28">
        <v>2</v>
      </c>
      <c r="G28">
        <v>1</v>
      </c>
      <c r="H28">
        <v>2</v>
      </c>
      <c r="I28">
        <v>508</v>
      </c>
      <c r="J28" s="16">
        <v>11.4</v>
      </c>
      <c r="K28" s="16">
        <f>J28*I28</f>
        <v>5791.2</v>
      </c>
      <c r="L28" s="17">
        <f t="shared" ref="L28:N30" si="21">W28</f>
        <v>18.503937007874015</v>
      </c>
      <c r="M28" s="17">
        <f t="shared" si="21"/>
        <v>11.023622047244094</v>
      </c>
      <c r="N28" s="17">
        <f t="shared" si="21"/>
        <v>18.110236220472441</v>
      </c>
      <c r="O28" s="17">
        <f>Q28*E28</f>
        <v>1351.28</v>
      </c>
      <c r="P28" s="3">
        <f>L28*2.54*M28*2.54*N28*2.54/1000000/F28*I28</f>
        <v>15.376143999999998</v>
      </c>
      <c r="Q28" s="18">
        <f>U28</f>
        <v>5.32</v>
      </c>
      <c r="R28" s="19">
        <v>47</v>
      </c>
      <c r="S28" s="19">
        <v>28</v>
      </c>
      <c r="T28" s="19">
        <v>46</v>
      </c>
      <c r="U28" s="19">
        <v>5.32</v>
      </c>
      <c r="V28" s="19">
        <f>AE28*2</f>
        <v>4.88</v>
      </c>
      <c r="W28" s="20">
        <f>R28/2.54</f>
        <v>18.503937007874015</v>
      </c>
      <c r="X28" s="20">
        <f>S28/2.54</f>
        <v>11.023622047244094</v>
      </c>
      <c r="Y28" s="20">
        <f>T28/2.54</f>
        <v>18.110236220472441</v>
      </c>
      <c r="Z28" s="20">
        <f>U28/0.4536</f>
        <v>11.728395061728396</v>
      </c>
      <c r="AA28" s="20">
        <f>V28/0.4536</f>
        <v>10.758377425044092</v>
      </c>
      <c r="AB28" s="21">
        <f>AG28*2.54</f>
        <v>25.4</v>
      </c>
      <c r="AC28" s="21">
        <f>AH28*2.54</f>
        <v>25.4</v>
      </c>
      <c r="AD28" s="21">
        <f>AI28*2.54</f>
        <v>45.72</v>
      </c>
      <c r="AE28" s="21">
        <v>2.44</v>
      </c>
      <c r="AF28" s="21">
        <v>2.36</v>
      </c>
      <c r="AG28" s="22">
        <v>10</v>
      </c>
      <c r="AH28" s="22">
        <v>10</v>
      </c>
      <c r="AI28" s="22">
        <v>18</v>
      </c>
      <c r="AJ28" s="22">
        <v>2.44</v>
      </c>
      <c r="AK28" s="22">
        <v>2.36</v>
      </c>
    </row>
    <row r="29" spans="1:37" x14ac:dyDescent="0.2">
      <c r="A29" t="s">
        <v>45</v>
      </c>
      <c r="B29" t="s">
        <v>51</v>
      </c>
      <c r="C29" t="s">
        <v>54</v>
      </c>
      <c r="D29" s="49" t="s">
        <v>48</v>
      </c>
      <c r="E29">
        <f t="shared" ref="E29" si="22">I29/F29</f>
        <v>254</v>
      </c>
      <c r="F29">
        <v>2</v>
      </c>
      <c r="G29">
        <v>1</v>
      </c>
      <c r="H29">
        <v>2</v>
      </c>
      <c r="I29">
        <v>508</v>
      </c>
      <c r="J29" s="16">
        <v>11.4</v>
      </c>
      <c r="K29" s="16">
        <f t="shared" ref="K29" si="23">J29*I29</f>
        <v>5791.2</v>
      </c>
      <c r="L29" s="17">
        <f t="shared" si="21"/>
        <v>18.503937007874015</v>
      </c>
      <c r="M29" s="17">
        <f t="shared" si="21"/>
        <v>11.023622047244094</v>
      </c>
      <c r="N29" s="17">
        <f t="shared" si="21"/>
        <v>18.110236220472441</v>
      </c>
      <c r="O29" s="17">
        <f>Q29*E29</f>
        <v>1351.28</v>
      </c>
      <c r="P29" s="3">
        <f t="shared" ref="P29" si="24">L29*2.54*M29*2.54*N29*2.54/1000000/F29*I29</f>
        <v>15.376143999999998</v>
      </c>
      <c r="Q29" s="18">
        <f t="shared" ref="Q29" si="25">U29</f>
        <v>5.32</v>
      </c>
      <c r="R29" s="19">
        <v>47</v>
      </c>
      <c r="S29" s="19">
        <v>28</v>
      </c>
      <c r="T29" s="19">
        <v>46</v>
      </c>
      <c r="U29" s="19">
        <v>5.32</v>
      </c>
      <c r="V29" s="19">
        <f t="shared" ref="V29" si="26">AE29*2</f>
        <v>4.88</v>
      </c>
      <c r="W29" s="20">
        <f t="shared" ref="W29" si="27">R29/2.54</f>
        <v>18.503937007874015</v>
      </c>
      <c r="X29" s="20">
        <f>S29/2.54</f>
        <v>11.023622047244094</v>
      </c>
      <c r="Y29" s="20">
        <f>T29/2.54</f>
        <v>18.110236220472441</v>
      </c>
      <c r="Z29" s="20">
        <f t="shared" ref="Z29:AA29" si="28">U29/0.4536</f>
        <v>11.728395061728396</v>
      </c>
      <c r="AA29" s="20">
        <f t="shared" si="28"/>
        <v>10.758377425044092</v>
      </c>
      <c r="AB29" s="21">
        <f t="shared" ref="AB29" si="29">AG29*2.54</f>
        <v>25.4</v>
      </c>
      <c r="AC29" s="21">
        <f>AH29*2.54</f>
        <v>25.4</v>
      </c>
      <c r="AD29" s="21">
        <f>AI29*2.54</f>
        <v>45.72</v>
      </c>
      <c r="AE29" s="21">
        <v>2.44</v>
      </c>
      <c r="AF29" s="21">
        <v>2.36</v>
      </c>
      <c r="AG29" s="22">
        <v>10</v>
      </c>
      <c r="AH29" s="22">
        <v>10</v>
      </c>
      <c r="AI29" s="22">
        <v>18</v>
      </c>
      <c r="AJ29" s="22">
        <v>2.44</v>
      </c>
      <c r="AK29" s="22">
        <v>2.36</v>
      </c>
    </row>
    <row r="30" spans="1:37" x14ac:dyDescent="0.2">
      <c r="A30" t="s">
        <v>44</v>
      </c>
      <c r="B30" t="s">
        <v>50</v>
      </c>
      <c r="C30" t="s">
        <v>53</v>
      </c>
      <c r="D30" s="50" t="s">
        <v>47</v>
      </c>
      <c r="E30">
        <f>I30/F30</f>
        <v>254</v>
      </c>
      <c r="F30">
        <v>2</v>
      </c>
      <c r="G30">
        <v>1</v>
      </c>
      <c r="H30">
        <v>2</v>
      </c>
      <c r="I30">
        <v>508</v>
      </c>
      <c r="J30" s="16">
        <v>11.4</v>
      </c>
      <c r="K30" s="23">
        <f>J30*I30</f>
        <v>5791.2</v>
      </c>
      <c r="L30" s="17">
        <f t="shared" si="21"/>
        <v>18.503937007874015</v>
      </c>
      <c r="M30" s="17">
        <f t="shared" si="21"/>
        <v>11.023622047244094</v>
      </c>
      <c r="N30" s="17">
        <f t="shared" si="21"/>
        <v>18.110236220472441</v>
      </c>
      <c r="O30" s="40">
        <f>Q30*E30</f>
        <v>1351.28</v>
      </c>
      <c r="P30" s="48">
        <f>L30*2.54*M30*2.54*N30*2.54/1000000/F30*I30</f>
        <v>15.376143999999998</v>
      </c>
      <c r="Q30" s="18">
        <f>U30</f>
        <v>5.32</v>
      </c>
      <c r="R30" s="19">
        <v>47</v>
      </c>
      <c r="S30" s="19">
        <v>28</v>
      </c>
      <c r="T30" s="19">
        <v>46</v>
      </c>
      <c r="U30" s="19">
        <v>5.32</v>
      </c>
      <c r="V30" s="19">
        <f>AE30*2</f>
        <v>4.88</v>
      </c>
      <c r="W30" s="20">
        <f>R30/2.54</f>
        <v>18.503937007874015</v>
      </c>
      <c r="X30" s="20">
        <f t="shared" ref="X30:Y30" si="30">S30/2.54</f>
        <v>11.023622047244094</v>
      </c>
      <c r="Y30" s="20">
        <f t="shared" si="30"/>
        <v>18.110236220472441</v>
      </c>
      <c r="Z30" s="20">
        <f>U30/0.4536</f>
        <v>11.728395061728396</v>
      </c>
      <c r="AA30" s="20">
        <f>V30/0.4536</f>
        <v>10.758377425044092</v>
      </c>
      <c r="AB30" s="21">
        <f>AG30*2.54</f>
        <v>25.4</v>
      </c>
      <c r="AC30" s="21">
        <f t="shared" ref="AC30:AD30" si="31">AH30*2.54</f>
        <v>25.4</v>
      </c>
      <c r="AD30" s="21">
        <f t="shared" si="31"/>
        <v>45.72</v>
      </c>
      <c r="AE30" s="21">
        <v>2.44</v>
      </c>
      <c r="AF30" s="21">
        <v>2.36</v>
      </c>
      <c r="AG30" s="22">
        <v>10</v>
      </c>
      <c r="AH30" s="22">
        <v>10</v>
      </c>
      <c r="AI30" s="22">
        <v>18</v>
      </c>
      <c r="AJ30" s="22">
        <v>2.44</v>
      </c>
      <c r="AK30" s="22">
        <v>2.36</v>
      </c>
    </row>
    <row r="31" spans="1:37" x14ac:dyDescent="0.2">
      <c r="J31" t="s">
        <v>42</v>
      </c>
      <c r="K31" s="16">
        <f>SUM(K28:K30)</f>
        <v>17373.599999999999</v>
      </c>
      <c r="N31" t="s">
        <v>42</v>
      </c>
      <c r="O31" s="17">
        <f>SUM(O28:O30)</f>
        <v>4053.84</v>
      </c>
      <c r="P31" s="41">
        <f>SUM(P28:P30)</f>
        <v>46.128431999999997</v>
      </c>
    </row>
    <row r="33" spans="1:37" x14ac:dyDescent="0.2">
      <c r="P33" s="59"/>
    </row>
    <row r="34" spans="1:37" s="52" customFormat="1" x14ac:dyDescent="0.2">
      <c r="A34" s="52" t="s">
        <v>93</v>
      </c>
      <c r="B34" s="52" t="s">
        <v>73</v>
      </c>
      <c r="C34" s="56">
        <f>P40</f>
        <v>40.680191999999998</v>
      </c>
      <c r="D34" s="52" t="s">
        <v>74</v>
      </c>
      <c r="E34" s="52" t="s">
        <v>80</v>
      </c>
      <c r="F34" s="52">
        <f>55000*0.4536</f>
        <v>24948</v>
      </c>
      <c r="G34" s="52" t="s">
        <v>79</v>
      </c>
      <c r="P34" s="53"/>
    </row>
    <row r="35" spans="1:37" x14ac:dyDescent="0.2">
      <c r="A35" s="42" t="s">
        <v>94</v>
      </c>
      <c r="E35" s="6"/>
      <c r="R35" s="71" t="s">
        <v>7</v>
      </c>
      <c r="S35" s="71"/>
      <c r="T35" s="71"/>
      <c r="U35" s="71"/>
      <c r="V35" s="71"/>
      <c r="W35" s="72" t="s">
        <v>7</v>
      </c>
      <c r="X35" s="72"/>
      <c r="Y35" s="72"/>
      <c r="Z35" s="72"/>
      <c r="AA35" s="72"/>
      <c r="AB35" s="73" t="s">
        <v>8</v>
      </c>
      <c r="AC35" s="73"/>
      <c r="AD35" s="73"/>
      <c r="AE35" s="73"/>
      <c r="AF35" s="73"/>
      <c r="AG35" s="74" t="s">
        <v>8</v>
      </c>
      <c r="AH35" s="74"/>
      <c r="AI35" s="74"/>
      <c r="AJ35" s="74"/>
      <c r="AK35" s="74"/>
    </row>
    <row r="36" spans="1:37" s="8" customFormat="1" ht="57" x14ac:dyDescent="0.2">
      <c r="A36" s="8" t="s">
        <v>9</v>
      </c>
      <c r="B36" s="8" t="s">
        <v>10</v>
      </c>
      <c r="C36" s="9" t="s">
        <v>11</v>
      </c>
      <c r="D36" s="8" t="s">
        <v>12</v>
      </c>
      <c r="E36" s="9" t="s">
        <v>13</v>
      </c>
      <c r="F36" s="9" t="s">
        <v>14</v>
      </c>
      <c r="G36" s="9" t="s">
        <v>15</v>
      </c>
      <c r="H36" s="9" t="s">
        <v>16</v>
      </c>
      <c r="I36" s="9" t="s">
        <v>17</v>
      </c>
      <c r="J36" s="9" t="s">
        <v>18</v>
      </c>
      <c r="K36" s="9" t="s">
        <v>19</v>
      </c>
      <c r="L36" s="9" t="s">
        <v>20</v>
      </c>
      <c r="M36" s="9" t="s">
        <v>21</v>
      </c>
      <c r="N36" s="9" t="s">
        <v>22</v>
      </c>
      <c r="O36" s="9" t="s">
        <v>23</v>
      </c>
      <c r="P36" s="10" t="s">
        <v>24</v>
      </c>
      <c r="Q36" s="11" t="str">
        <f>U36</f>
        <v>CARTON GROSS WEIGHT(KG)</v>
      </c>
      <c r="R36" s="12" t="s">
        <v>25</v>
      </c>
      <c r="S36" s="12" t="s">
        <v>26</v>
      </c>
      <c r="T36" s="12" t="s">
        <v>27</v>
      </c>
      <c r="U36" s="12" t="s">
        <v>28</v>
      </c>
      <c r="V36" s="12" t="s">
        <v>29</v>
      </c>
      <c r="W36" s="13" t="s">
        <v>20</v>
      </c>
      <c r="X36" s="13" t="s">
        <v>21</v>
      </c>
      <c r="Y36" s="13" t="s">
        <v>22</v>
      </c>
      <c r="Z36" s="13" t="s">
        <v>30</v>
      </c>
      <c r="AA36" s="13" t="s">
        <v>31</v>
      </c>
      <c r="AB36" s="14" t="s">
        <v>32</v>
      </c>
      <c r="AC36" s="14" t="s">
        <v>33</v>
      </c>
      <c r="AD36" s="14" t="s">
        <v>34</v>
      </c>
      <c r="AE36" s="14" t="s">
        <v>35</v>
      </c>
      <c r="AF36" s="14" t="s">
        <v>36</v>
      </c>
      <c r="AG36" s="15" t="s">
        <v>37</v>
      </c>
      <c r="AH36" s="15" t="s">
        <v>38</v>
      </c>
      <c r="AI36" s="15" t="s">
        <v>39</v>
      </c>
      <c r="AJ36" s="15" t="s">
        <v>40</v>
      </c>
      <c r="AK36" s="15" t="s">
        <v>41</v>
      </c>
    </row>
    <row r="37" spans="1:37" x14ac:dyDescent="0.2">
      <c r="A37" t="s">
        <v>44</v>
      </c>
      <c r="B37" t="s">
        <v>50</v>
      </c>
      <c r="C37" t="s">
        <v>53</v>
      </c>
      <c r="D37" s="50" t="s">
        <v>47</v>
      </c>
      <c r="E37">
        <f>I37/F37</f>
        <v>672</v>
      </c>
      <c r="F37">
        <v>2</v>
      </c>
      <c r="G37">
        <v>1</v>
      </c>
      <c r="H37">
        <v>2</v>
      </c>
      <c r="I37" s="27">
        <v>1344</v>
      </c>
      <c r="J37" s="16">
        <v>11.4</v>
      </c>
      <c r="K37" s="16">
        <f>J37*I37</f>
        <v>15321.6</v>
      </c>
      <c r="L37" s="17">
        <f>W37</f>
        <v>18.503937007874015</v>
      </c>
      <c r="M37" s="17">
        <f>X37</f>
        <v>11.023622047244094</v>
      </c>
      <c r="N37" s="17">
        <f>Y37</f>
        <v>18.110236220472441</v>
      </c>
      <c r="O37" s="17">
        <f>Q37*E37</f>
        <v>3575.04</v>
      </c>
      <c r="P37" s="3">
        <f>L37*2.54*M37*2.54*N37*2.54/1000000/F37*I37</f>
        <v>40.680191999999998</v>
      </c>
      <c r="Q37" s="18">
        <f>U37</f>
        <v>5.32</v>
      </c>
      <c r="R37" s="19">
        <v>47</v>
      </c>
      <c r="S37" s="19">
        <v>28</v>
      </c>
      <c r="T37" s="19">
        <v>46</v>
      </c>
      <c r="U37" s="19">
        <v>5.32</v>
      </c>
      <c r="V37" s="19">
        <f>AE37*2</f>
        <v>4.88</v>
      </c>
      <c r="W37" s="20">
        <f>R37/2.54</f>
        <v>18.503937007874015</v>
      </c>
      <c r="X37" s="20">
        <f t="shared" ref="X37" si="32">S37/2.54</f>
        <v>11.023622047244094</v>
      </c>
      <c r="Y37" s="20">
        <f t="shared" ref="Y37" si="33">T37/2.54</f>
        <v>18.110236220472441</v>
      </c>
      <c r="Z37" s="20">
        <f>U37/0.4536</f>
        <v>11.728395061728396</v>
      </c>
      <c r="AA37" s="20">
        <f>V37/0.4536</f>
        <v>10.758377425044092</v>
      </c>
      <c r="AB37" s="21">
        <f>AG37*2.54</f>
        <v>25.4</v>
      </c>
      <c r="AC37" s="21">
        <f t="shared" ref="AC37" si="34">AH37*2.54</f>
        <v>25.4</v>
      </c>
      <c r="AD37" s="21">
        <f t="shared" ref="AD37" si="35">AI37*2.54</f>
        <v>45.72</v>
      </c>
      <c r="AE37" s="21">
        <v>2.44</v>
      </c>
      <c r="AF37" s="21">
        <v>2.36</v>
      </c>
      <c r="AG37" s="22">
        <v>10</v>
      </c>
      <c r="AH37" s="22">
        <v>10</v>
      </c>
      <c r="AI37" s="22">
        <v>18</v>
      </c>
      <c r="AJ37" s="22">
        <v>2.44</v>
      </c>
      <c r="AK37" s="22">
        <v>2.36</v>
      </c>
    </row>
    <row r="38" spans="1:37" x14ac:dyDescent="0.2">
      <c r="A38" t="s">
        <v>46</v>
      </c>
      <c r="B38" t="s">
        <v>52</v>
      </c>
      <c r="C38" t="s">
        <v>55</v>
      </c>
      <c r="D38" t="s">
        <v>49</v>
      </c>
      <c r="E38">
        <f>I38/F38</f>
        <v>0</v>
      </c>
      <c r="F38">
        <v>2</v>
      </c>
      <c r="G38">
        <v>1</v>
      </c>
      <c r="H38">
        <v>2</v>
      </c>
      <c r="I38" s="27">
        <v>0</v>
      </c>
      <c r="J38" s="16">
        <v>11.4</v>
      </c>
      <c r="K38" s="16">
        <f>J38*I38</f>
        <v>0</v>
      </c>
      <c r="L38" s="17">
        <f t="shared" ref="L38:L39" si="36">W38</f>
        <v>18.503937007874015</v>
      </c>
      <c r="M38" s="17">
        <f t="shared" ref="M38:M39" si="37">X38</f>
        <v>11.023622047244094</v>
      </c>
      <c r="N38" s="17">
        <f t="shared" ref="N38:N39" si="38">Y38</f>
        <v>18.110236220472441</v>
      </c>
      <c r="O38" s="17">
        <f>Q38*E38</f>
        <v>0</v>
      </c>
      <c r="P38" s="3">
        <f>L38*2.54*M38*2.54*N38*2.54/1000000/F38*I38</f>
        <v>0</v>
      </c>
      <c r="Q38" s="18">
        <f>U38</f>
        <v>5.32</v>
      </c>
      <c r="R38" s="19">
        <v>47</v>
      </c>
      <c r="S38" s="19">
        <v>28</v>
      </c>
      <c r="T38" s="19">
        <v>46</v>
      </c>
      <c r="U38" s="19">
        <v>5.32</v>
      </c>
      <c r="V38" s="19">
        <f>AE38*2</f>
        <v>4.88</v>
      </c>
      <c r="W38" s="20">
        <f>R38/2.54</f>
        <v>18.503937007874015</v>
      </c>
      <c r="X38" s="20">
        <f>S38/2.54</f>
        <v>11.023622047244094</v>
      </c>
      <c r="Y38" s="20">
        <f>T38/2.54</f>
        <v>18.110236220472441</v>
      </c>
      <c r="Z38" s="20">
        <f>U38/0.4536</f>
        <v>11.728395061728396</v>
      </c>
      <c r="AA38" s="20">
        <f>V38/0.4536</f>
        <v>10.758377425044092</v>
      </c>
      <c r="AB38" s="21">
        <f>AG38*2.54</f>
        <v>25.4</v>
      </c>
      <c r="AC38" s="21">
        <f>AH38*2.54</f>
        <v>25.4</v>
      </c>
      <c r="AD38" s="21">
        <f>AI38*2.54</f>
        <v>45.72</v>
      </c>
      <c r="AE38" s="21">
        <v>2.44</v>
      </c>
      <c r="AF38" s="21">
        <v>2.36</v>
      </c>
      <c r="AG38" s="22">
        <v>10</v>
      </c>
      <c r="AH38" s="22">
        <v>10</v>
      </c>
      <c r="AI38" s="22">
        <v>18</v>
      </c>
      <c r="AJ38" s="22">
        <v>2.44</v>
      </c>
      <c r="AK38" s="22">
        <v>2.36</v>
      </c>
    </row>
    <row r="39" spans="1:37" x14ac:dyDescent="0.2">
      <c r="A39" t="s">
        <v>45</v>
      </c>
      <c r="B39" t="s">
        <v>51</v>
      </c>
      <c r="C39" t="s">
        <v>54</v>
      </c>
      <c r="D39" s="49" t="s">
        <v>48</v>
      </c>
      <c r="E39">
        <f>I39/F39</f>
        <v>0</v>
      </c>
      <c r="F39">
        <v>2</v>
      </c>
      <c r="G39">
        <v>1</v>
      </c>
      <c r="H39">
        <v>2</v>
      </c>
      <c r="I39" s="27">
        <v>0</v>
      </c>
      <c r="J39" s="16">
        <v>11.4</v>
      </c>
      <c r="K39" s="23">
        <f t="shared" ref="K39" si="39">J39*I39</f>
        <v>0</v>
      </c>
      <c r="L39" s="17">
        <f t="shared" si="36"/>
        <v>18.503937007874015</v>
      </c>
      <c r="M39" s="17">
        <f t="shared" si="37"/>
        <v>11.023622047244094</v>
      </c>
      <c r="N39" s="17">
        <f t="shared" si="38"/>
        <v>18.110236220472441</v>
      </c>
      <c r="O39" s="40">
        <f>Q39*E39</f>
        <v>0</v>
      </c>
      <c r="P39" s="48">
        <f t="shared" ref="P39" si="40">L39*2.54*M39*2.54*N39*2.54/1000000/F39*I39</f>
        <v>0</v>
      </c>
      <c r="Q39" s="18">
        <f t="shared" ref="Q39" si="41">U39</f>
        <v>5.32</v>
      </c>
      <c r="R39" s="19">
        <v>47</v>
      </c>
      <c r="S39" s="19">
        <v>28</v>
      </c>
      <c r="T39" s="19">
        <v>46</v>
      </c>
      <c r="U39" s="19">
        <v>5.32</v>
      </c>
      <c r="V39" s="19">
        <f t="shared" ref="V39" si="42">AE39*2</f>
        <v>4.88</v>
      </c>
      <c r="W39" s="20">
        <f t="shared" ref="W39" si="43">R39/2.54</f>
        <v>18.503937007874015</v>
      </c>
      <c r="X39" s="20">
        <f>S39/2.54</f>
        <v>11.023622047244094</v>
      </c>
      <c r="Y39" s="20">
        <f>T39/2.54</f>
        <v>18.110236220472441</v>
      </c>
      <c r="Z39" s="20">
        <f t="shared" ref="Z39" si="44">U39/0.4536</f>
        <v>11.728395061728396</v>
      </c>
      <c r="AA39" s="20">
        <f t="shared" ref="AA39" si="45">V39/0.4536</f>
        <v>10.758377425044092</v>
      </c>
      <c r="AB39" s="21">
        <f t="shared" ref="AB39" si="46">AG39*2.54</f>
        <v>25.4</v>
      </c>
      <c r="AC39" s="21">
        <f>AH39*2.54</f>
        <v>25.4</v>
      </c>
      <c r="AD39" s="21">
        <f>AI39*2.54</f>
        <v>45.72</v>
      </c>
      <c r="AE39" s="21">
        <v>2.44</v>
      </c>
      <c r="AF39" s="21">
        <v>2.36</v>
      </c>
      <c r="AG39" s="22">
        <v>10</v>
      </c>
      <c r="AH39" s="22">
        <v>10</v>
      </c>
      <c r="AI39" s="22">
        <v>18</v>
      </c>
      <c r="AJ39" s="22">
        <v>2.44</v>
      </c>
      <c r="AK39" s="22">
        <v>2.36</v>
      </c>
    </row>
    <row r="40" spans="1:37" x14ac:dyDescent="0.2">
      <c r="J40" t="s">
        <v>42</v>
      </c>
      <c r="K40" s="16">
        <f>SUM(K37:K39)</f>
        <v>15321.6</v>
      </c>
      <c r="N40" t="s">
        <v>42</v>
      </c>
      <c r="O40" s="17">
        <f>SUM(O37:O39)</f>
        <v>3575.04</v>
      </c>
      <c r="P40" s="41">
        <f>SUM(P37:P39)</f>
        <v>40.680191999999998</v>
      </c>
    </row>
    <row r="43" spans="1:37" s="52" customFormat="1" x14ac:dyDescent="0.2">
      <c r="A43" s="52" t="s">
        <v>93</v>
      </c>
      <c r="B43" s="52" t="s">
        <v>73</v>
      </c>
      <c r="C43" s="56">
        <f>P49</f>
        <v>40.680191999999998</v>
      </c>
      <c r="D43" s="52" t="s">
        <v>74</v>
      </c>
      <c r="E43" s="52" t="s">
        <v>80</v>
      </c>
      <c r="F43" s="52">
        <f>55000*0.4536</f>
        <v>24948</v>
      </c>
      <c r="G43" s="52" t="s">
        <v>79</v>
      </c>
      <c r="P43" s="53"/>
    </row>
    <row r="44" spans="1:37" x14ac:dyDescent="0.2">
      <c r="A44" s="42" t="s">
        <v>95</v>
      </c>
      <c r="E44" s="6"/>
      <c r="R44" s="71" t="s">
        <v>7</v>
      </c>
      <c r="S44" s="71"/>
      <c r="T44" s="71"/>
      <c r="U44" s="71"/>
      <c r="V44" s="71"/>
      <c r="W44" s="72" t="s">
        <v>7</v>
      </c>
      <c r="X44" s="72"/>
      <c r="Y44" s="72"/>
      <c r="Z44" s="72"/>
      <c r="AA44" s="72"/>
      <c r="AB44" s="73" t="s">
        <v>8</v>
      </c>
      <c r="AC44" s="73"/>
      <c r="AD44" s="73"/>
      <c r="AE44" s="73"/>
      <c r="AF44" s="73"/>
      <c r="AG44" s="74" t="s">
        <v>8</v>
      </c>
      <c r="AH44" s="74"/>
      <c r="AI44" s="74"/>
      <c r="AJ44" s="74"/>
      <c r="AK44" s="74"/>
    </row>
    <row r="45" spans="1:37" s="8" customFormat="1" ht="57" x14ac:dyDescent="0.2">
      <c r="A45" s="8" t="s">
        <v>9</v>
      </c>
      <c r="B45" s="8" t="s">
        <v>10</v>
      </c>
      <c r="C45" s="9" t="s">
        <v>11</v>
      </c>
      <c r="D45" s="8" t="s">
        <v>12</v>
      </c>
      <c r="E45" s="9" t="s">
        <v>13</v>
      </c>
      <c r="F45" s="9" t="s">
        <v>14</v>
      </c>
      <c r="G45" s="9" t="s">
        <v>15</v>
      </c>
      <c r="H45" s="9" t="s">
        <v>16</v>
      </c>
      <c r="I45" s="9" t="s">
        <v>17</v>
      </c>
      <c r="J45" s="9" t="s">
        <v>18</v>
      </c>
      <c r="K45" s="9" t="s">
        <v>19</v>
      </c>
      <c r="L45" s="9" t="s">
        <v>20</v>
      </c>
      <c r="M45" s="9" t="s">
        <v>21</v>
      </c>
      <c r="N45" s="9" t="s">
        <v>22</v>
      </c>
      <c r="O45" s="9" t="s">
        <v>23</v>
      </c>
      <c r="P45" s="10" t="s">
        <v>24</v>
      </c>
      <c r="Q45" s="11" t="str">
        <f>U45</f>
        <v>CARTON GROSS WEIGHT(KG)</v>
      </c>
      <c r="R45" s="12" t="s">
        <v>25</v>
      </c>
      <c r="S45" s="12" t="s">
        <v>26</v>
      </c>
      <c r="T45" s="12" t="s">
        <v>27</v>
      </c>
      <c r="U45" s="12" t="s">
        <v>28</v>
      </c>
      <c r="V45" s="12" t="s">
        <v>29</v>
      </c>
      <c r="W45" s="13" t="s">
        <v>20</v>
      </c>
      <c r="X45" s="13" t="s">
        <v>21</v>
      </c>
      <c r="Y45" s="13" t="s">
        <v>22</v>
      </c>
      <c r="Z45" s="13" t="s">
        <v>30</v>
      </c>
      <c r="AA45" s="13" t="s">
        <v>31</v>
      </c>
      <c r="AB45" s="14" t="s">
        <v>32</v>
      </c>
      <c r="AC45" s="14" t="s">
        <v>33</v>
      </c>
      <c r="AD45" s="14" t="s">
        <v>34</v>
      </c>
      <c r="AE45" s="14" t="s">
        <v>35</v>
      </c>
      <c r="AF45" s="14" t="s">
        <v>36</v>
      </c>
      <c r="AG45" s="15" t="s">
        <v>37</v>
      </c>
      <c r="AH45" s="15" t="s">
        <v>38</v>
      </c>
      <c r="AI45" s="15" t="s">
        <v>39</v>
      </c>
      <c r="AJ45" s="15" t="s">
        <v>40</v>
      </c>
      <c r="AK45" s="15" t="s">
        <v>41</v>
      </c>
    </row>
    <row r="46" spans="1:37" x14ac:dyDescent="0.2">
      <c r="A46" t="s">
        <v>44</v>
      </c>
      <c r="B46" t="s">
        <v>50</v>
      </c>
      <c r="C46" t="s">
        <v>53</v>
      </c>
      <c r="D46" s="50" t="s">
        <v>47</v>
      </c>
      <c r="E46">
        <f>I46/F46</f>
        <v>0</v>
      </c>
      <c r="F46">
        <v>2</v>
      </c>
      <c r="G46">
        <v>1</v>
      </c>
      <c r="H46">
        <v>2</v>
      </c>
      <c r="I46" s="27">
        <v>0</v>
      </c>
      <c r="J46" s="16">
        <v>11.4</v>
      </c>
      <c r="K46" s="16">
        <f>J46*I46</f>
        <v>0</v>
      </c>
      <c r="L46" s="17">
        <f>W46</f>
        <v>18.503937007874015</v>
      </c>
      <c r="M46" s="17">
        <f>X46</f>
        <v>11.023622047244094</v>
      </c>
      <c r="N46" s="17">
        <f>Y46</f>
        <v>18.110236220472441</v>
      </c>
      <c r="O46" s="17">
        <f>Q46*E46</f>
        <v>0</v>
      </c>
      <c r="P46" s="3">
        <f>L46*2.54*M46*2.54*N46*2.54/1000000/F46*I46</f>
        <v>0</v>
      </c>
      <c r="Q46" s="18">
        <f>U46</f>
        <v>5.32</v>
      </c>
      <c r="R46" s="19">
        <v>47</v>
      </c>
      <c r="S46" s="19">
        <v>28</v>
      </c>
      <c r="T46" s="19">
        <v>46</v>
      </c>
      <c r="U46" s="19">
        <v>5.32</v>
      </c>
      <c r="V46" s="19">
        <f>AE46*2</f>
        <v>4.88</v>
      </c>
      <c r="W46" s="20">
        <f>R46/2.54</f>
        <v>18.503937007874015</v>
      </c>
      <c r="X46" s="20">
        <f t="shared" ref="X46" si="47">S46/2.54</f>
        <v>11.023622047244094</v>
      </c>
      <c r="Y46" s="20">
        <f t="shared" ref="Y46" si="48">T46/2.54</f>
        <v>18.110236220472441</v>
      </c>
      <c r="Z46" s="20">
        <f>U46/0.4536</f>
        <v>11.728395061728396</v>
      </c>
      <c r="AA46" s="20">
        <f>V46/0.4536</f>
        <v>10.758377425044092</v>
      </c>
      <c r="AB46" s="21">
        <f>AG46*2.54</f>
        <v>25.4</v>
      </c>
      <c r="AC46" s="21">
        <f t="shared" ref="AC46" si="49">AH46*2.54</f>
        <v>25.4</v>
      </c>
      <c r="AD46" s="21">
        <f t="shared" ref="AD46" si="50">AI46*2.54</f>
        <v>45.72</v>
      </c>
      <c r="AE46" s="21">
        <v>2.44</v>
      </c>
      <c r="AF46" s="21">
        <v>2.36</v>
      </c>
      <c r="AG46" s="22">
        <v>10</v>
      </c>
      <c r="AH46" s="22">
        <v>10</v>
      </c>
      <c r="AI46" s="22">
        <v>18</v>
      </c>
      <c r="AJ46" s="22">
        <v>2.44</v>
      </c>
      <c r="AK46" s="22">
        <v>2.36</v>
      </c>
    </row>
    <row r="47" spans="1:37" x14ac:dyDescent="0.2">
      <c r="A47" t="s">
        <v>46</v>
      </c>
      <c r="B47" t="s">
        <v>52</v>
      </c>
      <c r="C47" t="s">
        <v>55</v>
      </c>
      <c r="D47" t="s">
        <v>49</v>
      </c>
      <c r="E47">
        <f>I47/F47</f>
        <v>0</v>
      </c>
      <c r="F47">
        <v>2</v>
      </c>
      <c r="G47">
        <v>1</v>
      </c>
      <c r="H47">
        <v>2</v>
      </c>
      <c r="I47" s="27">
        <v>0</v>
      </c>
      <c r="J47" s="16">
        <v>11.4</v>
      </c>
      <c r="K47" s="16">
        <f>J47*I47</f>
        <v>0</v>
      </c>
      <c r="L47" s="17">
        <f t="shared" ref="L47:L48" si="51">W47</f>
        <v>18.503937007874015</v>
      </c>
      <c r="M47" s="17">
        <f t="shared" ref="M47:M48" si="52">X47</f>
        <v>11.023622047244094</v>
      </c>
      <c r="N47" s="17">
        <f t="shared" ref="N47:N48" si="53">Y47</f>
        <v>18.110236220472441</v>
      </c>
      <c r="O47" s="17">
        <f>Q47*E47</f>
        <v>0</v>
      </c>
      <c r="P47" s="3">
        <f>L47*2.54*M47*2.54*N47*2.54/1000000/F47*I47</f>
        <v>0</v>
      </c>
      <c r="Q47" s="18">
        <f>U47</f>
        <v>5.32</v>
      </c>
      <c r="R47" s="19">
        <v>47</v>
      </c>
      <c r="S47" s="19">
        <v>28</v>
      </c>
      <c r="T47" s="19">
        <v>46</v>
      </c>
      <c r="U47" s="19">
        <v>5.32</v>
      </c>
      <c r="V47" s="19">
        <f>AE47*2</f>
        <v>4.88</v>
      </c>
      <c r="W47" s="20">
        <f>R47/2.54</f>
        <v>18.503937007874015</v>
      </c>
      <c r="X47" s="20">
        <f>S47/2.54</f>
        <v>11.023622047244094</v>
      </c>
      <c r="Y47" s="20">
        <f>T47/2.54</f>
        <v>18.110236220472441</v>
      </c>
      <c r="Z47" s="20">
        <f>U47/0.4536</f>
        <v>11.728395061728396</v>
      </c>
      <c r="AA47" s="20">
        <f>V47/0.4536</f>
        <v>10.758377425044092</v>
      </c>
      <c r="AB47" s="21">
        <f>AG47*2.54</f>
        <v>25.4</v>
      </c>
      <c r="AC47" s="21">
        <f>AH47*2.54</f>
        <v>25.4</v>
      </c>
      <c r="AD47" s="21">
        <f>AI47*2.54</f>
        <v>45.72</v>
      </c>
      <c r="AE47" s="21">
        <v>2.44</v>
      </c>
      <c r="AF47" s="21">
        <v>2.36</v>
      </c>
      <c r="AG47" s="22">
        <v>10</v>
      </c>
      <c r="AH47" s="22">
        <v>10</v>
      </c>
      <c r="AI47" s="22">
        <v>18</v>
      </c>
      <c r="AJ47" s="22">
        <v>2.44</v>
      </c>
      <c r="AK47" s="22">
        <v>2.36</v>
      </c>
    </row>
    <row r="48" spans="1:37" x14ac:dyDescent="0.2">
      <c r="A48" t="s">
        <v>45</v>
      </c>
      <c r="B48" t="s">
        <v>51</v>
      </c>
      <c r="C48" t="s">
        <v>54</v>
      </c>
      <c r="D48" s="49" t="s">
        <v>48</v>
      </c>
      <c r="E48">
        <f>I48/F48</f>
        <v>672</v>
      </c>
      <c r="F48">
        <v>2</v>
      </c>
      <c r="G48">
        <v>1</v>
      </c>
      <c r="H48">
        <v>2</v>
      </c>
      <c r="I48" s="27">
        <v>1344</v>
      </c>
      <c r="J48" s="16">
        <v>11.4</v>
      </c>
      <c r="K48" s="23">
        <f t="shared" ref="K48" si="54">J48*I48</f>
        <v>15321.6</v>
      </c>
      <c r="L48" s="17">
        <f t="shared" si="51"/>
        <v>18.503937007874015</v>
      </c>
      <c r="M48" s="17">
        <f t="shared" si="52"/>
        <v>11.023622047244094</v>
      </c>
      <c r="N48" s="17">
        <f t="shared" si="53"/>
        <v>18.110236220472441</v>
      </c>
      <c r="O48" s="40">
        <f>Q48*E48</f>
        <v>3575.04</v>
      </c>
      <c r="P48" s="48">
        <f t="shared" ref="P48" si="55">L48*2.54*M48*2.54*N48*2.54/1000000/F48*I48</f>
        <v>40.680191999999998</v>
      </c>
      <c r="Q48" s="18">
        <f t="shared" ref="Q48" si="56">U48</f>
        <v>5.32</v>
      </c>
      <c r="R48" s="19">
        <v>47</v>
      </c>
      <c r="S48" s="19">
        <v>28</v>
      </c>
      <c r="T48" s="19">
        <v>46</v>
      </c>
      <c r="U48" s="19">
        <v>5.32</v>
      </c>
      <c r="V48" s="19">
        <f t="shared" ref="V48" si="57">AE48*2</f>
        <v>4.88</v>
      </c>
      <c r="W48" s="20">
        <f t="shared" ref="W48" si="58">R48/2.54</f>
        <v>18.503937007874015</v>
      </c>
      <c r="X48" s="20">
        <f>S48/2.54</f>
        <v>11.023622047244094</v>
      </c>
      <c r="Y48" s="20">
        <f>T48/2.54</f>
        <v>18.110236220472441</v>
      </c>
      <c r="Z48" s="20">
        <f t="shared" ref="Z48" si="59">U48/0.4536</f>
        <v>11.728395061728396</v>
      </c>
      <c r="AA48" s="20">
        <f t="shared" ref="AA48" si="60">V48/0.4536</f>
        <v>10.758377425044092</v>
      </c>
      <c r="AB48" s="21">
        <f t="shared" ref="AB48" si="61">AG48*2.54</f>
        <v>25.4</v>
      </c>
      <c r="AC48" s="21">
        <f>AH48*2.54</f>
        <v>25.4</v>
      </c>
      <c r="AD48" s="21">
        <f>AI48*2.54</f>
        <v>45.72</v>
      </c>
      <c r="AE48" s="21">
        <v>2.44</v>
      </c>
      <c r="AF48" s="21">
        <v>2.36</v>
      </c>
      <c r="AG48" s="22">
        <v>10</v>
      </c>
      <c r="AH48" s="22">
        <v>10</v>
      </c>
      <c r="AI48" s="22">
        <v>18</v>
      </c>
      <c r="AJ48" s="22">
        <v>2.44</v>
      </c>
      <c r="AK48" s="22">
        <v>2.36</v>
      </c>
    </row>
    <row r="49" spans="10:16" x14ac:dyDescent="0.2">
      <c r="J49" t="s">
        <v>42</v>
      </c>
      <c r="K49" s="16">
        <f>SUM(K46:K48)</f>
        <v>15321.6</v>
      </c>
      <c r="N49" t="s">
        <v>42</v>
      </c>
      <c r="O49" s="17">
        <f>SUM(O46:O48)</f>
        <v>3575.04</v>
      </c>
      <c r="P49" s="41">
        <f>SUM(P46:P48)</f>
        <v>40.680191999999998</v>
      </c>
    </row>
  </sheetData>
  <mergeCells count="16">
    <mergeCell ref="R9:V9"/>
    <mergeCell ref="W9:AA9"/>
    <mergeCell ref="AB9:AF9"/>
    <mergeCell ref="AG9:AK9"/>
    <mergeCell ref="R17:V17"/>
    <mergeCell ref="W17:AA17"/>
    <mergeCell ref="AB17:AF17"/>
    <mergeCell ref="AG17:AK17"/>
    <mergeCell ref="R35:V35"/>
    <mergeCell ref="W35:AA35"/>
    <mergeCell ref="AB35:AF35"/>
    <mergeCell ref="AG35:AK35"/>
    <mergeCell ref="R44:V44"/>
    <mergeCell ref="W44:AA44"/>
    <mergeCell ref="AB44:AF44"/>
    <mergeCell ref="AG44:AK44"/>
  </mergeCells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60797-7855-4312-96F0-E877CE498512}">
  <sheetPr>
    <tabColor theme="0" tint="-0.499984740745262"/>
  </sheetPr>
  <dimension ref="A1:AK33"/>
  <sheetViews>
    <sheetView workbookViewId="0">
      <pane xSplit="4" ySplit="7" topLeftCell="E8" activePane="bottomRight" state="frozenSplit"/>
      <selection pane="topRight" activeCell="E1" sqref="E1"/>
      <selection pane="bottomLeft" activeCell="A9" sqref="A9"/>
      <selection pane="bottomRight" activeCell="E32" sqref="E32"/>
    </sheetView>
  </sheetViews>
  <sheetFormatPr defaultRowHeight="14.25" x14ac:dyDescent="0.2"/>
  <cols>
    <col min="1" max="1" width="14.875" customWidth="1"/>
    <col min="2" max="2" width="9.5" bestFit="1" customWidth="1"/>
    <col min="3" max="3" width="11.625" customWidth="1"/>
    <col min="4" max="4" width="23.75" customWidth="1"/>
    <col min="5" max="5" width="9.375" customWidth="1"/>
    <col min="6" max="6" width="9.625" customWidth="1"/>
    <col min="7" max="9" width="8.875" customWidth="1"/>
    <col min="10" max="10" width="9.5" customWidth="1"/>
    <col min="11" max="11" width="12" customWidth="1"/>
    <col min="12" max="12" width="9" customWidth="1"/>
    <col min="16" max="16" width="12.25" style="7" customWidth="1"/>
    <col min="17" max="17" width="9" style="4"/>
  </cols>
  <sheetData>
    <row r="1" spans="1:37" s="1" customFormat="1" ht="30" customHeight="1" x14ac:dyDescent="0.2">
      <c r="A1" s="1" t="s">
        <v>43</v>
      </c>
      <c r="F1" s="31"/>
      <c r="G1" s="32"/>
      <c r="H1" s="32" t="s">
        <v>59</v>
      </c>
      <c r="I1" s="33" t="s">
        <v>58</v>
      </c>
      <c r="J1" s="58" t="s">
        <v>70</v>
      </c>
      <c r="P1" s="2"/>
    </row>
    <row r="2" spans="1:37" ht="12.75" customHeight="1" x14ac:dyDescent="0.2">
      <c r="A2" s="24" t="s">
        <v>0</v>
      </c>
      <c r="B2" s="25">
        <v>3411819</v>
      </c>
      <c r="F2" s="35"/>
      <c r="H2" s="30" t="s">
        <v>49</v>
      </c>
      <c r="I2">
        <v>1852</v>
      </c>
      <c r="J2" s="43">
        <f>I12+I19+I28</f>
        <v>1852</v>
      </c>
      <c r="P2" s="3"/>
    </row>
    <row r="3" spans="1:37" ht="12.75" customHeight="1" x14ac:dyDescent="0.2">
      <c r="A3" s="24" t="s">
        <v>1</v>
      </c>
      <c r="B3" s="26" t="s">
        <v>2</v>
      </c>
      <c r="C3" s="27"/>
      <c r="D3" s="27"/>
      <c r="F3" s="35"/>
      <c r="H3" s="30" t="s">
        <v>47</v>
      </c>
      <c r="I3">
        <v>1852</v>
      </c>
      <c r="J3" s="43">
        <f>I11+I21+I30</f>
        <v>2612</v>
      </c>
      <c r="P3" s="3"/>
    </row>
    <row r="4" spans="1:37" ht="12.75" customHeight="1" thickBot="1" x14ac:dyDescent="0.25">
      <c r="A4" s="24" t="s">
        <v>3</v>
      </c>
      <c r="B4" s="26" t="s">
        <v>4</v>
      </c>
      <c r="C4" s="27"/>
      <c r="D4" s="27"/>
      <c r="F4" s="36"/>
      <c r="G4" s="37"/>
      <c r="H4" s="38" t="s">
        <v>48</v>
      </c>
      <c r="I4" s="37">
        <v>1852</v>
      </c>
      <c r="J4" s="44">
        <f>I13+I20+I29</f>
        <v>2436</v>
      </c>
      <c r="P4" s="3"/>
    </row>
    <row r="5" spans="1:37" ht="12.75" customHeight="1" x14ac:dyDescent="0.2">
      <c r="A5" s="24" t="s">
        <v>5</v>
      </c>
      <c r="B5" s="26" t="s">
        <v>6</v>
      </c>
      <c r="C5" s="27"/>
      <c r="D5" s="27"/>
      <c r="P5" s="3"/>
    </row>
    <row r="6" spans="1:37" ht="12.75" customHeight="1" x14ac:dyDescent="0.2">
      <c r="A6" s="24" t="s">
        <v>62</v>
      </c>
      <c r="B6" s="39">
        <v>45764</v>
      </c>
      <c r="C6" s="27"/>
      <c r="D6" s="27"/>
      <c r="P6" s="3"/>
    </row>
    <row r="7" spans="1:37" ht="12.75" customHeight="1" x14ac:dyDescent="0.2">
      <c r="P7" s="3"/>
    </row>
    <row r="8" spans="1:37" s="52" customFormat="1" x14ac:dyDescent="0.2">
      <c r="A8" s="52" t="s">
        <v>71</v>
      </c>
      <c r="B8" s="52" t="s">
        <v>73</v>
      </c>
      <c r="C8" s="56">
        <f>P14</f>
        <v>76.033215999999996</v>
      </c>
      <c r="D8" s="52" t="s">
        <v>74</v>
      </c>
      <c r="E8" s="52" t="s">
        <v>80</v>
      </c>
      <c r="F8" s="52">
        <f>55000*0.4536</f>
        <v>24948</v>
      </c>
      <c r="G8" s="52" t="s">
        <v>79</v>
      </c>
      <c r="P8" s="53"/>
    </row>
    <row r="9" spans="1:37" x14ac:dyDescent="0.2">
      <c r="A9" s="42" t="s">
        <v>69</v>
      </c>
      <c r="E9" s="6"/>
      <c r="R9" s="71" t="s">
        <v>7</v>
      </c>
      <c r="S9" s="71"/>
      <c r="T9" s="71"/>
      <c r="U9" s="71"/>
      <c r="V9" s="71"/>
      <c r="W9" s="72" t="s">
        <v>7</v>
      </c>
      <c r="X9" s="72"/>
      <c r="Y9" s="72"/>
      <c r="Z9" s="72"/>
      <c r="AA9" s="72"/>
      <c r="AB9" s="73" t="s">
        <v>8</v>
      </c>
      <c r="AC9" s="73"/>
      <c r="AD9" s="73"/>
      <c r="AE9" s="73"/>
      <c r="AF9" s="73"/>
      <c r="AG9" s="74" t="s">
        <v>8</v>
      </c>
      <c r="AH9" s="74"/>
      <c r="AI9" s="74"/>
      <c r="AJ9" s="74"/>
      <c r="AK9" s="74"/>
    </row>
    <row r="10" spans="1:37" s="8" customFormat="1" ht="57" x14ac:dyDescent="0.2">
      <c r="A10" s="8" t="s">
        <v>9</v>
      </c>
      <c r="B10" s="8" t="s">
        <v>10</v>
      </c>
      <c r="C10" s="9" t="s">
        <v>11</v>
      </c>
      <c r="D10" s="8" t="s">
        <v>12</v>
      </c>
      <c r="E10" s="9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 s="9" t="s">
        <v>18</v>
      </c>
      <c r="K10" s="9" t="s">
        <v>19</v>
      </c>
      <c r="L10" s="9" t="s">
        <v>20</v>
      </c>
      <c r="M10" s="9" t="s">
        <v>21</v>
      </c>
      <c r="N10" s="9" t="s">
        <v>22</v>
      </c>
      <c r="O10" s="9" t="s">
        <v>23</v>
      </c>
      <c r="P10" s="10" t="s">
        <v>24</v>
      </c>
      <c r="Q10" s="11" t="str">
        <f>U10</f>
        <v>CARTON GROSS WEIGHT(KG)</v>
      </c>
      <c r="R10" s="12" t="s">
        <v>25</v>
      </c>
      <c r="S10" s="12" t="s">
        <v>26</v>
      </c>
      <c r="T10" s="12" t="s">
        <v>27</v>
      </c>
      <c r="U10" s="12" t="s">
        <v>28</v>
      </c>
      <c r="V10" s="12" t="s">
        <v>29</v>
      </c>
      <c r="W10" s="13" t="s">
        <v>20</v>
      </c>
      <c r="X10" s="13" t="s">
        <v>21</v>
      </c>
      <c r="Y10" s="13" t="s">
        <v>22</v>
      </c>
      <c r="Z10" s="13" t="s">
        <v>30</v>
      </c>
      <c r="AA10" s="13" t="s">
        <v>31</v>
      </c>
      <c r="AB10" s="14" t="s">
        <v>32</v>
      </c>
      <c r="AC10" s="14" t="s">
        <v>33</v>
      </c>
      <c r="AD10" s="14" t="s">
        <v>34</v>
      </c>
      <c r="AE10" s="14" t="s">
        <v>35</v>
      </c>
      <c r="AF10" s="14" t="s">
        <v>36</v>
      </c>
      <c r="AG10" s="15" t="s">
        <v>37</v>
      </c>
      <c r="AH10" s="15" t="s">
        <v>38</v>
      </c>
      <c r="AI10" s="15" t="s">
        <v>39</v>
      </c>
      <c r="AJ10" s="15" t="s">
        <v>40</v>
      </c>
      <c r="AK10" s="15" t="s">
        <v>41</v>
      </c>
    </row>
    <row r="11" spans="1:37" x14ac:dyDescent="0.2">
      <c r="A11" t="s">
        <v>44</v>
      </c>
      <c r="B11" t="s">
        <v>50</v>
      </c>
      <c r="C11" t="s">
        <v>53</v>
      </c>
      <c r="D11" s="50" t="s">
        <v>47</v>
      </c>
      <c r="E11">
        <f>I11/F11</f>
        <v>672</v>
      </c>
      <c r="F11">
        <v>2</v>
      </c>
      <c r="G11">
        <v>1</v>
      </c>
      <c r="H11">
        <v>2</v>
      </c>
      <c r="I11" s="27">
        <v>1344</v>
      </c>
      <c r="J11" s="16">
        <v>11.4</v>
      </c>
      <c r="K11" s="16">
        <f>J11*I11</f>
        <v>15321.6</v>
      </c>
      <c r="L11" s="17">
        <f>W11</f>
        <v>18.503937007874015</v>
      </c>
      <c r="M11" s="17">
        <f>X11</f>
        <v>11.023622047244094</v>
      </c>
      <c r="N11" s="17">
        <f>Y11</f>
        <v>18.110236220472441</v>
      </c>
      <c r="O11" s="17">
        <f>Q11*E11</f>
        <v>3575.04</v>
      </c>
      <c r="P11" s="3">
        <f>L11*2.54*M11*2.54*N11*2.54/1000000/F11*I11</f>
        <v>40.680191999999998</v>
      </c>
      <c r="Q11" s="18">
        <f>U11</f>
        <v>5.32</v>
      </c>
      <c r="R11" s="19">
        <v>47</v>
      </c>
      <c r="S11" s="19">
        <v>28</v>
      </c>
      <c r="T11" s="19">
        <v>46</v>
      </c>
      <c r="U11" s="19">
        <v>5.32</v>
      </c>
      <c r="V11" s="19">
        <f>AE11*2</f>
        <v>4.88</v>
      </c>
      <c r="W11" s="20">
        <f>R11/2.54</f>
        <v>18.503937007874015</v>
      </c>
      <c r="X11" s="20">
        <f t="shared" ref="X11:Y11" si="0">S11/2.54</f>
        <v>11.023622047244094</v>
      </c>
      <c r="Y11" s="20">
        <f t="shared" si="0"/>
        <v>18.110236220472441</v>
      </c>
      <c r="Z11" s="20">
        <f>U11/0.4536</f>
        <v>11.728395061728396</v>
      </c>
      <c r="AA11" s="20">
        <f>V11/0.4536</f>
        <v>10.758377425044092</v>
      </c>
      <c r="AB11" s="21">
        <f>AG11*2.54</f>
        <v>25.4</v>
      </c>
      <c r="AC11" s="21">
        <f t="shared" ref="AC11:AD11" si="1">AH11*2.54</f>
        <v>25.4</v>
      </c>
      <c r="AD11" s="21">
        <f t="shared" si="1"/>
        <v>45.72</v>
      </c>
      <c r="AE11" s="21">
        <v>2.44</v>
      </c>
      <c r="AF11" s="21">
        <v>2.36</v>
      </c>
      <c r="AG11" s="22">
        <v>10</v>
      </c>
      <c r="AH11" s="22">
        <v>10</v>
      </c>
      <c r="AI11" s="22">
        <v>18</v>
      </c>
      <c r="AJ11" s="22">
        <v>2.44</v>
      </c>
      <c r="AK11" s="22">
        <v>2.36</v>
      </c>
    </row>
    <row r="12" spans="1:37" x14ac:dyDescent="0.2">
      <c r="A12" t="s">
        <v>46</v>
      </c>
      <c r="B12" t="s">
        <v>52</v>
      </c>
      <c r="C12" t="s">
        <v>55</v>
      </c>
      <c r="D12" t="s">
        <v>49</v>
      </c>
      <c r="E12">
        <f>I12/F12</f>
        <v>292</v>
      </c>
      <c r="F12">
        <v>2</v>
      </c>
      <c r="G12">
        <v>1</v>
      </c>
      <c r="H12">
        <v>2</v>
      </c>
      <c r="I12" s="27">
        <v>584</v>
      </c>
      <c r="J12" s="16">
        <v>11.4</v>
      </c>
      <c r="K12" s="16">
        <f>J12*I12</f>
        <v>6657.6</v>
      </c>
      <c r="L12" s="17">
        <f t="shared" ref="L12:N13" si="2">W12</f>
        <v>18.503937007874015</v>
      </c>
      <c r="M12" s="17">
        <f t="shared" si="2"/>
        <v>11.023622047244094</v>
      </c>
      <c r="N12" s="17">
        <f t="shared" si="2"/>
        <v>18.110236220472441</v>
      </c>
      <c r="O12" s="17">
        <f>Q12*E12</f>
        <v>1553.44</v>
      </c>
      <c r="P12" s="3">
        <f>L12*2.54*M12*2.54*N12*2.54/1000000/F12*I12</f>
        <v>17.676511999999999</v>
      </c>
      <c r="Q12" s="18">
        <f>U12</f>
        <v>5.32</v>
      </c>
      <c r="R12" s="19">
        <v>47</v>
      </c>
      <c r="S12" s="19">
        <v>28</v>
      </c>
      <c r="T12" s="19">
        <v>46</v>
      </c>
      <c r="U12" s="19">
        <v>5.32</v>
      </c>
      <c r="V12" s="19">
        <f>AE12*2</f>
        <v>4.88</v>
      </c>
      <c r="W12" s="20">
        <f>R12/2.54</f>
        <v>18.503937007874015</v>
      </c>
      <c r="X12" s="20">
        <f>S12/2.54</f>
        <v>11.023622047244094</v>
      </c>
      <c r="Y12" s="20">
        <f>T12/2.54</f>
        <v>18.110236220472441</v>
      </c>
      <c r="Z12" s="20">
        <f>U12/0.4536</f>
        <v>11.728395061728396</v>
      </c>
      <c r="AA12" s="20">
        <f>V12/0.4536</f>
        <v>10.758377425044092</v>
      </c>
      <c r="AB12" s="21">
        <f>AG12*2.54</f>
        <v>25.4</v>
      </c>
      <c r="AC12" s="21">
        <f>AH12*2.54</f>
        <v>25.4</v>
      </c>
      <c r="AD12" s="21">
        <f>AI12*2.54</f>
        <v>45.72</v>
      </c>
      <c r="AE12" s="21">
        <v>2.44</v>
      </c>
      <c r="AF12" s="21">
        <v>2.36</v>
      </c>
      <c r="AG12" s="22">
        <v>10</v>
      </c>
      <c r="AH12" s="22">
        <v>10</v>
      </c>
      <c r="AI12" s="22">
        <v>18</v>
      </c>
      <c r="AJ12" s="22">
        <v>2.44</v>
      </c>
      <c r="AK12" s="22">
        <v>2.36</v>
      </c>
    </row>
    <row r="13" spans="1:37" x14ac:dyDescent="0.2">
      <c r="A13" t="s">
        <v>45</v>
      </c>
      <c r="B13">
        <v>21629251</v>
      </c>
      <c r="C13" t="s">
        <v>54</v>
      </c>
      <c r="D13" s="49" t="s">
        <v>48</v>
      </c>
      <c r="E13">
        <f>I13/F13</f>
        <v>292</v>
      </c>
      <c r="F13">
        <v>2</v>
      </c>
      <c r="G13">
        <v>1</v>
      </c>
      <c r="H13">
        <v>2</v>
      </c>
      <c r="I13" s="60">
        <v>584</v>
      </c>
      <c r="J13" s="16">
        <v>11.4</v>
      </c>
      <c r="K13" s="23">
        <f t="shared" ref="K13" si="3">J13*I13</f>
        <v>6657.6</v>
      </c>
      <c r="L13" s="17">
        <f t="shared" si="2"/>
        <v>18.503937007874015</v>
      </c>
      <c r="M13" s="17">
        <f t="shared" si="2"/>
        <v>11.023622047244094</v>
      </c>
      <c r="N13" s="17">
        <f t="shared" si="2"/>
        <v>18.110236220472441</v>
      </c>
      <c r="O13" s="40">
        <f>Q13*E13</f>
        <v>1553.44</v>
      </c>
      <c r="P13" s="48">
        <f t="shared" ref="P13" si="4">L13*2.54*M13*2.54*N13*2.54/1000000/F13*I13</f>
        <v>17.676511999999999</v>
      </c>
      <c r="Q13" s="18">
        <f t="shared" ref="Q13" si="5">U13</f>
        <v>5.32</v>
      </c>
      <c r="R13" s="19">
        <v>47</v>
      </c>
      <c r="S13" s="19">
        <v>28</v>
      </c>
      <c r="T13" s="19">
        <v>46</v>
      </c>
      <c r="U13" s="19">
        <v>5.32</v>
      </c>
      <c r="V13" s="19">
        <f t="shared" ref="V13" si="6">AE13*2</f>
        <v>4.88</v>
      </c>
      <c r="W13" s="20">
        <f t="shared" ref="W13" si="7">R13/2.54</f>
        <v>18.503937007874015</v>
      </c>
      <c r="X13" s="20">
        <f>S13/2.54</f>
        <v>11.023622047244094</v>
      </c>
      <c r="Y13" s="20">
        <f>T13/2.54</f>
        <v>18.110236220472441</v>
      </c>
      <c r="Z13" s="20">
        <f t="shared" ref="Z13:AA13" si="8">U13/0.4536</f>
        <v>11.728395061728396</v>
      </c>
      <c r="AA13" s="20">
        <f t="shared" si="8"/>
        <v>10.758377425044092</v>
      </c>
      <c r="AB13" s="21">
        <f t="shared" ref="AB13" si="9">AG13*2.54</f>
        <v>25.4</v>
      </c>
      <c r="AC13" s="21">
        <f>AH13*2.54</f>
        <v>25.4</v>
      </c>
      <c r="AD13" s="21">
        <f>AI13*2.54</f>
        <v>45.72</v>
      </c>
      <c r="AE13" s="21">
        <v>2.44</v>
      </c>
      <c r="AF13" s="21">
        <v>2.36</v>
      </c>
      <c r="AG13" s="22">
        <v>10</v>
      </c>
      <c r="AH13" s="22">
        <v>10</v>
      </c>
      <c r="AI13" s="22">
        <v>18</v>
      </c>
      <c r="AJ13" s="22">
        <v>2.44</v>
      </c>
      <c r="AK13" s="22">
        <v>2.36</v>
      </c>
    </row>
    <row r="14" spans="1:37" x14ac:dyDescent="0.2">
      <c r="J14" t="s">
        <v>42</v>
      </c>
      <c r="K14" s="16">
        <f>SUM(K11:K13)</f>
        <v>28636.800000000003</v>
      </c>
      <c r="N14" t="s">
        <v>42</v>
      </c>
      <c r="O14" s="17">
        <f>SUM(O11:O13)</f>
        <v>6681.92</v>
      </c>
      <c r="P14" s="41">
        <f>SUM(P11:P13)</f>
        <v>76.033215999999996</v>
      </c>
    </row>
    <row r="15" spans="1:37" x14ac:dyDescent="0.2">
      <c r="K15" s="16"/>
    </row>
    <row r="16" spans="1:37" s="52" customFormat="1" x14ac:dyDescent="0.2">
      <c r="A16" s="52" t="s">
        <v>72</v>
      </c>
      <c r="B16" s="52" t="s">
        <v>73</v>
      </c>
      <c r="C16" s="56">
        <f>P22</f>
        <v>86.687551999999982</v>
      </c>
      <c r="D16" s="52" t="s">
        <v>75</v>
      </c>
      <c r="E16" s="52" t="s">
        <v>80</v>
      </c>
      <c r="F16" s="52">
        <f>55000*0.4536</f>
        <v>24948</v>
      </c>
      <c r="G16" s="52" t="s">
        <v>79</v>
      </c>
      <c r="J16" s="56"/>
      <c r="P16" s="53"/>
    </row>
    <row r="17" spans="1:37" x14ac:dyDescent="0.2">
      <c r="A17" s="42" t="s">
        <v>67</v>
      </c>
      <c r="C17" s="5"/>
      <c r="E17" s="6"/>
      <c r="R17" s="71" t="s">
        <v>7</v>
      </c>
      <c r="S17" s="71"/>
      <c r="T17" s="71"/>
      <c r="U17" s="71"/>
      <c r="V17" s="71"/>
      <c r="W17" s="72" t="s">
        <v>7</v>
      </c>
      <c r="X17" s="72"/>
      <c r="Y17" s="72"/>
      <c r="Z17" s="72"/>
      <c r="AA17" s="72"/>
      <c r="AB17" s="73" t="s">
        <v>8</v>
      </c>
      <c r="AC17" s="73"/>
      <c r="AD17" s="73"/>
      <c r="AE17" s="73"/>
      <c r="AF17" s="73"/>
      <c r="AG17" s="74" t="s">
        <v>8</v>
      </c>
      <c r="AH17" s="74"/>
      <c r="AI17" s="74"/>
      <c r="AJ17" s="74"/>
      <c r="AK17" s="74"/>
    </row>
    <row r="18" spans="1:37" s="8" customFormat="1" ht="57" x14ac:dyDescent="0.2">
      <c r="A18" s="8" t="s">
        <v>9</v>
      </c>
      <c r="B18" s="8" t="s">
        <v>10</v>
      </c>
      <c r="C18" s="9" t="s">
        <v>11</v>
      </c>
      <c r="D18" s="8" t="s">
        <v>12</v>
      </c>
      <c r="E18" s="9" t="s">
        <v>13</v>
      </c>
      <c r="F18" s="9" t="s">
        <v>14</v>
      </c>
      <c r="G18" s="9" t="s">
        <v>15</v>
      </c>
      <c r="H18" s="9" t="s">
        <v>16</v>
      </c>
      <c r="I18" s="9" t="s">
        <v>17</v>
      </c>
      <c r="J18" s="9" t="s">
        <v>18</v>
      </c>
      <c r="K18" s="9" t="s">
        <v>19</v>
      </c>
      <c r="L18" s="9" t="s">
        <v>20</v>
      </c>
      <c r="M18" s="9" t="s">
        <v>21</v>
      </c>
      <c r="N18" s="9" t="s">
        <v>22</v>
      </c>
      <c r="O18" s="9" t="s">
        <v>23</v>
      </c>
      <c r="P18" s="10" t="s">
        <v>24</v>
      </c>
      <c r="Q18" s="11" t="str">
        <f>U18</f>
        <v>CARTON GROSS WEIGHT(KG)</v>
      </c>
      <c r="R18" s="12" t="s">
        <v>25</v>
      </c>
      <c r="S18" s="12" t="s">
        <v>26</v>
      </c>
      <c r="T18" s="12" t="s">
        <v>27</v>
      </c>
      <c r="U18" s="12" t="s">
        <v>28</v>
      </c>
      <c r="V18" s="12" t="s">
        <v>29</v>
      </c>
      <c r="W18" s="13" t="s">
        <v>20</v>
      </c>
      <c r="X18" s="13" t="s">
        <v>21</v>
      </c>
      <c r="Y18" s="13" t="s">
        <v>22</v>
      </c>
      <c r="Z18" s="13" t="s">
        <v>30</v>
      </c>
      <c r="AA18" s="13" t="s">
        <v>31</v>
      </c>
      <c r="AB18" s="14" t="s">
        <v>32</v>
      </c>
      <c r="AC18" s="14" t="s">
        <v>33</v>
      </c>
      <c r="AD18" s="14" t="s">
        <v>34</v>
      </c>
      <c r="AE18" s="14" t="s">
        <v>35</v>
      </c>
      <c r="AF18" s="14" t="s">
        <v>36</v>
      </c>
      <c r="AG18" s="15" t="s">
        <v>37</v>
      </c>
      <c r="AH18" s="15" t="s">
        <v>38</v>
      </c>
      <c r="AI18" s="15" t="s">
        <v>39</v>
      </c>
      <c r="AJ18" s="15" t="s">
        <v>40</v>
      </c>
      <c r="AK18" s="15" t="s">
        <v>41</v>
      </c>
    </row>
    <row r="19" spans="1:37" x14ac:dyDescent="0.2">
      <c r="A19" t="s">
        <v>46</v>
      </c>
      <c r="B19" t="s">
        <v>52</v>
      </c>
      <c r="C19" t="s">
        <v>55</v>
      </c>
      <c r="D19" t="s">
        <v>49</v>
      </c>
      <c r="E19">
        <f>I19/F19</f>
        <v>380</v>
      </c>
      <c r="F19">
        <v>2</v>
      </c>
      <c r="G19">
        <v>1</v>
      </c>
      <c r="H19">
        <v>2</v>
      </c>
      <c r="I19" s="27">
        <v>760</v>
      </c>
      <c r="J19" s="16">
        <v>11.4</v>
      </c>
      <c r="K19" s="16">
        <f>J19*I19</f>
        <v>8664</v>
      </c>
      <c r="L19" s="17">
        <f t="shared" ref="L19:N21" si="10">W19</f>
        <v>18.503937007874015</v>
      </c>
      <c r="M19" s="17">
        <f t="shared" si="10"/>
        <v>11.023622047244094</v>
      </c>
      <c r="N19" s="17">
        <f t="shared" si="10"/>
        <v>18.110236220472441</v>
      </c>
      <c r="O19" s="17">
        <f>Q19*E19</f>
        <v>2021.6000000000001</v>
      </c>
      <c r="P19" s="3">
        <f>L19*2.54*M19*2.54*N19*2.54/1000000/F19*I19</f>
        <v>23.003679999999996</v>
      </c>
      <c r="Q19" s="18">
        <f>U19</f>
        <v>5.32</v>
      </c>
      <c r="R19" s="19">
        <v>47</v>
      </c>
      <c r="S19" s="19">
        <v>28</v>
      </c>
      <c r="T19" s="19">
        <v>46</v>
      </c>
      <c r="U19" s="19">
        <v>5.32</v>
      </c>
      <c r="V19" s="19">
        <f>AE19*2</f>
        <v>4.88</v>
      </c>
      <c r="W19" s="20">
        <f>R19/2.54</f>
        <v>18.503937007874015</v>
      </c>
      <c r="X19" s="20">
        <f>S19/2.54</f>
        <v>11.023622047244094</v>
      </c>
      <c r="Y19" s="20">
        <f>T19/2.54</f>
        <v>18.110236220472441</v>
      </c>
      <c r="Z19" s="20">
        <f>U19/0.4536</f>
        <v>11.728395061728396</v>
      </c>
      <c r="AA19" s="20">
        <f>V19/0.4536</f>
        <v>10.758377425044092</v>
      </c>
      <c r="AB19" s="21">
        <f>AG19*2.54</f>
        <v>25.4</v>
      </c>
      <c r="AC19" s="21">
        <f>AH19*2.54</f>
        <v>25.4</v>
      </c>
      <c r="AD19" s="21">
        <f>AI19*2.54</f>
        <v>45.72</v>
      </c>
      <c r="AE19" s="21">
        <v>2.44</v>
      </c>
      <c r="AF19" s="21">
        <v>2.36</v>
      </c>
      <c r="AG19" s="22">
        <v>10</v>
      </c>
      <c r="AH19" s="22">
        <v>10</v>
      </c>
      <c r="AI19" s="22">
        <v>18</v>
      </c>
      <c r="AJ19" s="22">
        <v>2.44</v>
      </c>
      <c r="AK19" s="22">
        <v>2.36</v>
      </c>
    </row>
    <row r="20" spans="1:37" x14ac:dyDescent="0.2">
      <c r="A20" t="s">
        <v>45</v>
      </c>
      <c r="B20" t="s">
        <v>51</v>
      </c>
      <c r="C20" t="s">
        <v>54</v>
      </c>
      <c r="D20" s="49" t="s">
        <v>48</v>
      </c>
      <c r="E20">
        <f t="shared" ref="E20" si="11">I20/F20</f>
        <v>672</v>
      </c>
      <c r="F20">
        <v>2</v>
      </c>
      <c r="G20">
        <v>1</v>
      </c>
      <c r="H20">
        <v>2</v>
      </c>
      <c r="I20" s="27">
        <v>1344</v>
      </c>
      <c r="J20" s="16">
        <v>11.4</v>
      </c>
      <c r="K20" s="16">
        <f t="shared" ref="K20" si="12">J20*I20</f>
        <v>15321.6</v>
      </c>
      <c r="L20" s="17">
        <f t="shared" si="10"/>
        <v>18.503937007874015</v>
      </c>
      <c r="M20" s="17">
        <f t="shared" si="10"/>
        <v>11.023622047244094</v>
      </c>
      <c r="N20" s="17">
        <f t="shared" si="10"/>
        <v>18.110236220472441</v>
      </c>
      <c r="O20" s="17">
        <f>Q20*E20</f>
        <v>3575.04</v>
      </c>
      <c r="P20" s="3">
        <f t="shared" ref="P20" si="13">L20*2.54*M20*2.54*N20*2.54/1000000/F20*I20</f>
        <v>40.680191999999998</v>
      </c>
      <c r="Q20" s="18">
        <f t="shared" ref="Q20" si="14">U20</f>
        <v>5.32</v>
      </c>
      <c r="R20" s="19">
        <v>47</v>
      </c>
      <c r="S20" s="19">
        <v>28</v>
      </c>
      <c r="T20" s="19">
        <v>46</v>
      </c>
      <c r="U20" s="19">
        <v>5.32</v>
      </c>
      <c r="V20" s="19">
        <f t="shared" ref="V20" si="15">AE20*2</f>
        <v>4.88</v>
      </c>
      <c r="W20" s="20">
        <f t="shared" ref="W20" si="16">R20/2.54</f>
        <v>18.503937007874015</v>
      </c>
      <c r="X20" s="20">
        <f>S20/2.54</f>
        <v>11.023622047244094</v>
      </c>
      <c r="Y20" s="20">
        <f>T20/2.54</f>
        <v>18.110236220472441</v>
      </c>
      <c r="Z20" s="20">
        <f t="shared" ref="Z20:AA20" si="17">U20/0.4536</f>
        <v>11.728395061728396</v>
      </c>
      <c r="AA20" s="20">
        <f t="shared" si="17"/>
        <v>10.758377425044092</v>
      </c>
      <c r="AB20" s="21">
        <f t="shared" ref="AB20" si="18">AG20*2.54</f>
        <v>25.4</v>
      </c>
      <c r="AC20" s="21">
        <f>AH20*2.54</f>
        <v>25.4</v>
      </c>
      <c r="AD20" s="21">
        <f>AI20*2.54</f>
        <v>45.72</v>
      </c>
      <c r="AE20" s="21">
        <v>2.44</v>
      </c>
      <c r="AF20" s="21">
        <v>2.36</v>
      </c>
      <c r="AG20" s="22">
        <v>10</v>
      </c>
      <c r="AH20" s="22">
        <v>10</v>
      </c>
      <c r="AI20" s="22">
        <v>18</v>
      </c>
      <c r="AJ20" s="22">
        <v>2.44</v>
      </c>
      <c r="AK20" s="22">
        <v>2.36</v>
      </c>
    </row>
    <row r="21" spans="1:37" x14ac:dyDescent="0.2">
      <c r="A21" t="s">
        <v>44</v>
      </c>
      <c r="B21">
        <v>21629177</v>
      </c>
      <c r="C21" t="s">
        <v>53</v>
      </c>
      <c r="D21" s="50" t="s">
        <v>47</v>
      </c>
      <c r="E21">
        <f>I21/F21</f>
        <v>380</v>
      </c>
      <c r="F21">
        <v>2</v>
      </c>
      <c r="G21">
        <v>1</v>
      </c>
      <c r="H21">
        <v>2</v>
      </c>
      <c r="I21" s="60">
        <v>760</v>
      </c>
      <c r="J21" s="16">
        <v>11.4</v>
      </c>
      <c r="K21" s="23">
        <f>J21*I21</f>
        <v>8664</v>
      </c>
      <c r="L21" s="17">
        <f t="shared" si="10"/>
        <v>18.503937007874015</v>
      </c>
      <c r="M21" s="17">
        <f t="shared" si="10"/>
        <v>11.023622047244094</v>
      </c>
      <c r="N21" s="17">
        <f t="shared" si="10"/>
        <v>18.110236220472441</v>
      </c>
      <c r="O21" s="40">
        <f>Q21*E21</f>
        <v>2021.6000000000001</v>
      </c>
      <c r="P21" s="48">
        <f>L21*2.54*M21*2.54*N21*2.54/1000000/F21*I21</f>
        <v>23.003679999999996</v>
      </c>
      <c r="Q21" s="18">
        <f>U21</f>
        <v>5.32</v>
      </c>
      <c r="R21" s="19">
        <v>47</v>
      </c>
      <c r="S21" s="19">
        <v>28</v>
      </c>
      <c r="T21" s="19">
        <v>46</v>
      </c>
      <c r="U21" s="19">
        <v>5.32</v>
      </c>
      <c r="V21" s="19">
        <f>AE21*2</f>
        <v>4.88</v>
      </c>
      <c r="W21" s="20">
        <f>R21/2.54</f>
        <v>18.503937007874015</v>
      </c>
      <c r="X21" s="20">
        <f t="shared" ref="X21:Y21" si="19">S21/2.54</f>
        <v>11.023622047244094</v>
      </c>
      <c r="Y21" s="20">
        <f t="shared" si="19"/>
        <v>18.110236220472441</v>
      </c>
      <c r="Z21" s="20">
        <f>U21/0.4536</f>
        <v>11.728395061728396</v>
      </c>
      <c r="AA21" s="20">
        <f>V21/0.4536</f>
        <v>10.758377425044092</v>
      </c>
      <c r="AB21" s="21">
        <f>AG21*2.54</f>
        <v>25.4</v>
      </c>
      <c r="AC21" s="21">
        <f t="shared" ref="AC21:AD21" si="20">AH21*2.54</f>
        <v>25.4</v>
      </c>
      <c r="AD21" s="21">
        <f t="shared" si="20"/>
        <v>45.72</v>
      </c>
      <c r="AE21" s="21">
        <v>2.44</v>
      </c>
      <c r="AF21" s="21">
        <v>2.36</v>
      </c>
      <c r="AG21" s="22">
        <v>10</v>
      </c>
      <c r="AH21" s="22">
        <v>10</v>
      </c>
      <c r="AI21" s="22">
        <v>18</v>
      </c>
      <c r="AJ21" s="22">
        <v>2.44</v>
      </c>
      <c r="AK21" s="22">
        <v>2.36</v>
      </c>
    </row>
    <row r="22" spans="1:37" x14ac:dyDescent="0.2">
      <c r="J22" t="s">
        <v>42</v>
      </c>
      <c r="K22" s="16">
        <f>SUM(K19:K21)</f>
        <v>32649.599999999999</v>
      </c>
      <c r="N22" t="s">
        <v>42</v>
      </c>
      <c r="O22" s="17">
        <f>SUM(O19:O21)</f>
        <v>7618.2400000000007</v>
      </c>
      <c r="P22" s="41">
        <f>SUM(P19:P21)</f>
        <v>86.687551999999982</v>
      </c>
    </row>
    <row r="23" spans="1:37" x14ac:dyDescent="0.2">
      <c r="P23" s="59"/>
    </row>
    <row r="24" spans="1:37" ht="12.75" customHeight="1" x14ac:dyDescent="0.2">
      <c r="A24" s="24" t="s">
        <v>62</v>
      </c>
      <c r="B24" s="39">
        <v>45761</v>
      </c>
      <c r="C24" s="27"/>
      <c r="D24" s="27"/>
      <c r="P24" s="3"/>
    </row>
    <row r="25" spans="1:37" s="52" customFormat="1" x14ac:dyDescent="0.2">
      <c r="A25" s="52" t="s">
        <v>77</v>
      </c>
      <c r="B25" s="52" t="s">
        <v>73</v>
      </c>
      <c r="C25" s="56">
        <f>P31</f>
        <v>46.128431999999997</v>
      </c>
      <c r="D25" s="61" t="s">
        <v>85</v>
      </c>
      <c r="E25" s="52" t="s">
        <v>80</v>
      </c>
      <c r="F25" s="52">
        <f>55000*0.4536</f>
        <v>24948</v>
      </c>
      <c r="G25" s="52" t="s">
        <v>79</v>
      </c>
      <c r="P25" s="53"/>
    </row>
    <row r="26" spans="1:37" x14ac:dyDescent="0.2">
      <c r="A26" s="42" t="s">
        <v>68</v>
      </c>
      <c r="C26" s="51" t="s">
        <v>92</v>
      </c>
    </row>
    <row r="27" spans="1:37" s="8" customFormat="1" ht="57" x14ac:dyDescent="0.2">
      <c r="A27" s="8" t="s">
        <v>9</v>
      </c>
      <c r="B27" s="8" t="s">
        <v>10</v>
      </c>
      <c r="C27" s="9" t="s">
        <v>11</v>
      </c>
      <c r="D27" s="8" t="s">
        <v>12</v>
      </c>
      <c r="E27" s="9" t="s">
        <v>13</v>
      </c>
      <c r="F27" s="9" t="s">
        <v>14</v>
      </c>
      <c r="G27" s="9" t="s">
        <v>15</v>
      </c>
      <c r="H27" s="9" t="s">
        <v>16</v>
      </c>
      <c r="I27" s="9" t="s">
        <v>17</v>
      </c>
      <c r="J27" s="9" t="s">
        <v>18</v>
      </c>
      <c r="K27" s="9" t="s">
        <v>19</v>
      </c>
      <c r="L27" s="9" t="s">
        <v>20</v>
      </c>
      <c r="M27" s="9" t="s">
        <v>21</v>
      </c>
      <c r="N27" s="9" t="s">
        <v>22</v>
      </c>
      <c r="O27" s="9" t="s">
        <v>23</v>
      </c>
      <c r="P27" s="10" t="s">
        <v>24</v>
      </c>
      <c r="Q27" s="11" t="str">
        <f>U27</f>
        <v>CARTON GROSS WEIGHT(KG)</v>
      </c>
      <c r="R27" s="12" t="s">
        <v>25</v>
      </c>
      <c r="S27" s="12" t="s">
        <v>26</v>
      </c>
      <c r="T27" s="12" t="s">
        <v>27</v>
      </c>
      <c r="U27" s="12" t="s">
        <v>28</v>
      </c>
      <c r="V27" s="12" t="s">
        <v>29</v>
      </c>
      <c r="W27" s="13" t="s">
        <v>20</v>
      </c>
      <c r="X27" s="13" t="s">
        <v>21</v>
      </c>
      <c r="Y27" s="13" t="s">
        <v>22</v>
      </c>
      <c r="Z27" s="13" t="s">
        <v>30</v>
      </c>
      <c r="AA27" s="13" t="s">
        <v>31</v>
      </c>
      <c r="AB27" s="14" t="s">
        <v>32</v>
      </c>
      <c r="AC27" s="14" t="s">
        <v>33</v>
      </c>
      <c r="AD27" s="14" t="s">
        <v>34</v>
      </c>
      <c r="AE27" s="14" t="s">
        <v>35</v>
      </c>
      <c r="AF27" s="14" t="s">
        <v>36</v>
      </c>
      <c r="AG27" s="15" t="s">
        <v>37</v>
      </c>
      <c r="AH27" s="15" t="s">
        <v>38</v>
      </c>
      <c r="AI27" s="15" t="s">
        <v>39</v>
      </c>
      <c r="AJ27" s="15" t="s">
        <v>40</v>
      </c>
      <c r="AK27" s="15" t="s">
        <v>41</v>
      </c>
    </row>
    <row r="28" spans="1:37" x14ac:dyDescent="0.2">
      <c r="A28" t="s">
        <v>46</v>
      </c>
      <c r="B28" t="s">
        <v>52</v>
      </c>
      <c r="C28" t="s">
        <v>55</v>
      </c>
      <c r="D28" t="s">
        <v>49</v>
      </c>
      <c r="E28">
        <f>I28/F28</f>
        <v>254</v>
      </c>
      <c r="F28">
        <v>2</v>
      </c>
      <c r="G28">
        <v>1</v>
      </c>
      <c r="H28">
        <v>2</v>
      </c>
      <c r="I28">
        <v>508</v>
      </c>
      <c r="J28" s="16">
        <v>11.4</v>
      </c>
      <c r="K28" s="16">
        <f>J28*I28</f>
        <v>5791.2</v>
      </c>
      <c r="L28" s="17">
        <f t="shared" ref="L28:N30" si="21">W28</f>
        <v>18.503937007874015</v>
      </c>
      <c r="M28" s="17">
        <f t="shared" si="21"/>
        <v>11.023622047244094</v>
      </c>
      <c r="N28" s="17">
        <f t="shared" si="21"/>
        <v>18.110236220472441</v>
      </c>
      <c r="O28" s="17">
        <f>Q28*E28</f>
        <v>1351.28</v>
      </c>
      <c r="P28" s="3">
        <f>L28*2.54*M28*2.54*N28*2.54/1000000/F28*I28</f>
        <v>15.376143999999998</v>
      </c>
      <c r="Q28" s="18">
        <f>U28</f>
        <v>5.32</v>
      </c>
      <c r="R28" s="19">
        <v>47</v>
      </c>
      <c r="S28" s="19">
        <v>28</v>
      </c>
      <c r="T28" s="19">
        <v>46</v>
      </c>
      <c r="U28" s="19">
        <v>5.32</v>
      </c>
      <c r="V28" s="19">
        <f>AE28*2</f>
        <v>4.88</v>
      </c>
      <c r="W28" s="20">
        <f>R28/2.54</f>
        <v>18.503937007874015</v>
      </c>
      <c r="X28" s="20">
        <f>S28/2.54</f>
        <v>11.023622047244094</v>
      </c>
      <c r="Y28" s="20">
        <f>T28/2.54</f>
        <v>18.110236220472441</v>
      </c>
      <c r="Z28" s="20">
        <f>U28/0.4536</f>
        <v>11.728395061728396</v>
      </c>
      <c r="AA28" s="20">
        <f>V28/0.4536</f>
        <v>10.758377425044092</v>
      </c>
      <c r="AB28" s="21">
        <f>AG28*2.54</f>
        <v>25.4</v>
      </c>
      <c r="AC28" s="21">
        <f>AH28*2.54</f>
        <v>25.4</v>
      </c>
      <c r="AD28" s="21">
        <f>AI28*2.54</f>
        <v>45.72</v>
      </c>
      <c r="AE28" s="21">
        <v>2.44</v>
      </c>
      <c r="AF28" s="21">
        <v>2.36</v>
      </c>
      <c r="AG28" s="22">
        <v>10</v>
      </c>
      <c r="AH28" s="22">
        <v>10</v>
      </c>
      <c r="AI28" s="22">
        <v>18</v>
      </c>
      <c r="AJ28" s="22">
        <v>2.44</v>
      </c>
      <c r="AK28" s="22">
        <v>2.36</v>
      </c>
    </row>
    <row r="29" spans="1:37" x14ac:dyDescent="0.2">
      <c r="A29" t="s">
        <v>45</v>
      </c>
      <c r="B29" t="s">
        <v>51</v>
      </c>
      <c r="C29" t="s">
        <v>54</v>
      </c>
      <c r="D29" s="49" t="s">
        <v>48</v>
      </c>
      <c r="E29">
        <f t="shared" ref="E29" si="22">I29/F29</f>
        <v>254</v>
      </c>
      <c r="F29">
        <v>2</v>
      </c>
      <c r="G29">
        <v>1</v>
      </c>
      <c r="H29">
        <v>2</v>
      </c>
      <c r="I29">
        <v>508</v>
      </c>
      <c r="J29" s="16">
        <v>11.4</v>
      </c>
      <c r="K29" s="16">
        <f t="shared" ref="K29" si="23">J29*I29</f>
        <v>5791.2</v>
      </c>
      <c r="L29" s="17">
        <f t="shared" si="21"/>
        <v>18.503937007874015</v>
      </c>
      <c r="M29" s="17">
        <f t="shared" si="21"/>
        <v>11.023622047244094</v>
      </c>
      <c r="N29" s="17">
        <f t="shared" si="21"/>
        <v>18.110236220472441</v>
      </c>
      <c r="O29" s="17">
        <f>Q29*E29</f>
        <v>1351.28</v>
      </c>
      <c r="P29" s="3">
        <f t="shared" ref="P29" si="24">L29*2.54*M29*2.54*N29*2.54/1000000/F29*I29</f>
        <v>15.376143999999998</v>
      </c>
      <c r="Q29" s="18">
        <f t="shared" ref="Q29" si="25">U29</f>
        <v>5.32</v>
      </c>
      <c r="R29" s="19">
        <v>47</v>
      </c>
      <c r="S29" s="19">
        <v>28</v>
      </c>
      <c r="T29" s="19">
        <v>46</v>
      </c>
      <c r="U29" s="19">
        <v>5.32</v>
      </c>
      <c r="V29" s="19">
        <f t="shared" ref="V29" si="26">AE29*2</f>
        <v>4.88</v>
      </c>
      <c r="W29" s="20">
        <f t="shared" ref="W29" si="27">R29/2.54</f>
        <v>18.503937007874015</v>
      </c>
      <c r="X29" s="20">
        <f>S29/2.54</f>
        <v>11.023622047244094</v>
      </c>
      <c r="Y29" s="20">
        <f>T29/2.54</f>
        <v>18.110236220472441</v>
      </c>
      <c r="Z29" s="20">
        <f t="shared" ref="Z29:AA29" si="28">U29/0.4536</f>
        <v>11.728395061728396</v>
      </c>
      <c r="AA29" s="20">
        <f t="shared" si="28"/>
        <v>10.758377425044092</v>
      </c>
      <c r="AB29" s="21">
        <f t="shared" ref="AB29" si="29">AG29*2.54</f>
        <v>25.4</v>
      </c>
      <c r="AC29" s="21">
        <f>AH29*2.54</f>
        <v>25.4</v>
      </c>
      <c r="AD29" s="21">
        <f>AI29*2.54</f>
        <v>45.72</v>
      </c>
      <c r="AE29" s="21">
        <v>2.44</v>
      </c>
      <c r="AF29" s="21">
        <v>2.36</v>
      </c>
      <c r="AG29" s="22">
        <v>10</v>
      </c>
      <c r="AH29" s="22">
        <v>10</v>
      </c>
      <c r="AI29" s="22">
        <v>18</v>
      </c>
      <c r="AJ29" s="22">
        <v>2.44</v>
      </c>
      <c r="AK29" s="22">
        <v>2.36</v>
      </c>
    </row>
    <row r="30" spans="1:37" x14ac:dyDescent="0.2">
      <c r="A30" t="s">
        <v>44</v>
      </c>
      <c r="B30" t="s">
        <v>50</v>
      </c>
      <c r="C30" t="s">
        <v>53</v>
      </c>
      <c r="D30" s="50" t="s">
        <v>47</v>
      </c>
      <c r="E30">
        <f>I30/F30</f>
        <v>254</v>
      </c>
      <c r="F30">
        <v>2</v>
      </c>
      <c r="G30">
        <v>1</v>
      </c>
      <c r="H30">
        <v>2</v>
      </c>
      <c r="I30">
        <v>508</v>
      </c>
      <c r="J30" s="16">
        <v>11.4</v>
      </c>
      <c r="K30" s="23">
        <f>J30*I30</f>
        <v>5791.2</v>
      </c>
      <c r="L30" s="17">
        <f t="shared" si="21"/>
        <v>18.503937007874015</v>
      </c>
      <c r="M30" s="17">
        <f t="shared" si="21"/>
        <v>11.023622047244094</v>
      </c>
      <c r="N30" s="17">
        <f t="shared" si="21"/>
        <v>18.110236220472441</v>
      </c>
      <c r="O30" s="40">
        <f>Q30*E30</f>
        <v>1351.28</v>
      </c>
      <c r="P30" s="48">
        <f>L30*2.54*M30*2.54*N30*2.54/1000000/F30*I30</f>
        <v>15.376143999999998</v>
      </c>
      <c r="Q30" s="18">
        <f>U30</f>
        <v>5.32</v>
      </c>
      <c r="R30" s="19">
        <v>47</v>
      </c>
      <c r="S30" s="19">
        <v>28</v>
      </c>
      <c r="T30" s="19">
        <v>46</v>
      </c>
      <c r="U30" s="19">
        <v>5.32</v>
      </c>
      <c r="V30" s="19">
        <f>AE30*2</f>
        <v>4.88</v>
      </c>
      <c r="W30" s="20">
        <f>R30/2.54</f>
        <v>18.503937007874015</v>
      </c>
      <c r="X30" s="20">
        <f t="shared" ref="X30:Y30" si="30">S30/2.54</f>
        <v>11.023622047244094</v>
      </c>
      <c r="Y30" s="20">
        <f t="shared" si="30"/>
        <v>18.110236220472441</v>
      </c>
      <c r="Z30" s="20">
        <f>U30/0.4536</f>
        <v>11.728395061728396</v>
      </c>
      <c r="AA30" s="20">
        <f>V30/0.4536</f>
        <v>10.758377425044092</v>
      </c>
      <c r="AB30" s="21">
        <f>AG30*2.54</f>
        <v>25.4</v>
      </c>
      <c r="AC30" s="21">
        <f t="shared" ref="AC30:AD30" si="31">AH30*2.54</f>
        <v>25.4</v>
      </c>
      <c r="AD30" s="21">
        <f t="shared" si="31"/>
        <v>45.72</v>
      </c>
      <c r="AE30" s="21">
        <v>2.44</v>
      </c>
      <c r="AF30" s="21">
        <v>2.36</v>
      </c>
      <c r="AG30" s="22">
        <v>10</v>
      </c>
      <c r="AH30" s="22">
        <v>10</v>
      </c>
      <c r="AI30" s="22">
        <v>18</v>
      </c>
      <c r="AJ30" s="22">
        <v>2.44</v>
      </c>
      <c r="AK30" s="22">
        <v>2.36</v>
      </c>
    </row>
    <row r="31" spans="1:37" x14ac:dyDescent="0.2">
      <c r="J31" t="s">
        <v>42</v>
      </c>
      <c r="K31" s="16">
        <f>SUM(K28:K30)</f>
        <v>17373.599999999999</v>
      </c>
      <c r="N31" t="s">
        <v>42</v>
      </c>
      <c r="O31" s="17">
        <f>SUM(O28:O30)</f>
        <v>4053.84</v>
      </c>
      <c r="P31" s="41">
        <f>SUM(P28:P30)</f>
        <v>46.128431999999997</v>
      </c>
    </row>
    <row r="33" spans="16:16" x14ac:dyDescent="0.2">
      <c r="P33" s="59"/>
    </row>
  </sheetData>
  <mergeCells count="8">
    <mergeCell ref="R9:V9"/>
    <mergeCell ref="W9:AA9"/>
    <mergeCell ref="AB9:AF9"/>
    <mergeCell ref="AG9:AK9"/>
    <mergeCell ref="R17:V17"/>
    <mergeCell ref="W17:AA17"/>
    <mergeCell ref="AB17:AF17"/>
    <mergeCell ref="AG17:AK17"/>
  </mergeCells>
  <phoneticPr fontId="1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7FEED-E04D-4369-A601-ED65C309FF71}">
  <sheetPr>
    <tabColor theme="0" tint="-0.499984740745262"/>
  </sheetPr>
  <dimension ref="A1:AK33"/>
  <sheetViews>
    <sheetView workbookViewId="0">
      <pane xSplit="4" ySplit="7" topLeftCell="E8" activePane="bottomRight" state="frozenSplit"/>
      <selection pane="topRight" activeCell="E1" sqref="E1"/>
      <selection pane="bottomLeft" activeCell="A9" sqref="A9"/>
      <selection pane="bottomRight" activeCell="D29" sqref="D29"/>
    </sheetView>
  </sheetViews>
  <sheetFormatPr defaultRowHeight="14.25" x14ac:dyDescent="0.2"/>
  <cols>
    <col min="1" max="1" width="14.875" customWidth="1"/>
    <col min="2" max="2" width="9.5" bestFit="1" customWidth="1"/>
    <col min="3" max="3" width="11.625" customWidth="1"/>
    <col min="4" max="4" width="23.75" customWidth="1"/>
    <col min="5" max="5" width="9.375" customWidth="1"/>
    <col min="6" max="6" width="9.625" customWidth="1"/>
    <col min="7" max="9" width="8.875" customWidth="1"/>
    <col min="10" max="10" width="9.5" customWidth="1"/>
    <col min="11" max="11" width="12" customWidth="1"/>
    <col min="12" max="12" width="9" customWidth="1"/>
    <col min="16" max="16" width="12.25" style="7" customWidth="1"/>
    <col min="17" max="17" width="9" style="4"/>
  </cols>
  <sheetData>
    <row r="1" spans="1:37" s="1" customFormat="1" ht="30" customHeight="1" x14ac:dyDescent="0.2">
      <c r="A1" s="1" t="s">
        <v>43</v>
      </c>
      <c r="F1" s="31"/>
      <c r="G1" s="32"/>
      <c r="H1" s="32" t="s">
        <v>59</v>
      </c>
      <c r="I1" s="33" t="s">
        <v>58</v>
      </c>
      <c r="J1" s="58" t="s">
        <v>70</v>
      </c>
      <c r="P1" s="2"/>
    </row>
    <row r="2" spans="1:37" ht="12.75" customHeight="1" x14ac:dyDescent="0.2">
      <c r="A2" s="24" t="s">
        <v>0</v>
      </c>
      <c r="B2" s="25">
        <v>3411819</v>
      </c>
      <c r="F2" s="35"/>
      <c r="H2" s="30" t="s">
        <v>49</v>
      </c>
      <c r="I2">
        <v>1852</v>
      </c>
      <c r="J2" s="43">
        <f>I12+I19+I28</f>
        <v>1852</v>
      </c>
      <c r="P2" s="3"/>
    </row>
    <row r="3" spans="1:37" ht="12.75" customHeight="1" x14ac:dyDescent="0.2">
      <c r="A3" s="24" t="s">
        <v>1</v>
      </c>
      <c r="B3" s="26" t="s">
        <v>2</v>
      </c>
      <c r="C3" s="27"/>
      <c r="D3" s="27"/>
      <c r="F3" s="35"/>
      <c r="H3" s="30" t="s">
        <v>47</v>
      </c>
      <c r="I3">
        <v>1852</v>
      </c>
      <c r="J3" s="43">
        <f>I11+I21+I30</f>
        <v>1852</v>
      </c>
      <c r="P3" s="3"/>
    </row>
    <row r="4" spans="1:37" ht="12.75" customHeight="1" thickBot="1" x14ac:dyDescent="0.25">
      <c r="A4" s="24" t="s">
        <v>3</v>
      </c>
      <c r="B4" s="26" t="s">
        <v>4</v>
      </c>
      <c r="C4" s="27"/>
      <c r="D4" s="27"/>
      <c r="F4" s="36"/>
      <c r="G4" s="37"/>
      <c r="H4" s="38" t="s">
        <v>48</v>
      </c>
      <c r="I4" s="37">
        <v>1852</v>
      </c>
      <c r="J4" s="44">
        <f>I13+I20+I29</f>
        <v>1852</v>
      </c>
      <c r="P4" s="3"/>
    </row>
    <row r="5" spans="1:37" ht="12.75" customHeight="1" x14ac:dyDescent="0.2">
      <c r="A5" s="24" t="s">
        <v>5</v>
      </c>
      <c r="B5" s="26" t="s">
        <v>6</v>
      </c>
      <c r="C5" s="27"/>
      <c r="D5" s="27"/>
      <c r="P5" s="3"/>
    </row>
    <row r="6" spans="1:37" ht="12.75" customHeight="1" x14ac:dyDescent="0.2">
      <c r="A6" s="24" t="s">
        <v>62</v>
      </c>
      <c r="B6" s="39">
        <v>45764</v>
      </c>
      <c r="C6" s="27"/>
      <c r="D6" s="27"/>
      <c r="P6" s="3"/>
    </row>
    <row r="7" spans="1:37" ht="12.75" customHeight="1" x14ac:dyDescent="0.2">
      <c r="P7" s="3"/>
    </row>
    <row r="8" spans="1:37" s="52" customFormat="1" x14ac:dyDescent="0.2">
      <c r="A8" s="52" t="s">
        <v>71</v>
      </c>
      <c r="B8" s="52" t="s">
        <v>73</v>
      </c>
      <c r="C8" s="56">
        <f>P14</f>
        <v>58.356703999999993</v>
      </c>
      <c r="D8" s="52" t="s">
        <v>74</v>
      </c>
      <c r="E8" s="52" t="s">
        <v>80</v>
      </c>
      <c r="F8" s="52">
        <f>55000*0.4536</f>
        <v>24948</v>
      </c>
      <c r="G8" s="52" t="s">
        <v>79</v>
      </c>
      <c r="P8" s="53"/>
    </row>
    <row r="9" spans="1:37" x14ac:dyDescent="0.2">
      <c r="A9" s="42" t="s">
        <v>69</v>
      </c>
      <c r="E9" s="6"/>
      <c r="R9" s="71" t="s">
        <v>7</v>
      </c>
      <c r="S9" s="71"/>
      <c r="T9" s="71"/>
      <c r="U9" s="71"/>
      <c r="V9" s="71"/>
      <c r="W9" s="72" t="s">
        <v>7</v>
      </c>
      <c r="X9" s="72"/>
      <c r="Y9" s="72"/>
      <c r="Z9" s="72"/>
      <c r="AA9" s="72"/>
      <c r="AB9" s="73" t="s">
        <v>8</v>
      </c>
      <c r="AC9" s="73"/>
      <c r="AD9" s="73"/>
      <c r="AE9" s="73"/>
      <c r="AF9" s="73"/>
      <c r="AG9" s="74" t="s">
        <v>8</v>
      </c>
      <c r="AH9" s="74"/>
      <c r="AI9" s="74"/>
      <c r="AJ9" s="74"/>
      <c r="AK9" s="74"/>
    </row>
    <row r="10" spans="1:37" s="8" customFormat="1" ht="57" x14ac:dyDescent="0.2">
      <c r="A10" s="8" t="s">
        <v>9</v>
      </c>
      <c r="B10" s="8" t="s">
        <v>10</v>
      </c>
      <c r="C10" s="9" t="s">
        <v>11</v>
      </c>
      <c r="D10" s="8" t="s">
        <v>12</v>
      </c>
      <c r="E10" s="9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 s="9" t="s">
        <v>18</v>
      </c>
      <c r="K10" s="9" t="s">
        <v>19</v>
      </c>
      <c r="L10" s="9" t="s">
        <v>20</v>
      </c>
      <c r="M10" s="9" t="s">
        <v>21</v>
      </c>
      <c r="N10" s="9" t="s">
        <v>22</v>
      </c>
      <c r="O10" s="9" t="s">
        <v>23</v>
      </c>
      <c r="P10" s="10" t="s">
        <v>24</v>
      </c>
      <c r="Q10" s="11" t="str">
        <f>U10</f>
        <v>CARTON GROSS WEIGHT(KG)</v>
      </c>
      <c r="R10" s="12" t="s">
        <v>25</v>
      </c>
      <c r="S10" s="12" t="s">
        <v>26</v>
      </c>
      <c r="T10" s="12" t="s">
        <v>27</v>
      </c>
      <c r="U10" s="12" t="s">
        <v>28</v>
      </c>
      <c r="V10" s="12" t="s">
        <v>29</v>
      </c>
      <c r="W10" s="13" t="s">
        <v>20</v>
      </c>
      <c r="X10" s="13" t="s">
        <v>21</v>
      </c>
      <c r="Y10" s="13" t="s">
        <v>22</v>
      </c>
      <c r="Z10" s="13" t="s">
        <v>30</v>
      </c>
      <c r="AA10" s="13" t="s">
        <v>31</v>
      </c>
      <c r="AB10" s="14" t="s">
        <v>32</v>
      </c>
      <c r="AC10" s="14" t="s">
        <v>33</v>
      </c>
      <c r="AD10" s="14" t="s">
        <v>34</v>
      </c>
      <c r="AE10" s="14" t="s">
        <v>35</v>
      </c>
      <c r="AF10" s="14" t="s">
        <v>36</v>
      </c>
      <c r="AG10" s="15" t="s">
        <v>37</v>
      </c>
      <c r="AH10" s="15" t="s">
        <v>38</v>
      </c>
      <c r="AI10" s="15" t="s">
        <v>39</v>
      </c>
      <c r="AJ10" s="15" t="s">
        <v>40</v>
      </c>
      <c r="AK10" s="15" t="s">
        <v>41</v>
      </c>
    </row>
    <row r="11" spans="1:37" x14ac:dyDescent="0.2">
      <c r="A11" t="s">
        <v>44</v>
      </c>
      <c r="B11" t="s">
        <v>50</v>
      </c>
      <c r="C11" t="s">
        <v>53</v>
      </c>
      <c r="D11" s="50" t="s">
        <v>47</v>
      </c>
      <c r="E11">
        <f>I11/F11</f>
        <v>672</v>
      </c>
      <c r="F11">
        <v>2</v>
      </c>
      <c r="G11">
        <v>1</v>
      </c>
      <c r="H11">
        <v>2</v>
      </c>
      <c r="I11" s="27">
        <v>1344</v>
      </c>
      <c r="J11" s="16">
        <v>11.4</v>
      </c>
      <c r="K11" s="16">
        <f>J11*I11</f>
        <v>15321.6</v>
      </c>
      <c r="L11" s="17">
        <f>W11</f>
        <v>18.503937007874015</v>
      </c>
      <c r="M11" s="17">
        <f>X11</f>
        <v>11.023622047244094</v>
      </c>
      <c r="N11" s="17">
        <f>Y11</f>
        <v>18.110236220472441</v>
      </c>
      <c r="O11" s="17">
        <f>Q11*E11</f>
        <v>3575.04</v>
      </c>
      <c r="P11" s="3">
        <f>L11*2.54*M11*2.54*N11*2.54/1000000/F11*I11</f>
        <v>40.680191999999998</v>
      </c>
      <c r="Q11" s="18">
        <f>U11</f>
        <v>5.32</v>
      </c>
      <c r="R11" s="19">
        <v>47</v>
      </c>
      <c r="S11" s="19">
        <v>28</v>
      </c>
      <c r="T11" s="19">
        <v>46</v>
      </c>
      <c r="U11" s="19">
        <v>5.32</v>
      </c>
      <c r="V11" s="19">
        <f>AE11*2</f>
        <v>4.88</v>
      </c>
      <c r="W11" s="20">
        <f>R11/2.54</f>
        <v>18.503937007874015</v>
      </c>
      <c r="X11" s="20">
        <f t="shared" ref="X11:Y11" si="0">S11/2.54</f>
        <v>11.023622047244094</v>
      </c>
      <c r="Y11" s="20">
        <f t="shared" si="0"/>
        <v>18.110236220472441</v>
      </c>
      <c r="Z11" s="20">
        <f>U11/0.4536</f>
        <v>11.728395061728396</v>
      </c>
      <c r="AA11" s="20">
        <f>V11/0.4536</f>
        <v>10.758377425044092</v>
      </c>
      <c r="AB11" s="21">
        <f>AG11*2.54</f>
        <v>25.4</v>
      </c>
      <c r="AC11" s="21">
        <f t="shared" ref="AC11:AD11" si="1">AH11*2.54</f>
        <v>25.4</v>
      </c>
      <c r="AD11" s="21">
        <f t="shared" si="1"/>
        <v>45.72</v>
      </c>
      <c r="AE11" s="21">
        <v>2.44</v>
      </c>
      <c r="AF11" s="21">
        <v>2.36</v>
      </c>
      <c r="AG11" s="22">
        <v>10</v>
      </c>
      <c r="AH11" s="22">
        <v>10</v>
      </c>
      <c r="AI11" s="22">
        <v>18</v>
      </c>
      <c r="AJ11" s="22">
        <v>2.44</v>
      </c>
      <c r="AK11" s="22">
        <v>2.36</v>
      </c>
    </row>
    <row r="12" spans="1:37" x14ac:dyDescent="0.2">
      <c r="A12" t="s">
        <v>46</v>
      </c>
      <c r="B12" t="s">
        <v>52</v>
      </c>
      <c r="C12" t="s">
        <v>55</v>
      </c>
      <c r="D12" t="s">
        <v>49</v>
      </c>
      <c r="E12">
        <f>I12/F12</f>
        <v>292</v>
      </c>
      <c r="F12">
        <v>2</v>
      </c>
      <c r="G12">
        <v>1</v>
      </c>
      <c r="H12">
        <v>2</v>
      </c>
      <c r="I12" s="27">
        <v>584</v>
      </c>
      <c r="J12" s="16">
        <v>11.4</v>
      </c>
      <c r="K12" s="16">
        <f>J12*I12</f>
        <v>6657.6</v>
      </c>
      <c r="L12" s="17">
        <f t="shared" ref="L12:N13" si="2">W12</f>
        <v>18.503937007874015</v>
      </c>
      <c r="M12" s="17">
        <f t="shared" si="2"/>
        <v>11.023622047244094</v>
      </c>
      <c r="N12" s="17">
        <f t="shared" si="2"/>
        <v>18.110236220472441</v>
      </c>
      <c r="O12" s="17">
        <f>Q12*E12</f>
        <v>1553.44</v>
      </c>
      <c r="P12" s="3">
        <f>L12*2.54*M12*2.54*N12*2.54/1000000/F12*I12</f>
        <v>17.676511999999999</v>
      </c>
      <c r="Q12" s="18">
        <f>U12</f>
        <v>5.32</v>
      </c>
      <c r="R12" s="19">
        <v>47</v>
      </c>
      <c r="S12" s="19">
        <v>28</v>
      </c>
      <c r="T12" s="19">
        <v>46</v>
      </c>
      <c r="U12" s="19">
        <v>5.32</v>
      </c>
      <c r="V12" s="19">
        <f>AE12*2</f>
        <v>4.88</v>
      </c>
      <c r="W12" s="20">
        <f>R12/2.54</f>
        <v>18.503937007874015</v>
      </c>
      <c r="X12" s="20">
        <f>S12/2.54</f>
        <v>11.023622047244094</v>
      </c>
      <c r="Y12" s="20">
        <f>T12/2.54</f>
        <v>18.110236220472441</v>
      </c>
      <c r="Z12" s="20">
        <f>U12/0.4536</f>
        <v>11.728395061728396</v>
      </c>
      <c r="AA12" s="20">
        <f>V12/0.4536</f>
        <v>10.758377425044092</v>
      </c>
      <c r="AB12" s="21">
        <f>AG12*2.54</f>
        <v>25.4</v>
      </c>
      <c r="AC12" s="21">
        <f>AH12*2.54</f>
        <v>25.4</v>
      </c>
      <c r="AD12" s="21">
        <f>AI12*2.54</f>
        <v>45.72</v>
      </c>
      <c r="AE12" s="21">
        <v>2.44</v>
      </c>
      <c r="AF12" s="21">
        <v>2.36</v>
      </c>
      <c r="AG12" s="22">
        <v>10</v>
      </c>
      <c r="AH12" s="22">
        <v>10</v>
      </c>
      <c r="AI12" s="22">
        <v>18</v>
      </c>
      <c r="AJ12" s="22">
        <v>2.44</v>
      </c>
      <c r="AK12" s="22">
        <v>2.36</v>
      </c>
    </row>
    <row r="13" spans="1:37" x14ac:dyDescent="0.2">
      <c r="A13" t="s">
        <v>45</v>
      </c>
      <c r="B13" t="s">
        <v>51</v>
      </c>
      <c r="C13" t="s">
        <v>54</v>
      </c>
      <c r="D13" s="49" t="s">
        <v>48</v>
      </c>
      <c r="E13">
        <f>I13/F13</f>
        <v>0</v>
      </c>
      <c r="F13">
        <v>2</v>
      </c>
      <c r="G13">
        <v>1</v>
      </c>
      <c r="H13">
        <v>2</v>
      </c>
      <c r="I13" s="6">
        <v>0</v>
      </c>
      <c r="J13" s="16">
        <v>11.4</v>
      </c>
      <c r="K13" s="23">
        <f t="shared" ref="K13" si="3">J13*I13</f>
        <v>0</v>
      </c>
      <c r="L13" s="17">
        <f t="shared" si="2"/>
        <v>18.503937007874015</v>
      </c>
      <c r="M13" s="17">
        <f t="shared" si="2"/>
        <v>11.023622047244094</v>
      </c>
      <c r="N13" s="17">
        <f t="shared" si="2"/>
        <v>18.110236220472441</v>
      </c>
      <c r="O13" s="40">
        <f>Q13*E13</f>
        <v>0</v>
      </c>
      <c r="P13" s="48">
        <f t="shared" ref="P13" si="4">L13*2.54*M13*2.54*N13*2.54/1000000/F13*I13</f>
        <v>0</v>
      </c>
      <c r="Q13" s="18">
        <f t="shared" ref="Q13" si="5">U13</f>
        <v>5.32</v>
      </c>
      <c r="R13" s="19">
        <v>47</v>
      </c>
      <c r="S13" s="19">
        <v>28</v>
      </c>
      <c r="T13" s="19">
        <v>46</v>
      </c>
      <c r="U13" s="19">
        <v>5.32</v>
      </c>
      <c r="V13" s="19">
        <f t="shared" ref="V13" si="6">AE13*2</f>
        <v>4.88</v>
      </c>
      <c r="W13" s="20">
        <f t="shared" ref="W13" si="7">R13/2.54</f>
        <v>18.503937007874015</v>
      </c>
      <c r="X13" s="20">
        <f>S13/2.54</f>
        <v>11.023622047244094</v>
      </c>
      <c r="Y13" s="20">
        <f>T13/2.54</f>
        <v>18.110236220472441</v>
      </c>
      <c r="Z13" s="20">
        <f t="shared" ref="Z13:AA13" si="8">U13/0.4536</f>
        <v>11.728395061728396</v>
      </c>
      <c r="AA13" s="20">
        <f t="shared" si="8"/>
        <v>10.758377425044092</v>
      </c>
      <c r="AB13" s="21">
        <f t="shared" ref="AB13" si="9">AG13*2.54</f>
        <v>25.4</v>
      </c>
      <c r="AC13" s="21">
        <f>AH13*2.54</f>
        <v>25.4</v>
      </c>
      <c r="AD13" s="21">
        <f>AI13*2.54</f>
        <v>45.72</v>
      </c>
      <c r="AE13" s="21">
        <v>2.44</v>
      </c>
      <c r="AF13" s="21">
        <v>2.36</v>
      </c>
      <c r="AG13" s="22">
        <v>10</v>
      </c>
      <c r="AH13" s="22">
        <v>10</v>
      </c>
      <c r="AI13" s="22">
        <v>18</v>
      </c>
      <c r="AJ13" s="22">
        <v>2.44</v>
      </c>
      <c r="AK13" s="22">
        <v>2.36</v>
      </c>
    </row>
    <row r="14" spans="1:37" x14ac:dyDescent="0.2">
      <c r="J14" t="s">
        <v>42</v>
      </c>
      <c r="K14" s="16">
        <f>SUM(K11:K13)</f>
        <v>21979.200000000001</v>
      </c>
      <c r="N14" t="s">
        <v>42</v>
      </c>
      <c r="O14" s="17">
        <f>SUM(O11:O13)</f>
        <v>5128.4799999999996</v>
      </c>
      <c r="P14" s="41">
        <f>SUM(P11:P13)</f>
        <v>58.356703999999993</v>
      </c>
    </row>
    <row r="15" spans="1:37" x14ac:dyDescent="0.2">
      <c r="K15" s="16"/>
    </row>
    <row r="16" spans="1:37" s="52" customFormat="1" x14ac:dyDescent="0.2">
      <c r="A16" s="52" t="s">
        <v>72</v>
      </c>
      <c r="B16" s="52" t="s">
        <v>73</v>
      </c>
      <c r="C16" s="56">
        <f>P22</f>
        <v>63.683871999999994</v>
      </c>
      <c r="D16" s="52" t="s">
        <v>75</v>
      </c>
      <c r="E16" s="52" t="s">
        <v>80</v>
      </c>
      <c r="F16" s="52">
        <f>55000*0.4536</f>
        <v>24948</v>
      </c>
      <c r="G16" s="52" t="s">
        <v>79</v>
      </c>
      <c r="J16" s="56"/>
      <c r="P16" s="53"/>
    </row>
    <row r="17" spans="1:37" x14ac:dyDescent="0.2">
      <c r="A17" s="42" t="s">
        <v>67</v>
      </c>
      <c r="C17" s="5"/>
      <c r="E17" s="6"/>
      <c r="R17" s="71" t="s">
        <v>7</v>
      </c>
      <c r="S17" s="71"/>
      <c r="T17" s="71"/>
      <c r="U17" s="71"/>
      <c r="V17" s="71"/>
      <c r="W17" s="72" t="s">
        <v>7</v>
      </c>
      <c r="X17" s="72"/>
      <c r="Y17" s="72"/>
      <c r="Z17" s="72"/>
      <c r="AA17" s="72"/>
      <c r="AB17" s="73" t="s">
        <v>8</v>
      </c>
      <c r="AC17" s="73"/>
      <c r="AD17" s="73"/>
      <c r="AE17" s="73"/>
      <c r="AF17" s="73"/>
      <c r="AG17" s="74" t="s">
        <v>8</v>
      </c>
      <c r="AH17" s="74"/>
      <c r="AI17" s="74"/>
      <c r="AJ17" s="74"/>
      <c r="AK17" s="74"/>
    </row>
    <row r="18" spans="1:37" s="8" customFormat="1" ht="57" x14ac:dyDescent="0.2">
      <c r="A18" s="8" t="s">
        <v>9</v>
      </c>
      <c r="B18" s="8" t="s">
        <v>10</v>
      </c>
      <c r="C18" s="9" t="s">
        <v>11</v>
      </c>
      <c r="D18" s="8" t="s">
        <v>12</v>
      </c>
      <c r="E18" s="9" t="s">
        <v>13</v>
      </c>
      <c r="F18" s="9" t="s">
        <v>14</v>
      </c>
      <c r="G18" s="9" t="s">
        <v>15</v>
      </c>
      <c r="H18" s="9" t="s">
        <v>16</v>
      </c>
      <c r="I18" s="9" t="s">
        <v>17</v>
      </c>
      <c r="J18" s="9" t="s">
        <v>18</v>
      </c>
      <c r="K18" s="9" t="s">
        <v>19</v>
      </c>
      <c r="L18" s="9" t="s">
        <v>20</v>
      </c>
      <c r="M18" s="9" t="s">
        <v>21</v>
      </c>
      <c r="N18" s="9" t="s">
        <v>22</v>
      </c>
      <c r="O18" s="9" t="s">
        <v>23</v>
      </c>
      <c r="P18" s="10" t="s">
        <v>24</v>
      </c>
      <c r="Q18" s="11" t="str">
        <f>U18</f>
        <v>CARTON GROSS WEIGHT(KG)</v>
      </c>
      <c r="R18" s="12" t="s">
        <v>25</v>
      </c>
      <c r="S18" s="12" t="s">
        <v>26</v>
      </c>
      <c r="T18" s="12" t="s">
        <v>27</v>
      </c>
      <c r="U18" s="12" t="s">
        <v>28</v>
      </c>
      <c r="V18" s="12" t="s">
        <v>29</v>
      </c>
      <c r="W18" s="13" t="s">
        <v>20</v>
      </c>
      <c r="X18" s="13" t="s">
        <v>21</v>
      </c>
      <c r="Y18" s="13" t="s">
        <v>22</v>
      </c>
      <c r="Z18" s="13" t="s">
        <v>30</v>
      </c>
      <c r="AA18" s="13" t="s">
        <v>31</v>
      </c>
      <c r="AB18" s="14" t="s">
        <v>32</v>
      </c>
      <c r="AC18" s="14" t="s">
        <v>33</v>
      </c>
      <c r="AD18" s="14" t="s">
        <v>34</v>
      </c>
      <c r="AE18" s="14" t="s">
        <v>35</v>
      </c>
      <c r="AF18" s="14" t="s">
        <v>36</v>
      </c>
      <c r="AG18" s="15" t="s">
        <v>37</v>
      </c>
      <c r="AH18" s="15" t="s">
        <v>38</v>
      </c>
      <c r="AI18" s="15" t="s">
        <v>39</v>
      </c>
      <c r="AJ18" s="15" t="s">
        <v>40</v>
      </c>
      <c r="AK18" s="15" t="s">
        <v>41</v>
      </c>
    </row>
    <row r="19" spans="1:37" x14ac:dyDescent="0.2">
      <c r="A19" t="s">
        <v>46</v>
      </c>
      <c r="B19" t="s">
        <v>52</v>
      </c>
      <c r="C19" t="s">
        <v>55</v>
      </c>
      <c r="D19" t="s">
        <v>49</v>
      </c>
      <c r="E19">
        <f>I19/F19</f>
        <v>380</v>
      </c>
      <c r="F19">
        <v>2</v>
      </c>
      <c r="G19">
        <v>1</v>
      </c>
      <c r="H19">
        <v>2</v>
      </c>
      <c r="I19" s="27">
        <v>760</v>
      </c>
      <c r="J19" s="16">
        <v>11.4</v>
      </c>
      <c r="K19" s="16">
        <f>J19*I19</f>
        <v>8664</v>
      </c>
      <c r="L19" s="17">
        <f t="shared" ref="L19:N21" si="10">W19</f>
        <v>18.503937007874015</v>
      </c>
      <c r="M19" s="17">
        <f t="shared" si="10"/>
        <v>11.023622047244094</v>
      </c>
      <c r="N19" s="17">
        <f t="shared" si="10"/>
        <v>18.110236220472441</v>
      </c>
      <c r="O19" s="17">
        <f>Q19*E19</f>
        <v>2021.6000000000001</v>
      </c>
      <c r="P19" s="3">
        <f>L19*2.54*M19*2.54*N19*2.54/1000000/F19*I19</f>
        <v>23.003679999999996</v>
      </c>
      <c r="Q19" s="18">
        <f>U19</f>
        <v>5.32</v>
      </c>
      <c r="R19" s="19">
        <v>47</v>
      </c>
      <c r="S19" s="19">
        <v>28</v>
      </c>
      <c r="T19" s="19">
        <v>46</v>
      </c>
      <c r="U19" s="19">
        <v>5.32</v>
      </c>
      <c r="V19" s="19">
        <f>AE19*2</f>
        <v>4.88</v>
      </c>
      <c r="W19" s="20">
        <f>R19/2.54</f>
        <v>18.503937007874015</v>
      </c>
      <c r="X19" s="20">
        <f>S19/2.54</f>
        <v>11.023622047244094</v>
      </c>
      <c r="Y19" s="20">
        <f>T19/2.54</f>
        <v>18.110236220472441</v>
      </c>
      <c r="Z19" s="20">
        <f>U19/0.4536</f>
        <v>11.728395061728396</v>
      </c>
      <c r="AA19" s="20">
        <f>V19/0.4536</f>
        <v>10.758377425044092</v>
      </c>
      <c r="AB19" s="21">
        <f>AG19*2.54</f>
        <v>25.4</v>
      </c>
      <c r="AC19" s="21">
        <f>AH19*2.54</f>
        <v>25.4</v>
      </c>
      <c r="AD19" s="21">
        <f>AI19*2.54</f>
        <v>45.72</v>
      </c>
      <c r="AE19" s="21">
        <v>2.44</v>
      </c>
      <c r="AF19" s="21">
        <v>2.36</v>
      </c>
      <c r="AG19" s="22">
        <v>10</v>
      </c>
      <c r="AH19" s="22">
        <v>10</v>
      </c>
      <c r="AI19" s="22">
        <v>18</v>
      </c>
      <c r="AJ19" s="22">
        <v>2.44</v>
      </c>
      <c r="AK19" s="22">
        <v>2.36</v>
      </c>
    </row>
    <row r="20" spans="1:37" x14ac:dyDescent="0.2">
      <c r="A20" t="s">
        <v>45</v>
      </c>
      <c r="B20" t="s">
        <v>51</v>
      </c>
      <c r="C20" t="s">
        <v>54</v>
      </c>
      <c r="D20" s="49" t="s">
        <v>48</v>
      </c>
      <c r="E20">
        <f t="shared" ref="E20" si="11">I20/F20</f>
        <v>672</v>
      </c>
      <c r="F20">
        <v>2</v>
      </c>
      <c r="G20">
        <v>1</v>
      </c>
      <c r="H20">
        <v>2</v>
      </c>
      <c r="I20" s="27">
        <v>1344</v>
      </c>
      <c r="J20" s="16">
        <v>11.4</v>
      </c>
      <c r="K20" s="16">
        <f t="shared" ref="K20" si="12">J20*I20</f>
        <v>15321.6</v>
      </c>
      <c r="L20" s="17">
        <f t="shared" si="10"/>
        <v>18.503937007874015</v>
      </c>
      <c r="M20" s="17">
        <f t="shared" si="10"/>
        <v>11.023622047244094</v>
      </c>
      <c r="N20" s="17">
        <f t="shared" si="10"/>
        <v>18.110236220472441</v>
      </c>
      <c r="O20" s="17">
        <f>Q20*E20</f>
        <v>3575.04</v>
      </c>
      <c r="P20" s="3">
        <f t="shared" ref="P20" si="13">L20*2.54*M20*2.54*N20*2.54/1000000/F20*I20</f>
        <v>40.680191999999998</v>
      </c>
      <c r="Q20" s="18">
        <f t="shared" ref="Q20" si="14">U20</f>
        <v>5.32</v>
      </c>
      <c r="R20" s="19">
        <v>47</v>
      </c>
      <c r="S20" s="19">
        <v>28</v>
      </c>
      <c r="T20" s="19">
        <v>46</v>
      </c>
      <c r="U20" s="19">
        <v>5.32</v>
      </c>
      <c r="V20" s="19">
        <f t="shared" ref="V20" si="15">AE20*2</f>
        <v>4.88</v>
      </c>
      <c r="W20" s="20">
        <f t="shared" ref="W20" si="16">R20/2.54</f>
        <v>18.503937007874015</v>
      </c>
      <c r="X20" s="20">
        <f>S20/2.54</f>
        <v>11.023622047244094</v>
      </c>
      <c r="Y20" s="20">
        <f>T20/2.54</f>
        <v>18.110236220472441</v>
      </c>
      <c r="Z20" s="20">
        <f t="shared" ref="Z20:AA20" si="17">U20/0.4536</f>
        <v>11.728395061728396</v>
      </c>
      <c r="AA20" s="20">
        <f t="shared" si="17"/>
        <v>10.758377425044092</v>
      </c>
      <c r="AB20" s="21">
        <f t="shared" ref="AB20" si="18">AG20*2.54</f>
        <v>25.4</v>
      </c>
      <c r="AC20" s="21">
        <f>AH20*2.54</f>
        <v>25.4</v>
      </c>
      <c r="AD20" s="21">
        <f>AI20*2.54</f>
        <v>45.72</v>
      </c>
      <c r="AE20" s="21">
        <v>2.44</v>
      </c>
      <c r="AF20" s="21">
        <v>2.36</v>
      </c>
      <c r="AG20" s="22">
        <v>10</v>
      </c>
      <c r="AH20" s="22">
        <v>10</v>
      </c>
      <c r="AI20" s="22">
        <v>18</v>
      </c>
      <c r="AJ20" s="22">
        <v>2.44</v>
      </c>
      <c r="AK20" s="22">
        <v>2.36</v>
      </c>
    </row>
    <row r="21" spans="1:37" x14ac:dyDescent="0.2">
      <c r="A21" t="s">
        <v>44</v>
      </c>
      <c r="B21" t="s">
        <v>50</v>
      </c>
      <c r="C21" t="s">
        <v>53</v>
      </c>
      <c r="D21" s="50" t="s">
        <v>47</v>
      </c>
      <c r="E21">
        <f>I21/F21</f>
        <v>0</v>
      </c>
      <c r="F21">
        <v>2</v>
      </c>
      <c r="G21">
        <v>1</v>
      </c>
      <c r="H21">
        <v>2</v>
      </c>
      <c r="I21" s="27">
        <v>0</v>
      </c>
      <c r="J21" s="16">
        <v>11.4</v>
      </c>
      <c r="K21" s="23">
        <f>J21*I21</f>
        <v>0</v>
      </c>
      <c r="L21" s="17">
        <f t="shared" si="10"/>
        <v>18.503937007874015</v>
      </c>
      <c r="M21" s="17">
        <f t="shared" si="10"/>
        <v>11.023622047244094</v>
      </c>
      <c r="N21" s="17">
        <f t="shared" si="10"/>
        <v>18.110236220472441</v>
      </c>
      <c r="O21" s="40">
        <f>Q21*E21</f>
        <v>0</v>
      </c>
      <c r="P21" s="48">
        <f>L21*2.54*M21*2.54*N21*2.54/1000000/F21*I21</f>
        <v>0</v>
      </c>
      <c r="Q21" s="18">
        <f>U21</f>
        <v>5.32</v>
      </c>
      <c r="R21" s="19">
        <v>47</v>
      </c>
      <c r="S21" s="19">
        <v>28</v>
      </c>
      <c r="T21" s="19">
        <v>46</v>
      </c>
      <c r="U21" s="19">
        <v>5.32</v>
      </c>
      <c r="V21" s="19">
        <f>AE21*2</f>
        <v>4.88</v>
      </c>
      <c r="W21" s="20">
        <f>R21/2.54</f>
        <v>18.503937007874015</v>
      </c>
      <c r="X21" s="20">
        <f t="shared" ref="X21:Y21" si="19">S21/2.54</f>
        <v>11.023622047244094</v>
      </c>
      <c r="Y21" s="20">
        <f t="shared" si="19"/>
        <v>18.110236220472441</v>
      </c>
      <c r="Z21" s="20">
        <f>U21/0.4536</f>
        <v>11.728395061728396</v>
      </c>
      <c r="AA21" s="20">
        <f>V21/0.4536</f>
        <v>10.758377425044092</v>
      </c>
      <c r="AB21" s="21">
        <f>AG21*2.54</f>
        <v>25.4</v>
      </c>
      <c r="AC21" s="21">
        <f t="shared" ref="AC21:AD21" si="20">AH21*2.54</f>
        <v>25.4</v>
      </c>
      <c r="AD21" s="21">
        <f t="shared" si="20"/>
        <v>45.72</v>
      </c>
      <c r="AE21" s="21">
        <v>2.44</v>
      </c>
      <c r="AF21" s="21">
        <v>2.36</v>
      </c>
      <c r="AG21" s="22">
        <v>10</v>
      </c>
      <c r="AH21" s="22">
        <v>10</v>
      </c>
      <c r="AI21" s="22">
        <v>18</v>
      </c>
      <c r="AJ21" s="22">
        <v>2.44</v>
      </c>
      <c r="AK21" s="22">
        <v>2.36</v>
      </c>
    </row>
    <row r="22" spans="1:37" x14ac:dyDescent="0.2">
      <c r="J22" t="s">
        <v>42</v>
      </c>
      <c r="K22" s="16">
        <f>SUM(K19:K21)</f>
        <v>23985.599999999999</v>
      </c>
      <c r="N22" t="s">
        <v>42</v>
      </c>
      <c r="O22" s="17">
        <f>SUM(O19:O21)</f>
        <v>5596.64</v>
      </c>
      <c r="P22" s="41">
        <f>SUM(P19:P21)</f>
        <v>63.683871999999994</v>
      </c>
    </row>
    <row r="23" spans="1:37" x14ac:dyDescent="0.2">
      <c r="P23" s="59"/>
    </row>
    <row r="24" spans="1:37" ht="12.75" customHeight="1" x14ac:dyDescent="0.2">
      <c r="A24" s="24" t="s">
        <v>62</v>
      </c>
      <c r="B24" s="39">
        <v>45761</v>
      </c>
      <c r="C24" s="27"/>
      <c r="D24" s="27"/>
      <c r="P24" s="3"/>
    </row>
    <row r="25" spans="1:37" s="52" customFormat="1" x14ac:dyDescent="0.2">
      <c r="A25" s="52" t="s">
        <v>77</v>
      </c>
      <c r="B25" s="52" t="s">
        <v>73</v>
      </c>
      <c r="C25" s="56">
        <f>P31</f>
        <v>46.128431999999997</v>
      </c>
      <c r="D25" s="61" t="s">
        <v>85</v>
      </c>
      <c r="E25" s="52" t="s">
        <v>80</v>
      </c>
      <c r="F25" s="52">
        <f>55000*0.4536</f>
        <v>24948</v>
      </c>
      <c r="G25" s="52" t="s">
        <v>79</v>
      </c>
      <c r="P25" s="53"/>
    </row>
    <row r="26" spans="1:37" x14ac:dyDescent="0.2">
      <c r="A26" s="42" t="s">
        <v>68</v>
      </c>
      <c r="C26" s="51" t="s">
        <v>92</v>
      </c>
    </row>
    <row r="27" spans="1:37" s="8" customFormat="1" ht="57" x14ac:dyDescent="0.2">
      <c r="A27" s="8" t="s">
        <v>9</v>
      </c>
      <c r="B27" s="8" t="s">
        <v>10</v>
      </c>
      <c r="C27" s="9" t="s">
        <v>11</v>
      </c>
      <c r="D27" s="8" t="s">
        <v>12</v>
      </c>
      <c r="E27" s="9" t="s">
        <v>13</v>
      </c>
      <c r="F27" s="9" t="s">
        <v>14</v>
      </c>
      <c r="G27" s="9" t="s">
        <v>15</v>
      </c>
      <c r="H27" s="9" t="s">
        <v>16</v>
      </c>
      <c r="I27" s="9" t="s">
        <v>17</v>
      </c>
      <c r="J27" s="9" t="s">
        <v>18</v>
      </c>
      <c r="K27" s="9" t="s">
        <v>19</v>
      </c>
      <c r="L27" s="9" t="s">
        <v>20</v>
      </c>
      <c r="M27" s="9" t="s">
        <v>21</v>
      </c>
      <c r="N27" s="9" t="s">
        <v>22</v>
      </c>
      <c r="O27" s="9" t="s">
        <v>23</v>
      </c>
      <c r="P27" s="10" t="s">
        <v>24</v>
      </c>
      <c r="Q27" s="11" t="str">
        <f>U27</f>
        <v>CARTON GROSS WEIGHT(KG)</v>
      </c>
      <c r="R27" s="12" t="s">
        <v>25</v>
      </c>
      <c r="S27" s="12" t="s">
        <v>26</v>
      </c>
      <c r="T27" s="12" t="s">
        <v>27</v>
      </c>
      <c r="U27" s="12" t="s">
        <v>28</v>
      </c>
      <c r="V27" s="12" t="s">
        <v>29</v>
      </c>
      <c r="W27" s="13" t="s">
        <v>20</v>
      </c>
      <c r="X27" s="13" t="s">
        <v>21</v>
      </c>
      <c r="Y27" s="13" t="s">
        <v>22</v>
      </c>
      <c r="Z27" s="13" t="s">
        <v>30</v>
      </c>
      <c r="AA27" s="13" t="s">
        <v>31</v>
      </c>
      <c r="AB27" s="14" t="s">
        <v>32</v>
      </c>
      <c r="AC27" s="14" t="s">
        <v>33</v>
      </c>
      <c r="AD27" s="14" t="s">
        <v>34</v>
      </c>
      <c r="AE27" s="14" t="s">
        <v>35</v>
      </c>
      <c r="AF27" s="14" t="s">
        <v>36</v>
      </c>
      <c r="AG27" s="15" t="s">
        <v>37</v>
      </c>
      <c r="AH27" s="15" t="s">
        <v>38</v>
      </c>
      <c r="AI27" s="15" t="s">
        <v>39</v>
      </c>
      <c r="AJ27" s="15" t="s">
        <v>40</v>
      </c>
      <c r="AK27" s="15" t="s">
        <v>41</v>
      </c>
    </row>
    <row r="28" spans="1:37" x14ac:dyDescent="0.2">
      <c r="A28" t="s">
        <v>46</v>
      </c>
      <c r="B28" t="s">
        <v>52</v>
      </c>
      <c r="C28" t="s">
        <v>55</v>
      </c>
      <c r="D28" t="s">
        <v>49</v>
      </c>
      <c r="E28">
        <f>I28/F28</f>
        <v>254</v>
      </c>
      <c r="F28">
        <v>2</v>
      </c>
      <c r="G28">
        <v>1</v>
      </c>
      <c r="H28">
        <v>2</v>
      </c>
      <c r="I28">
        <v>508</v>
      </c>
      <c r="J28" s="16">
        <v>11.4</v>
      </c>
      <c r="K28" s="16">
        <f>J28*I28</f>
        <v>5791.2</v>
      </c>
      <c r="L28" s="17">
        <f t="shared" ref="L28:N30" si="21">W28</f>
        <v>18.503937007874015</v>
      </c>
      <c r="M28" s="17">
        <f t="shared" si="21"/>
        <v>11.023622047244094</v>
      </c>
      <c r="N28" s="17">
        <f t="shared" si="21"/>
        <v>18.110236220472441</v>
      </c>
      <c r="O28" s="17">
        <f>Q28*E28</f>
        <v>1351.28</v>
      </c>
      <c r="P28" s="3">
        <f>L28*2.54*M28*2.54*N28*2.54/1000000/F28*I28</f>
        <v>15.376143999999998</v>
      </c>
      <c r="Q28" s="18">
        <f>U28</f>
        <v>5.32</v>
      </c>
      <c r="R28" s="19">
        <v>47</v>
      </c>
      <c r="S28" s="19">
        <v>28</v>
      </c>
      <c r="T28" s="19">
        <v>46</v>
      </c>
      <c r="U28" s="19">
        <v>5.32</v>
      </c>
      <c r="V28" s="19">
        <f>AE28*2</f>
        <v>4.88</v>
      </c>
      <c r="W28" s="20">
        <f>R28/2.54</f>
        <v>18.503937007874015</v>
      </c>
      <c r="X28" s="20">
        <f>S28/2.54</f>
        <v>11.023622047244094</v>
      </c>
      <c r="Y28" s="20">
        <f>T28/2.54</f>
        <v>18.110236220472441</v>
      </c>
      <c r="Z28" s="20">
        <f>U28/0.4536</f>
        <v>11.728395061728396</v>
      </c>
      <c r="AA28" s="20">
        <f>V28/0.4536</f>
        <v>10.758377425044092</v>
      </c>
      <c r="AB28" s="21">
        <f>AG28*2.54</f>
        <v>25.4</v>
      </c>
      <c r="AC28" s="21">
        <f>AH28*2.54</f>
        <v>25.4</v>
      </c>
      <c r="AD28" s="21">
        <f>AI28*2.54</f>
        <v>45.72</v>
      </c>
      <c r="AE28" s="21">
        <v>2.44</v>
      </c>
      <c r="AF28" s="21">
        <v>2.36</v>
      </c>
      <c r="AG28" s="22">
        <v>10</v>
      </c>
      <c r="AH28" s="22">
        <v>10</v>
      </c>
      <c r="AI28" s="22">
        <v>18</v>
      </c>
      <c r="AJ28" s="22">
        <v>2.44</v>
      </c>
      <c r="AK28" s="22">
        <v>2.36</v>
      </c>
    </row>
    <row r="29" spans="1:37" x14ac:dyDescent="0.2">
      <c r="A29" t="s">
        <v>45</v>
      </c>
      <c r="B29" t="s">
        <v>51</v>
      </c>
      <c r="C29" t="s">
        <v>54</v>
      </c>
      <c r="D29" s="49" t="s">
        <v>48</v>
      </c>
      <c r="E29">
        <f t="shared" ref="E29" si="22">I29/F29</f>
        <v>254</v>
      </c>
      <c r="F29">
        <v>2</v>
      </c>
      <c r="G29">
        <v>1</v>
      </c>
      <c r="H29">
        <v>2</v>
      </c>
      <c r="I29">
        <v>508</v>
      </c>
      <c r="J29" s="16">
        <v>11.4</v>
      </c>
      <c r="K29" s="16">
        <f t="shared" ref="K29" si="23">J29*I29</f>
        <v>5791.2</v>
      </c>
      <c r="L29" s="17">
        <f t="shared" si="21"/>
        <v>18.503937007874015</v>
      </c>
      <c r="M29" s="17">
        <f t="shared" si="21"/>
        <v>11.023622047244094</v>
      </c>
      <c r="N29" s="17">
        <f t="shared" si="21"/>
        <v>18.110236220472441</v>
      </c>
      <c r="O29" s="17">
        <f>Q29*E29</f>
        <v>1351.28</v>
      </c>
      <c r="P29" s="3">
        <f t="shared" ref="P29" si="24">L29*2.54*M29*2.54*N29*2.54/1000000/F29*I29</f>
        <v>15.376143999999998</v>
      </c>
      <c r="Q29" s="18">
        <f t="shared" ref="Q29" si="25">U29</f>
        <v>5.32</v>
      </c>
      <c r="R29" s="19">
        <v>47</v>
      </c>
      <c r="S29" s="19">
        <v>28</v>
      </c>
      <c r="T29" s="19">
        <v>46</v>
      </c>
      <c r="U29" s="19">
        <v>5.32</v>
      </c>
      <c r="V29" s="19">
        <f t="shared" ref="V29" si="26">AE29*2</f>
        <v>4.88</v>
      </c>
      <c r="W29" s="20">
        <f t="shared" ref="W29" si="27">R29/2.54</f>
        <v>18.503937007874015</v>
      </c>
      <c r="X29" s="20">
        <f>S29/2.54</f>
        <v>11.023622047244094</v>
      </c>
      <c r="Y29" s="20">
        <f>T29/2.54</f>
        <v>18.110236220472441</v>
      </c>
      <c r="Z29" s="20">
        <f t="shared" ref="Z29:AA29" si="28">U29/0.4536</f>
        <v>11.728395061728396</v>
      </c>
      <c r="AA29" s="20">
        <f t="shared" si="28"/>
        <v>10.758377425044092</v>
      </c>
      <c r="AB29" s="21">
        <f t="shared" ref="AB29" si="29">AG29*2.54</f>
        <v>25.4</v>
      </c>
      <c r="AC29" s="21">
        <f>AH29*2.54</f>
        <v>25.4</v>
      </c>
      <c r="AD29" s="21">
        <f>AI29*2.54</f>
        <v>45.72</v>
      </c>
      <c r="AE29" s="21">
        <v>2.44</v>
      </c>
      <c r="AF29" s="21">
        <v>2.36</v>
      </c>
      <c r="AG29" s="22">
        <v>10</v>
      </c>
      <c r="AH29" s="22">
        <v>10</v>
      </c>
      <c r="AI29" s="22">
        <v>18</v>
      </c>
      <c r="AJ29" s="22">
        <v>2.44</v>
      </c>
      <c r="AK29" s="22">
        <v>2.36</v>
      </c>
    </row>
    <row r="30" spans="1:37" x14ac:dyDescent="0.2">
      <c r="A30" t="s">
        <v>44</v>
      </c>
      <c r="B30" t="s">
        <v>50</v>
      </c>
      <c r="C30" t="s">
        <v>53</v>
      </c>
      <c r="D30" s="50" t="s">
        <v>47</v>
      </c>
      <c r="E30">
        <f>I30/F30</f>
        <v>254</v>
      </c>
      <c r="F30">
        <v>2</v>
      </c>
      <c r="G30">
        <v>1</v>
      </c>
      <c r="H30">
        <v>2</v>
      </c>
      <c r="I30">
        <v>508</v>
      </c>
      <c r="J30" s="16">
        <v>11.4</v>
      </c>
      <c r="K30" s="23">
        <f>J30*I30</f>
        <v>5791.2</v>
      </c>
      <c r="L30" s="17">
        <f t="shared" si="21"/>
        <v>18.503937007874015</v>
      </c>
      <c r="M30" s="17">
        <f t="shared" si="21"/>
        <v>11.023622047244094</v>
      </c>
      <c r="N30" s="17">
        <f t="shared" si="21"/>
        <v>18.110236220472441</v>
      </c>
      <c r="O30" s="40">
        <f>Q30*E30</f>
        <v>1351.28</v>
      </c>
      <c r="P30" s="48">
        <f>L30*2.54*M30*2.54*N30*2.54/1000000/F30*I30</f>
        <v>15.376143999999998</v>
      </c>
      <c r="Q30" s="18">
        <f>U30</f>
        <v>5.32</v>
      </c>
      <c r="R30" s="19">
        <v>47</v>
      </c>
      <c r="S30" s="19">
        <v>28</v>
      </c>
      <c r="T30" s="19">
        <v>46</v>
      </c>
      <c r="U30" s="19">
        <v>5.32</v>
      </c>
      <c r="V30" s="19">
        <f>AE30*2</f>
        <v>4.88</v>
      </c>
      <c r="W30" s="20">
        <f>R30/2.54</f>
        <v>18.503937007874015</v>
      </c>
      <c r="X30" s="20">
        <f t="shared" ref="X30:Y30" si="30">S30/2.54</f>
        <v>11.023622047244094</v>
      </c>
      <c r="Y30" s="20">
        <f t="shared" si="30"/>
        <v>18.110236220472441</v>
      </c>
      <c r="Z30" s="20">
        <f>U30/0.4536</f>
        <v>11.728395061728396</v>
      </c>
      <c r="AA30" s="20">
        <f>V30/0.4536</f>
        <v>10.758377425044092</v>
      </c>
      <c r="AB30" s="21">
        <f>AG30*2.54</f>
        <v>25.4</v>
      </c>
      <c r="AC30" s="21">
        <f t="shared" ref="AC30:AD30" si="31">AH30*2.54</f>
        <v>25.4</v>
      </c>
      <c r="AD30" s="21">
        <f t="shared" si="31"/>
        <v>45.72</v>
      </c>
      <c r="AE30" s="21">
        <v>2.44</v>
      </c>
      <c r="AF30" s="21">
        <v>2.36</v>
      </c>
      <c r="AG30" s="22">
        <v>10</v>
      </c>
      <c r="AH30" s="22">
        <v>10</v>
      </c>
      <c r="AI30" s="22">
        <v>18</v>
      </c>
      <c r="AJ30" s="22">
        <v>2.44</v>
      </c>
      <c r="AK30" s="22">
        <v>2.36</v>
      </c>
    </row>
    <row r="31" spans="1:37" x14ac:dyDescent="0.2">
      <c r="J31" t="s">
        <v>42</v>
      </c>
      <c r="K31" s="16">
        <f>SUM(K28:K30)</f>
        <v>17373.599999999999</v>
      </c>
      <c r="N31" t="s">
        <v>42</v>
      </c>
      <c r="O31" s="17">
        <f>SUM(O28:O30)</f>
        <v>4053.84</v>
      </c>
      <c r="P31" s="41">
        <f>SUM(P28:P30)</f>
        <v>46.128431999999997</v>
      </c>
    </row>
    <row r="33" spans="16:16" x14ac:dyDescent="0.2">
      <c r="P33" s="59"/>
    </row>
  </sheetData>
  <mergeCells count="8">
    <mergeCell ref="R9:V9"/>
    <mergeCell ref="W9:AA9"/>
    <mergeCell ref="AB9:AF9"/>
    <mergeCell ref="AG9:AK9"/>
    <mergeCell ref="R17:V17"/>
    <mergeCell ref="W17:AA17"/>
    <mergeCell ref="AB17:AF17"/>
    <mergeCell ref="AG17:AK17"/>
  </mergeCells>
  <phoneticPr fontId="1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417FA-A14C-42C0-945A-25E1B8B58DEE}">
  <sheetPr>
    <tabColor theme="0" tint="-0.499984740745262"/>
  </sheetPr>
  <dimension ref="A1:AK62"/>
  <sheetViews>
    <sheetView workbookViewId="0">
      <pane xSplit="4" ySplit="7" topLeftCell="E36" activePane="bottomRight" state="frozenSplit"/>
      <selection pane="topRight" activeCell="E1" sqref="E1"/>
      <selection pane="bottomLeft" activeCell="A9" sqref="A9"/>
      <selection pane="bottomRight" activeCell="F56" sqref="F56"/>
    </sheetView>
  </sheetViews>
  <sheetFormatPr defaultRowHeight="14.25" x14ac:dyDescent="0.2"/>
  <cols>
    <col min="1" max="1" width="14.875" customWidth="1"/>
    <col min="2" max="2" width="9.5" bestFit="1" customWidth="1"/>
    <col min="3" max="3" width="11.625" customWidth="1"/>
    <col min="4" max="4" width="23.75" customWidth="1"/>
    <col min="5" max="5" width="9.375" customWidth="1"/>
    <col min="6" max="6" width="9.625" customWidth="1"/>
    <col min="7" max="9" width="8.875" customWidth="1"/>
    <col min="10" max="10" width="9.5" customWidth="1"/>
    <col min="11" max="11" width="12" customWidth="1"/>
    <col min="12" max="12" width="9" customWidth="1"/>
    <col min="16" max="16" width="12.25" style="7" customWidth="1"/>
    <col min="17" max="17" width="9" style="4"/>
  </cols>
  <sheetData>
    <row r="1" spans="1:37" s="1" customFormat="1" ht="30" customHeight="1" x14ac:dyDescent="0.2">
      <c r="A1" s="1" t="s">
        <v>43</v>
      </c>
      <c r="F1" s="31"/>
      <c r="G1" s="32"/>
      <c r="H1" s="32" t="s">
        <v>59</v>
      </c>
      <c r="I1" s="33" t="s">
        <v>58</v>
      </c>
      <c r="J1" s="58" t="s">
        <v>70</v>
      </c>
      <c r="L1" s="66" t="s">
        <v>91</v>
      </c>
      <c r="P1" s="2"/>
    </row>
    <row r="2" spans="1:37" ht="12.75" customHeight="1" x14ac:dyDescent="0.2">
      <c r="A2" s="24" t="s">
        <v>0</v>
      </c>
      <c r="B2" s="25">
        <v>3411819</v>
      </c>
      <c r="F2" s="35"/>
      <c r="H2" s="30" t="s">
        <v>49</v>
      </c>
      <c r="I2">
        <v>1852</v>
      </c>
      <c r="J2" s="43">
        <f>I12+I19+I28</f>
        <v>1852</v>
      </c>
      <c r="L2" s="67">
        <f>I46+I57+I39</f>
        <v>1852</v>
      </c>
      <c r="P2" s="3"/>
    </row>
    <row r="3" spans="1:37" ht="12.75" customHeight="1" x14ac:dyDescent="0.2">
      <c r="A3" s="24" t="s">
        <v>1</v>
      </c>
      <c r="B3" s="26" t="s">
        <v>2</v>
      </c>
      <c r="C3" s="27"/>
      <c r="D3" s="27"/>
      <c r="F3" s="35"/>
      <c r="H3" s="30" t="s">
        <v>47</v>
      </c>
      <c r="I3">
        <v>1852</v>
      </c>
      <c r="J3" s="43">
        <f>I11+I21+I30</f>
        <v>2612</v>
      </c>
      <c r="L3" s="67">
        <f>I38+I48+I59</f>
        <v>1852</v>
      </c>
      <c r="P3" s="3"/>
    </row>
    <row r="4" spans="1:37" ht="12.75" customHeight="1" thickBot="1" x14ac:dyDescent="0.25">
      <c r="A4" s="24" t="s">
        <v>3</v>
      </c>
      <c r="B4" s="26" t="s">
        <v>4</v>
      </c>
      <c r="C4" s="27"/>
      <c r="D4" s="27"/>
      <c r="F4" s="36"/>
      <c r="G4" s="37"/>
      <c r="H4" s="38" t="s">
        <v>48</v>
      </c>
      <c r="I4" s="37">
        <v>1852</v>
      </c>
      <c r="J4" s="44">
        <f>I13+I20+I29</f>
        <v>2436</v>
      </c>
      <c r="L4" s="68">
        <f>I40+I47+I58</f>
        <v>1852</v>
      </c>
      <c r="P4" s="3"/>
    </row>
    <row r="5" spans="1:37" ht="12.75" customHeight="1" x14ac:dyDescent="0.2">
      <c r="A5" s="24" t="s">
        <v>5</v>
      </c>
      <c r="B5" s="26" t="s">
        <v>6</v>
      </c>
      <c r="C5" s="27"/>
      <c r="D5" s="27"/>
      <c r="P5" s="3"/>
    </row>
    <row r="6" spans="1:37" ht="12.75" customHeight="1" x14ac:dyDescent="0.2">
      <c r="A6" s="24" t="s">
        <v>62</v>
      </c>
      <c r="B6" s="39">
        <v>45764</v>
      </c>
      <c r="C6" s="27"/>
      <c r="D6" s="27"/>
      <c r="P6" s="3"/>
    </row>
    <row r="7" spans="1:37" ht="12.75" customHeight="1" x14ac:dyDescent="0.2">
      <c r="P7" s="3"/>
    </row>
    <row r="8" spans="1:37" s="52" customFormat="1" x14ac:dyDescent="0.2">
      <c r="A8" s="52" t="s">
        <v>71</v>
      </c>
      <c r="B8" s="52" t="s">
        <v>73</v>
      </c>
      <c r="C8" s="56">
        <f>P14</f>
        <v>76.033215999999996</v>
      </c>
      <c r="D8" s="52" t="s">
        <v>75</v>
      </c>
      <c r="E8" s="52" t="s">
        <v>80</v>
      </c>
      <c r="F8" s="52">
        <f>55000*0.4536</f>
        <v>24948</v>
      </c>
      <c r="G8" s="52" t="s">
        <v>79</v>
      </c>
      <c r="P8" s="53"/>
    </row>
    <row r="9" spans="1:37" x14ac:dyDescent="0.2">
      <c r="A9" s="42" t="s">
        <v>69</v>
      </c>
      <c r="E9" s="6"/>
      <c r="R9" s="71" t="s">
        <v>7</v>
      </c>
      <c r="S9" s="71"/>
      <c r="T9" s="71"/>
      <c r="U9" s="71"/>
      <c r="V9" s="71"/>
      <c r="W9" s="72" t="s">
        <v>7</v>
      </c>
      <c r="X9" s="72"/>
      <c r="Y9" s="72"/>
      <c r="Z9" s="72"/>
      <c r="AA9" s="72"/>
      <c r="AB9" s="73" t="s">
        <v>8</v>
      </c>
      <c r="AC9" s="73"/>
      <c r="AD9" s="73"/>
      <c r="AE9" s="73"/>
      <c r="AF9" s="73"/>
      <c r="AG9" s="74" t="s">
        <v>8</v>
      </c>
      <c r="AH9" s="74"/>
      <c r="AI9" s="74"/>
      <c r="AJ9" s="74"/>
      <c r="AK9" s="74"/>
    </row>
    <row r="10" spans="1:37" s="8" customFormat="1" ht="57" x14ac:dyDescent="0.2">
      <c r="A10" s="8" t="s">
        <v>9</v>
      </c>
      <c r="B10" s="8" t="s">
        <v>10</v>
      </c>
      <c r="C10" s="9" t="s">
        <v>11</v>
      </c>
      <c r="D10" s="8" t="s">
        <v>12</v>
      </c>
      <c r="E10" s="9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 s="9" t="s">
        <v>18</v>
      </c>
      <c r="K10" s="9" t="s">
        <v>19</v>
      </c>
      <c r="L10" s="9" t="s">
        <v>20</v>
      </c>
      <c r="M10" s="9" t="s">
        <v>21</v>
      </c>
      <c r="N10" s="9" t="s">
        <v>22</v>
      </c>
      <c r="O10" s="9" t="s">
        <v>23</v>
      </c>
      <c r="P10" s="10" t="s">
        <v>24</v>
      </c>
      <c r="Q10" s="11" t="str">
        <f>U10</f>
        <v>CARTON GROSS WEIGHT(KG)</v>
      </c>
      <c r="R10" s="12" t="s">
        <v>25</v>
      </c>
      <c r="S10" s="12" t="s">
        <v>26</v>
      </c>
      <c r="T10" s="12" t="s">
        <v>27</v>
      </c>
      <c r="U10" s="12" t="s">
        <v>28</v>
      </c>
      <c r="V10" s="12" t="s">
        <v>29</v>
      </c>
      <c r="W10" s="13" t="s">
        <v>20</v>
      </c>
      <c r="X10" s="13" t="s">
        <v>21</v>
      </c>
      <c r="Y10" s="13" t="s">
        <v>22</v>
      </c>
      <c r="Z10" s="13" t="s">
        <v>30</v>
      </c>
      <c r="AA10" s="13" t="s">
        <v>31</v>
      </c>
      <c r="AB10" s="14" t="s">
        <v>32</v>
      </c>
      <c r="AC10" s="14" t="s">
        <v>33</v>
      </c>
      <c r="AD10" s="14" t="s">
        <v>34</v>
      </c>
      <c r="AE10" s="14" t="s">
        <v>35</v>
      </c>
      <c r="AF10" s="14" t="s">
        <v>36</v>
      </c>
      <c r="AG10" s="15" t="s">
        <v>37</v>
      </c>
      <c r="AH10" s="15" t="s">
        <v>38</v>
      </c>
      <c r="AI10" s="15" t="s">
        <v>39</v>
      </c>
      <c r="AJ10" s="15" t="s">
        <v>40</v>
      </c>
      <c r="AK10" s="15" t="s">
        <v>41</v>
      </c>
    </row>
    <row r="11" spans="1:37" x14ac:dyDescent="0.2">
      <c r="A11" t="s">
        <v>44</v>
      </c>
      <c r="B11" t="s">
        <v>50</v>
      </c>
      <c r="C11" t="s">
        <v>53</v>
      </c>
      <c r="D11" s="50" t="s">
        <v>47</v>
      </c>
      <c r="E11">
        <f>I11/F11</f>
        <v>672</v>
      </c>
      <c r="F11">
        <v>2</v>
      </c>
      <c r="G11">
        <v>1</v>
      </c>
      <c r="H11">
        <v>2</v>
      </c>
      <c r="I11" s="60">
        <v>1344</v>
      </c>
      <c r="J11" s="16">
        <v>11.4</v>
      </c>
      <c r="K11" s="16">
        <f>J11*I11</f>
        <v>15321.6</v>
      </c>
      <c r="L11" s="17">
        <f>W11</f>
        <v>18.503937007874015</v>
      </c>
      <c r="M11" s="17">
        <f>X11</f>
        <v>11.023622047244094</v>
      </c>
      <c r="N11" s="17">
        <f>Y11</f>
        <v>18.110236220472441</v>
      </c>
      <c r="O11" s="17">
        <f>Q11*E11</f>
        <v>3575.04</v>
      </c>
      <c r="P11" s="3">
        <f>L11*2.54*M11*2.54*N11*2.54/1000000/F11*I11</f>
        <v>40.680191999999998</v>
      </c>
      <c r="Q11" s="18">
        <f>U11</f>
        <v>5.32</v>
      </c>
      <c r="R11" s="19">
        <v>47</v>
      </c>
      <c r="S11" s="19">
        <v>28</v>
      </c>
      <c r="T11" s="19">
        <v>46</v>
      </c>
      <c r="U11" s="19">
        <v>5.32</v>
      </c>
      <c r="V11" s="19">
        <f>AE11*2</f>
        <v>4.88</v>
      </c>
      <c r="W11" s="20">
        <f>R11/2.54</f>
        <v>18.503937007874015</v>
      </c>
      <c r="X11" s="20">
        <f t="shared" ref="X11:Y11" si="0">S11/2.54</f>
        <v>11.023622047244094</v>
      </c>
      <c r="Y11" s="20">
        <f t="shared" si="0"/>
        <v>18.110236220472441</v>
      </c>
      <c r="Z11" s="20">
        <f>U11/0.4536</f>
        <v>11.728395061728396</v>
      </c>
      <c r="AA11" s="20">
        <f>V11/0.4536</f>
        <v>10.758377425044092</v>
      </c>
      <c r="AB11" s="21">
        <f>AG11*2.54</f>
        <v>25.4</v>
      </c>
      <c r="AC11" s="21">
        <f t="shared" ref="AC11:AD11" si="1">AH11*2.54</f>
        <v>25.4</v>
      </c>
      <c r="AD11" s="21">
        <f t="shared" si="1"/>
        <v>45.72</v>
      </c>
      <c r="AE11" s="21">
        <v>2.44</v>
      </c>
      <c r="AF11" s="21">
        <v>2.36</v>
      </c>
      <c r="AG11" s="22">
        <v>10</v>
      </c>
      <c r="AH11" s="22">
        <v>10</v>
      </c>
      <c r="AI11" s="22">
        <v>18</v>
      </c>
      <c r="AJ11" s="22">
        <v>2.44</v>
      </c>
      <c r="AK11" s="22">
        <v>2.36</v>
      </c>
    </row>
    <row r="12" spans="1:37" x14ac:dyDescent="0.2">
      <c r="A12" t="s">
        <v>46</v>
      </c>
      <c r="B12" t="s">
        <v>52</v>
      </c>
      <c r="C12" t="s">
        <v>55</v>
      </c>
      <c r="D12" t="s">
        <v>49</v>
      </c>
      <c r="E12">
        <f>I12/F12</f>
        <v>292</v>
      </c>
      <c r="F12">
        <v>2</v>
      </c>
      <c r="G12">
        <v>1</v>
      </c>
      <c r="H12">
        <v>2</v>
      </c>
      <c r="I12" s="60">
        <v>584</v>
      </c>
      <c r="J12" s="16">
        <v>11.4</v>
      </c>
      <c r="K12" s="16">
        <f>J12*I12</f>
        <v>6657.6</v>
      </c>
      <c r="L12" s="17">
        <f t="shared" ref="L12:L13" si="2">W12</f>
        <v>18.503937007874015</v>
      </c>
      <c r="M12" s="17">
        <f t="shared" ref="M12:M13" si="3">X12</f>
        <v>11.023622047244094</v>
      </c>
      <c r="N12" s="17">
        <f t="shared" ref="N12:N13" si="4">Y12</f>
        <v>18.110236220472441</v>
      </c>
      <c r="O12" s="17">
        <f>Q12*E12</f>
        <v>1553.44</v>
      </c>
      <c r="P12" s="3">
        <f>L12*2.54*M12*2.54*N12*2.54/1000000/F12*I12</f>
        <v>17.676511999999999</v>
      </c>
      <c r="Q12" s="18">
        <f>U12</f>
        <v>5.32</v>
      </c>
      <c r="R12" s="19">
        <v>47</v>
      </c>
      <c r="S12" s="19">
        <v>28</v>
      </c>
      <c r="T12" s="19">
        <v>46</v>
      </c>
      <c r="U12" s="19">
        <v>5.32</v>
      </c>
      <c r="V12" s="19">
        <f>AE12*2</f>
        <v>4.88</v>
      </c>
      <c r="W12" s="20">
        <f>R12/2.54</f>
        <v>18.503937007874015</v>
      </c>
      <c r="X12" s="20">
        <f>S12/2.54</f>
        <v>11.023622047244094</v>
      </c>
      <c r="Y12" s="20">
        <f>T12/2.54</f>
        <v>18.110236220472441</v>
      </c>
      <c r="Z12" s="20">
        <f>U12/0.4536</f>
        <v>11.728395061728396</v>
      </c>
      <c r="AA12" s="20">
        <f>V12/0.4536</f>
        <v>10.758377425044092</v>
      </c>
      <c r="AB12" s="21">
        <f>AG12*2.54</f>
        <v>25.4</v>
      </c>
      <c r="AC12" s="21">
        <f>AH12*2.54</f>
        <v>25.4</v>
      </c>
      <c r="AD12" s="21">
        <f>AI12*2.54</f>
        <v>45.72</v>
      </c>
      <c r="AE12" s="21">
        <v>2.44</v>
      </c>
      <c r="AF12" s="21">
        <v>2.36</v>
      </c>
      <c r="AG12" s="22">
        <v>10</v>
      </c>
      <c r="AH12" s="22">
        <v>10</v>
      </c>
      <c r="AI12" s="22">
        <v>18</v>
      </c>
      <c r="AJ12" s="22">
        <v>2.44</v>
      </c>
      <c r="AK12" s="22">
        <v>2.36</v>
      </c>
    </row>
    <row r="13" spans="1:37" x14ac:dyDescent="0.2">
      <c r="A13" t="s">
        <v>45</v>
      </c>
      <c r="B13" t="s">
        <v>51</v>
      </c>
      <c r="C13" t="s">
        <v>54</v>
      </c>
      <c r="D13" s="49" t="s">
        <v>48</v>
      </c>
      <c r="E13">
        <f t="shared" ref="E13" si="5">I13/F13</f>
        <v>292</v>
      </c>
      <c r="F13">
        <v>2</v>
      </c>
      <c r="G13">
        <v>1</v>
      </c>
      <c r="H13">
        <v>2</v>
      </c>
      <c r="I13" s="60">
        <v>584</v>
      </c>
      <c r="J13" s="16">
        <v>11.4</v>
      </c>
      <c r="K13" s="23">
        <f t="shared" ref="K13" si="6">J13*I13</f>
        <v>6657.6</v>
      </c>
      <c r="L13" s="17">
        <f t="shared" si="2"/>
        <v>18.503937007874015</v>
      </c>
      <c r="M13" s="17">
        <f t="shared" si="3"/>
        <v>11.023622047244094</v>
      </c>
      <c r="N13" s="17">
        <f t="shared" si="4"/>
        <v>18.110236220472441</v>
      </c>
      <c r="O13" s="40">
        <f>Q13*E13</f>
        <v>1553.44</v>
      </c>
      <c r="P13" s="48">
        <f t="shared" ref="P13" si="7">L13*2.54*M13*2.54*N13*2.54/1000000/F13*I13</f>
        <v>17.676511999999999</v>
      </c>
      <c r="Q13" s="18">
        <f t="shared" ref="Q13" si="8">U13</f>
        <v>5.32</v>
      </c>
      <c r="R13" s="19">
        <v>47</v>
      </c>
      <c r="S13" s="19">
        <v>28</v>
      </c>
      <c r="T13" s="19">
        <v>46</v>
      </c>
      <c r="U13" s="19">
        <v>5.32</v>
      </c>
      <c r="V13" s="19">
        <f t="shared" ref="V13" si="9">AE13*2</f>
        <v>4.88</v>
      </c>
      <c r="W13" s="20">
        <f t="shared" ref="W13" si="10">R13/2.54</f>
        <v>18.503937007874015</v>
      </c>
      <c r="X13" s="20">
        <f>S13/2.54</f>
        <v>11.023622047244094</v>
      </c>
      <c r="Y13" s="20">
        <f>T13/2.54</f>
        <v>18.110236220472441</v>
      </c>
      <c r="Z13" s="20">
        <f t="shared" ref="Z13" si="11">U13/0.4536</f>
        <v>11.728395061728396</v>
      </c>
      <c r="AA13" s="20">
        <f t="shared" ref="AA13" si="12">V13/0.4536</f>
        <v>10.758377425044092</v>
      </c>
      <c r="AB13" s="21">
        <f t="shared" ref="AB13" si="13">AG13*2.54</f>
        <v>25.4</v>
      </c>
      <c r="AC13" s="21">
        <f>AH13*2.54</f>
        <v>25.4</v>
      </c>
      <c r="AD13" s="21">
        <f>AI13*2.54</f>
        <v>45.72</v>
      </c>
      <c r="AE13" s="21">
        <v>2.44</v>
      </c>
      <c r="AF13" s="21">
        <v>2.36</v>
      </c>
      <c r="AG13" s="22">
        <v>10</v>
      </c>
      <c r="AH13" s="22">
        <v>10</v>
      </c>
      <c r="AI13" s="22">
        <v>18</v>
      </c>
      <c r="AJ13" s="22">
        <v>2.44</v>
      </c>
      <c r="AK13" s="22">
        <v>2.36</v>
      </c>
    </row>
    <row r="14" spans="1:37" x14ac:dyDescent="0.2">
      <c r="J14" t="s">
        <v>42</v>
      </c>
      <c r="K14" s="16">
        <f>SUM(K11:K13)</f>
        <v>28636.800000000003</v>
      </c>
      <c r="N14" t="s">
        <v>42</v>
      </c>
      <c r="O14" s="17">
        <f>SUM(O11:O13)</f>
        <v>6681.92</v>
      </c>
      <c r="P14" s="41">
        <f>SUM(P11:P13)</f>
        <v>76.033215999999996</v>
      </c>
    </row>
    <row r="15" spans="1:37" x14ac:dyDescent="0.2">
      <c r="K15" s="16"/>
    </row>
    <row r="16" spans="1:37" s="52" customFormat="1" x14ac:dyDescent="0.2">
      <c r="A16" s="52" t="s">
        <v>72</v>
      </c>
      <c r="B16" s="52" t="s">
        <v>73</v>
      </c>
      <c r="C16" s="56">
        <f>P22</f>
        <v>86.687551999999982</v>
      </c>
      <c r="D16" s="52" t="s">
        <v>86</v>
      </c>
      <c r="E16" s="52" t="s">
        <v>80</v>
      </c>
      <c r="F16" s="52">
        <f>55000*0.4536</f>
        <v>24948</v>
      </c>
      <c r="G16" s="52" t="s">
        <v>79</v>
      </c>
      <c r="J16" s="56"/>
      <c r="P16" s="53"/>
    </row>
    <row r="17" spans="1:37" x14ac:dyDescent="0.2">
      <c r="A17" s="42" t="s">
        <v>67</v>
      </c>
      <c r="C17" s="5"/>
      <c r="E17" s="6"/>
      <c r="R17" s="71" t="s">
        <v>7</v>
      </c>
      <c r="S17" s="71"/>
      <c r="T17" s="71"/>
      <c r="U17" s="71"/>
      <c r="V17" s="71"/>
      <c r="W17" s="72" t="s">
        <v>7</v>
      </c>
      <c r="X17" s="72"/>
      <c r="Y17" s="72"/>
      <c r="Z17" s="72"/>
      <c r="AA17" s="72"/>
      <c r="AB17" s="73" t="s">
        <v>8</v>
      </c>
      <c r="AC17" s="73"/>
      <c r="AD17" s="73"/>
      <c r="AE17" s="73"/>
      <c r="AF17" s="73"/>
      <c r="AG17" s="74" t="s">
        <v>8</v>
      </c>
      <c r="AH17" s="74"/>
      <c r="AI17" s="74"/>
      <c r="AJ17" s="74"/>
      <c r="AK17" s="74"/>
    </row>
    <row r="18" spans="1:37" s="8" customFormat="1" ht="57" x14ac:dyDescent="0.2">
      <c r="A18" s="8" t="s">
        <v>9</v>
      </c>
      <c r="B18" s="8" t="s">
        <v>10</v>
      </c>
      <c r="C18" s="9" t="s">
        <v>11</v>
      </c>
      <c r="D18" s="8" t="s">
        <v>12</v>
      </c>
      <c r="E18" s="9" t="s">
        <v>13</v>
      </c>
      <c r="F18" s="9" t="s">
        <v>14</v>
      </c>
      <c r="G18" s="9" t="s">
        <v>15</v>
      </c>
      <c r="H18" s="9" t="s">
        <v>16</v>
      </c>
      <c r="I18" s="9" t="s">
        <v>17</v>
      </c>
      <c r="J18" s="9" t="s">
        <v>18</v>
      </c>
      <c r="K18" s="9" t="s">
        <v>19</v>
      </c>
      <c r="L18" s="9" t="s">
        <v>20</v>
      </c>
      <c r="M18" s="9" t="s">
        <v>21</v>
      </c>
      <c r="N18" s="9" t="s">
        <v>22</v>
      </c>
      <c r="O18" s="9" t="s">
        <v>23</v>
      </c>
      <c r="P18" s="10" t="s">
        <v>24</v>
      </c>
      <c r="Q18" s="11" t="str">
        <f>U18</f>
        <v>CARTON GROSS WEIGHT(KG)</v>
      </c>
      <c r="R18" s="12" t="s">
        <v>25</v>
      </c>
      <c r="S18" s="12" t="s">
        <v>26</v>
      </c>
      <c r="T18" s="12" t="s">
        <v>27</v>
      </c>
      <c r="U18" s="12" t="s">
        <v>28</v>
      </c>
      <c r="V18" s="12" t="s">
        <v>29</v>
      </c>
      <c r="W18" s="13" t="s">
        <v>20</v>
      </c>
      <c r="X18" s="13" t="s">
        <v>21</v>
      </c>
      <c r="Y18" s="13" t="s">
        <v>22</v>
      </c>
      <c r="Z18" s="13" t="s">
        <v>30</v>
      </c>
      <c r="AA18" s="13" t="s">
        <v>31</v>
      </c>
      <c r="AB18" s="14" t="s">
        <v>32</v>
      </c>
      <c r="AC18" s="14" t="s">
        <v>33</v>
      </c>
      <c r="AD18" s="14" t="s">
        <v>34</v>
      </c>
      <c r="AE18" s="14" t="s">
        <v>35</v>
      </c>
      <c r="AF18" s="14" t="s">
        <v>36</v>
      </c>
      <c r="AG18" s="15" t="s">
        <v>37</v>
      </c>
      <c r="AH18" s="15" t="s">
        <v>38</v>
      </c>
      <c r="AI18" s="15" t="s">
        <v>39</v>
      </c>
      <c r="AJ18" s="15" t="s">
        <v>40</v>
      </c>
      <c r="AK18" s="15" t="s">
        <v>41</v>
      </c>
    </row>
    <row r="19" spans="1:37" x14ac:dyDescent="0.2">
      <c r="A19" t="s">
        <v>46</v>
      </c>
      <c r="B19" t="s">
        <v>52</v>
      </c>
      <c r="C19" t="s">
        <v>55</v>
      </c>
      <c r="D19" t="s">
        <v>49</v>
      </c>
      <c r="E19">
        <f>I19/F19</f>
        <v>380</v>
      </c>
      <c r="F19">
        <v>2</v>
      </c>
      <c r="G19">
        <v>1</v>
      </c>
      <c r="H19">
        <v>2</v>
      </c>
      <c r="I19" s="60">
        <v>760</v>
      </c>
      <c r="J19" s="16">
        <v>11.4</v>
      </c>
      <c r="K19" s="16">
        <f>J19*I19</f>
        <v>8664</v>
      </c>
      <c r="L19" s="17">
        <f t="shared" ref="L19:L21" si="14">W19</f>
        <v>18.503937007874015</v>
      </c>
      <c r="M19" s="17">
        <f t="shared" ref="M19:M21" si="15">X19</f>
        <v>11.023622047244094</v>
      </c>
      <c r="N19" s="17">
        <f t="shared" ref="N19:N21" si="16">Y19</f>
        <v>18.110236220472441</v>
      </c>
      <c r="O19" s="17">
        <f>Q19*E19</f>
        <v>2021.6000000000001</v>
      </c>
      <c r="P19" s="3">
        <f>L19*2.54*M19*2.54*N19*2.54/1000000/F19*I19</f>
        <v>23.003679999999996</v>
      </c>
      <c r="Q19" s="18">
        <f>U19</f>
        <v>5.32</v>
      </c>
      <c r="R19" s="19">
        <v>47</v>
      </c>
      <c r="S19" s="19">
        <v>28</v>
      </c>
      <c r="T19" s="19">
        <v>46</v>
      </c>
      <c r="U19" s="19">
        <v>5.32</v>
      </c>
      <c r="V19" s="19">
        <f>AE19*2</f>
        <v>4.88</v>
      </c>
      <c r="W19" s="20">
        <f>R19/2.54</f>
        <v>18.503937007874015</v>
      </c>
      <c r="X19" s="20">
        <f>S19/2.54</f>
        <v>11.023622047244094</v>
      </c>
      <c r="Y19" s="20">
        <f>T19/2.54</f>
        <v>18.110236220472441</v>
      </c>
      <c r="Z19" s="20">
        <f>U19/0.4536</f>
        <v>11.728395061728396</v>
      </c>
      <c r="AA19" s="20">
        <f>V19/0.4536</f>
        <v>10.758377425044092</v>
      </c>
      <c r="AB19" s="21">
        <f>AG19*2.54</f>
        <v>25.4</v>
      </c>
      <c r="AC19" s="21">
        <f>AH19*2.54</f>
        <v>25.4</v>
      </c>
      <c r="AD19" s="21">
        <f>AI19*2.54</f>
        <v>45.72</v>
      </c>
      <c r="AE19" s="21">
        <v>2.44</v>
      </c>
      <c r="AF19" s="21">
        <v>2.36</v>
      </c>
      <c r="AG19" s="22">
        <v>10</v>
      </c>
      <c r="AH19" s="22">
        <v>10</v>
      </c>
      <c r="AI19" s="22">
        <v>18</v>
      </c>
      <c r="AJ19" s="22">
        <v>2.44</v>
      </c>
      <c r="AK19" s="22">
        <v>2.36</v>
      </c>
    </row>
    <row r="20" spans="1:37" x14ac:dyDescent="0.2">
      <c r="A20" t="s">
        <v>45</v>
      </c>
      <c r="B20" t="s">
        <v>51</v>
      </c>
      <c r="C20" t="s">
        <v>54</v>
      </c>
      <c r="D20" s="49" t="s">
        <v>48</v>
      </c>
      <c r="E20">
        <f t="shared" ref="E20" si="17">I20/F20</f>
        <v>672</v>
      </c>
      <c r="F20">
        <v>2</v>
      </c>
      <c r="G20">
        <v>1</v>
      </c>
      <c r="H20">
        <v>2</v>
      </c>
      <c r="I20" s="60">
        <v>1344</v>
      </c>
      <c r="J20" s="16">
        <v>11.4</v>
      </c>
      <c r="K20" s="16">
        <f t="shared" ref="K20" si="18">J20*I20</f>
        <v>15321.6</v>
      </c>
      <c r="L20" s="17">
        <f t="shared" si="14"/>
        <v>18.503937007874015</v>
      </c>
      <c r="M20" s="17">
        <f t="shared" si="15"/>
        <v>11.023622047244094</v>
      </c>
      <c r="N20" s="17">
        <f t="shared" si="16"/>
        <v>18.110236220472441</v>
      </c>
      <c r="O20" s="17">
        <f>Q20*E20</f>
        <v>3575.04</v>
      </c>
      <c r="P20" s="3">
        <f t="shared" ref="P20" si="19">L20*2.54*M20*2.54*N20*2.54/1000000/F20*I20</f>
        <v>40.680191999999998</v>
      </c>
      <c r="Q20" s="18">
        <f t="shared" ref="Q20" si="20">U20</f>
        <v>5.32</v>
      </c>
      <c r="R20" s="19">
        <v>47</v>
      </c>
      <c r="S20" s="19">
        <v>28</v>
      </c>
      <c r="T20" s="19">
        <v>46</v>
      </c>
      <c r="U20" s="19">
        <v>5.32</v>
      </c>
      <c r="V20" s="19">
        <f t="shared" ref="V20" si="21">AE20*2</f>
        <v>4.88</v>
      </c>
      <c r="W20" s="20">
        <f t="shared" ref="W20" si="22">R20/2.54</f>
        <v>18.503937007874015</v>
      </c>
      <c r="X20" s="20">
        <f>S20/2.54</f>
        <v>11.023622047244094</v>
      </c>
      <c r="Y20" s="20">
        <f>T20/2.54</f>
        <v>18.110236220472441</v>
      </c>
      <c r="Z20" s="20">
        <f t="shared" ref="Z20" si="23">U20/0.4536</f>
        <v>11.728395061728396</v>
      </c>
      <c r="AA20" s="20">
        <f t="shared" ref="AA20" si="24">V20/0.4536</f>
        <v>10.758377425044092</v>
      </c>
      <c r="AB20" s="21">
        <f t="shared" ref="AB20" si="25">AG20*2.54</f>
        <v>25.4</v>
      </c>
      <c r="AC20" s="21">
        <f>AH20*2.54</f>
        <v>25.4</v>
      </c>
      <c r="AD20" s="21">
        <f>AI20*2.54</f>
        <v>45.72</v>
      </c>
      <c r="AE20" s="21">
        <v>2.44</v>
      </c>
      <c r="AF20" s="21">
        <v>2.36</v>
      </c>
      <c r="AG20" s="22">
        <v>10</v>
      </c>
      <c r="AH20" s="22">
        <v>10</v>
      </c>
      <c r="AI20" s="22">
        <v>18</v>
      </c>
      <c r="AJ20" s="22">
        <v>2.44</v>
      </c>
      <c r="AK20" s="22">
        <v>2.36</v>
      </c>
    </row>
    <row r="21" spans="1:37" x14ac:dyDescent="0.2">
      <c r="A21" t="s">
        <v>44</v>
      </c>
      <c r="B21" t="s">
        <v>50</v>
      </c>
      <c r="C21" t="s">
        <v>53</v>
      </c>
      <c r="D21" s="50" t="s">
        <v>47</v>
      </c>
      <c r="E21">
        <f>I21/F21</f>
        <v>380</v>
      </c>
      <c r="F21">
        <v>2</v>
      </c>
      <c r="G21">
        <v>1</v>
      </c>
      <c r="H21">
        <v>2</v>
      </c>
      <c r="I21" s="60">
        <v>760</v>
      </c>
      <c r="J21" s="16">
        <v>11.4</v>
      </c>
      <c r="K21" s="23">
        <f>J21*I21</f>
        <v>8664</v>
      </c>
      <c r="L21" s="17">
        <f t="shared" si="14"/>
        <v>18.503937007874015</v>
      </c>
      <c r="M21" s="17">
        <f t="shared" si="15"/>
        <v>11.023622047244094</v>
      </c>
      <c r="N21" s="17">
        <f t="shared" si="16"/>
        <v>18.110236220472441</v>
      </c>
      <c r="O21" s="40">
        <f>Q21*E21</f>
        <v>2021.6000000000001</v>
      </c>
      <c r="P21" s="48">
        <f>L21*2.54*M21*2.54*N21*2.54/1000000/F21*I21</f>
        <v>23.003679999999996</v>
      </c>
      <c r="Q21" s="18">
        <f>U21</f>
        <v>5.32</v>
      </c>
      <c r="R21" s="19">
        <v>47</v>
      </c>
      <c r="S21" s="19">
        <v>28</v>
      </c>
      <c r="T21" s="19">
        <v>46</v>
      </c>
      <c r="U21" s="19">
        <v>5.32</v>
      </c>
      <c r="V21" s="19">
        <f>AE21*2</f>
        <v>4.88</v>
      </c>
      <c r="W21" s="20">
        <f>R21/2.54</f>
        <v>18.503937007874015</v>
      </c>
      <c r="X21" s="20">
        <f t="shared" ref="X21" si="26">S21/2.54</f>
        <v>11.023622047244094</v>
      </c>
      <c r="Y21" s="20">
        <f t="shared" ref="Y21" si="27">T21/2.54</f>
        <v>18.110236220472441</v>
      </c>
      <c r="Z21" s="20">
        <f>U21/0.4536</f>
        <v>11.728395061728396</v>
      </c>
      <c r="AA21" s="20">
        <f>V21/0.4536</f>
        <v>10.758377425044092</v>
      </c>
      <c r="AB21" s="21">
        <f>AG21*2.54</f>
        <v>25.4</v>
      </c>
      <c r="AC21" s="21">
        <f t="shared" ref="AC21" si="28">AH21*2.54</f>
        <v>25.4</v>
      </c>
      <c r="AD21" s="21">
        <f t="shared" ref="AD21" si="29">AI21*2.54</f>
        <v>45.72</v>
      </c>
      <c r="AE21" s="21">
        <v>2.44</v>
      </c>
      <c r="AF21" s="21">
        <v>2.36</v>
      </c>
      <c r="AG21" s="22">
        <v>10</v>
      </c>
      <c r="AH21" s="22">
        <v>10</v>
      </c>
      <c r="AI21" s="22">
        <v>18</v>
      </c>
      <c r="AJ21" s="22">
        <v>2.44</v>
      </c>
      <c r="AK21" s="22">
        <v>2.36</v>
      </c>
    </row>
    <row r="22" spans="1:37" x14ac:dyDescent="0.2">
      <c r="J22" t="s">
        <v>42</v>
      </c>
      <c r="K22" s="16">
        <f>SUM(K19:K21)</f>
        <v>32649.599999999999</v>
      </c>
      <c r="N22" t="s">
        <v>42</v>
      </c>
      <c r="O22" s="17">
        <f>SUM(O19:O21)</f>
        <v>7618.2400000000007</v>
      </c>
      <c r="P22" s="41">
        <f>SUM(P19:P21)</f>
        <v>86.687551999999982</v>
      </c>
    </row>
    <row r="23" spans="1:37" x14ac:dyDescent="0.2">
      <c r="P23" s="59"/>
    </row>
    <row r="24" spans="1:37" ht="12.75" customHeight="1" x14ac:dyDescent="0.2">
      <c r="A24" s="24" t="s">
        <v>62</v>
      </c>
      <c r="B24" s="39">
        <v>45761</v>
      </c>
      <c r="C24" s="27"/>
      <c r="D24" s="27"/>
      <c r="P24" s="3"/>
    </row>
    <row r="25" spans="1:37" s="52" customFormat="1" x14ac:dyDescent="0.2">
      <c r="A25" s="52" t="s">
        <v>77</v>
      </c>
      <c r="B25" s="52" t="s">
        <v>73</v>
      </c>
      <c r="C25" s="56">
        <f>P31</f>
        <v>46.128431999999997</v>
      </c>
      <c r="D25" s="61" t="s">
        <v>85</v>
      </c>
      <c r="E25" s="52" t="s">
        <v>80</v>
      </c>
      <c r="F25" s="52">
        <f>55000*0.4536</f>
        <v>24948</v>
      </c>
      <c r="G25" s="52" t="s">
        <v>79</v>
      </c>
      <c r="P25" s="53"/>
    </row>
    <row r="26" spans="1:37" x14ac:dyDescent="0.2">
      <c r="A26" s="42" t="s">
        <v>68</v>
      </c>
      <c r="C26" s="5"/>
    </row>
    <row r="27" spans="1:37" s="8" customFormat="1" ht="57" x14ac:dyDescent="0.2">
      <c r="A27" s="8" t="s">
        <v>9</v>
      </c>
      <c r="B27" s="8" t="s">
        <v>10</v>
      </c>
      <c r="C27" s="9" t="s">
        <v>11</v>
      </c>
      <c r="D27" s="8" t="s">
        <v>12</v>
      </c>
      <c r="E27" s="9" t="s">
        <v>13</v>
      </c>
      <c r="F27" s="9" t="s">
        <v>14</v>
      </c>
      <c r="G27" s="9" t="s">
        <v>15</v>
      </c>
      <c r="H27" s="9" t="s">
        <v>16</v>
      </c>
      <c r="I27" s="9" t="s">
        <v>17</v>
      </c>
      <c r="J27" s="9" t="s">
        <v>18</v>
      </c>
      <c r="K27" s="9" t="s">
        <v>19</v>
      </c>
      <c r="L27" s="9" t="s">
        <v>20</v>
      </c>
      <c r="M27" s="9" t="s">
        <v>21</v>
      </c>
      <c r="N27" s="9" t="s">
        <v>22</v>
      </c>
      <c r="O27" s="9" t="s">
        <v>23</v>
      </c>
      <c r="P27" s="10" t="s">
        <v>24</v>
      </c>
      <c r="Q27" s="11" t="str">
        <f>U27</f>
        <v>CARTON GROSS WEIGHT(KG)</v>
      </c>
      <c r="R27" s="12" t="s">
        <v>25</v>
      </c>
      <c r="S27" s="12" t="s">
        <v>26</v>
      </c>
      <c r="T27" s="12" t="s">
        <v>27</v>
      </c>
      <c r="U27" s="12" t="s">
        <v>28</v>
      </c>
      <c r="V27" s="12" t="s">
        <v>29</v>
      </c>
      <c r="W27" s="13" t="s">
        <v>20</v>
      </c>
      <c r="X27" s="13" t="s">
        <v>21</v>
      </c>
      <c r="Y27" s="13" t="s">
        <v>22</v>
      </c>
      <c r="Z27" s="13" t="s">
        <v>30</v>
      </c>
      <c r="AA27" s="13" t="s">
        <v>31</v>
      </c>
      <c r="AB27" s="14" t="s">
        <v>32</v>
      </c>
      <c r="AC27" s="14" t="s">
        <v>33</v>
      </c>
      <c r="AD27" s="14" t="s">
        <v>34</v>
      </c>
      <c r="AE27" s="14" t="s">
        <v>35</v>
      </c>
      <c r="AF27" s="14" t="s">
        <v>36</v>
      </c>
      <c r="AG27" s="15" t="s">
        <v>37</v>
      </c>
      <c r="AH27" s="15" t="s">
        <v>38</v>
      </c>
      <c r="AI27" s="15" t="s">
        <v>39</v>
      </c>
      <c r="AJ27" s="15" t="s">
        <v>40</v>
      </c>
      <c r="AK27" s="15" t="s">
        <v>41</v>
      </c>
    </row>
    <row r="28" spans="1:37" x14ac:dyDescent="0.2">
      <c r="A28" t="s">
        <v>46</v>
      </c>
      <c r="B28" t="s">
        <v>52</v>
      </c>
      <c r="C28" t="s">
        <v>55</v>
      </c>
      <c r="D28" t="s">
        <v>49</v>
      </c>
      <c r="E28">
        <f>I28/F28</f>
        <v>254</v>
      </c>
      <c r="F28">
        <v>2</v>
      </c>
      <c r="G28">
        <v>1</v>
      </c>
      <c r="H28">
        <v>2</v>
      </c>
      <c r="I28" s="52">
        <v>508</v>
      </c>
      <c r="J28" s="16">
        <v>11.4</v>
      </c>
      <c r="K28" s="16">
        <f>J28*I28</f>
        <v>5791.2</v>
      </c>
      <c r="L28" s="17">
        <f t="shared" ref="L28:N30" si="30">W28</f>
        <v>18.503937007874015</v>
      </c>
      <c r="M28" s="17">
        <f t="shared" si="30"/>
        <v>11.023622047244094</v>
      </c>
      <c r="N28" s="17">
        <f t="shared" si="30"/>
        <v>18.110236220472441</v>
      </c>
      <c r="O28" s="17">
        <f>Q28*E28</f>
        <v>1351.28</v>
      </c>
      <c r="P28" s="3">
        <f>L28*2.54*M28*2.54*N28*2.54/1000000/F28*I28</f>
        <v>15.376143999999998</v>
      </c>
      <c r="Q28" s="18">
        <f>U28</f>
        <v>5.32</v>
      </c>
      <c r="R28" s="19">
        <v>47</v>
      </c>
      <c r="S28" s="19">
        <v>28</v>
      </c>
      <c r="T28" s="19">
        <v>46</v>
      </c>
      <c r="U28" s="19">
        <v>5.32</v>
      </c>
      <c r="V28" s="19">
        <f>AE28*2</f>
        <v>4.88</v>
      </c>
      <c r="W28" s="20">
        <f>R28/2.54</f>
        <v>18.503937007874015</v>
      </c>
      <c r="X28" s="20">
        <f>S28/2.54</f>
        <v>11.023622047244094</v>
      </c>
      <c r="Y28" s="20">
        <f>T28/2.54</f>
        <v>18.110236220472441</v>
      </c>
      <c r="Z28" s="20">
        <f>U28/0.4536</f>
        <v>11.728395061728396</v>
      </c>
      <c r="AA28" s="20">
        <f>V28/0.4536</f>
        <v>10.758377425044092</v>
      </c>
      <c r="AB28" s="21">
        <f>AG28*2.54</f>
        <v>25.4</v>
      </c>
      <c r="AC28" s="21">
        <f>AH28*2.54</f>
        <v>25.4</v>
      </c>
      <c r="AD28" s="21">
        <f>AI28*2.54</f>
        <v>45.72</v>
      </c>
      <c r="AE28" s="21">
        <v>2.44</v>
      </c>
      <c r="AF28" s="21">
        <v>2.36</v>
      </c>
      <c r="AG28" s="22">
        <v>10</v>
      </c>
      <c r="AH28" s="22">
        <v>10</v>
      </c>
      <c r="AI28" s="22">
        <v>18</v>
      </c>
      <c r="AJ28" s="22">
        <v>2.44</v>
      </c>
      <c r="AK28" s="22">
        <v>2.36</v>
      </c>
    </row>
    <row r="29" spans="1:37" x14ac:dyDescent="0.2">
      <c r="A29" t="s">
        <v>45</v>
      </c>
      <c r="B29" t="s">
        <v>51</v>
      </c>
      <c r="C29" t="s">
        <v>54</v>
      </c>
      <c r="D29" s="49" t="s">
        <v>48</v>
      </c>
      <c r="E29">
        <f t="shared" ref="E29" si="31">I29/F29</f>
        <v>254</v>
      </c>
      <c r="F29">
        <v>2</v>
      </c>
      <c r="G29">
        <v>1</v>
      </c>
      <c r="H29">
        <v>2</v>
      </c>
      <c r="I29" s="52">
        <v>508</v>
      </c>
      <c r="J29" s="16">
        <v>11.4</v>
      </c>
      <c r="K29" s="16">
        <f t="shared" ref="K29" si="32">J29*I29</f>
        <v>5791.2</v>
      </c>
      <c r="L29" s="17">
        <f t="shared" si="30"/>
        <v>18.503937007874015</v>
      </c>
      <c r="M29" s="17">
        <f t="shared" si="30"/>
        <v>11.023622047244094</v>
      </c>
      <c r="N29" s="17">
        <f t="shared" si="30"/>
        <v>18.110236220472441</v>
      </c>
      <c r="O29" s="17">
        <f>Q29*E29</f>
        <v>1351.28</v>
      </c>
      <c r="P29" s="3">
        <f t="shared" ref="P29" si="33">L29*2.54*M29*2.54*N29*2.54/1000000/F29*I29</f>
        <v>15.376143999999998</v>
      </c>
      <c r="Q29" s="18">
        <f t="shared" ref="Q29" si="34">U29</f>
        <v>5.32</v>
      </c>
      <c r="R29" s="19">
        <v>47</v>
      </c>
      <c r="S29" s="19">
        <v>28</v>
      </c>
      <c r="T29" s="19">
        <v>46</v>
      </c>
      <c r="U29" s="19">
        <v>5.32</v>
      </c>
      <c r="V29" s="19">
        <f t="shared" ref="V29" si="35">AE29*2</f>
        <v>4.88</v>
      </c>
      <c r="W29" s="20">
        <f t="shared" ref="W29" si="36">R29/2.54</f>
        <v>18.503937007874015</v>
      </c>
      <c r="X29" s="20">
        <f>S29/2.54</f>
        <v>11.023622047244094</v>
      </c>
      <c r="Y29" s="20">
        <f>T29/2.54</f>
        <v>18.110236220472441</v>
      </c>
      <c r="Z29" s="20">
        <f t="shared" ref="Z29:AA29" si="37">U29/0.4536</f>
        <v>11.728395061728396</v>
      </c>
      <c r="AA29" s="20">
        <f t="shared" si="37"/>
        <v>10.758377425044092</v>
      </c>
      <c r="AB29" s="21">
        <f t="shared" ref="AB29" si="38">AG29*2.54</f>
        <v>25.4</v>
      </c>
      <c r="AC29" s="21">
        <f>AH29*2.54</f>
        <v>25.4</v>
      </c>
      <c r="AD29" s="21">
        <f>AI29*2.54</f>
        <v>45.72</v>
      </c>
      <c r="AE29" s="21">
        <v>2.44</v>
      </c>
      <c r="AF29" s="21">
        <v>2.36</v>
      </c>
      <c r="AG29" s="22">
        <v>10</v>
      </c>
      <c r="AH29" s="22">
        <v>10</v>
      </c>
      <c r="AI29" s="22">
        <v>18</v>
      </c>
      <c r="AJ29" s="22">
        <v>2.44</v>
      </c>
      <c r="AK29" s="22">
        <v>2.36</v>
      </c>
    </row>
    <row r="30" spans="1:37" x14ac:dyDescent="0.2">
      <c r="A30" t="s">
        <v>44</v>
      </c>
      <c r="B30" t="s">
        <v>50</v>
      </c>
      <c r="C30" t="s">
        <v>53</v>
      </c>
      <c r="D30" s="50" t="s">
        <v>47</v>
      </c>
      <c r="E30">
        <f>I30/F30</f>
        <v>254</v>
      </c>
      <c r="F30">
        <v>2</v>
      </c>
      <c r="G30">
        <v>1</v>
      </c>
      <c r="H30">
        <v>2</v>
      </c>
      <c r="I30" s="52">
        <v>508</v>
      </c>
      <c r="J30" s="16">
        <v>11.4</v>
      </c>
      <c r="K30" s="23">
        <f>J30*I30</f>
        <v>5791.2</v>
      </c>
      <c r="L30" s="17">
        <f t="shared" si="30"/>
        <v>18.503937007874015</v>
      </c>
      <c r="M30" s="17">
        <f t="shared" si="30"/>
        <v>11.023622047244094</v>
      </c>
      <c r="N30" s="17">
        <f t="shared" si="30"/>
        <v>18.110236220472441</v>
      </c>
      <c r="O30" s="40">
        <f>Q30*E30</f>
        <v>1351.28</v>
      </c>
      <c r="P30" s="48">
        <f>L30*2.54*M30*2.54*N30*2.54/1000000/F30*I30</f>
        <v>15.376143999999998</v>
      </c>
      <c r="Q30" s="18">
        <f>U30</f>
        <v>5.32</v>
      </c>
      <c r="R30" s="19">
        <v>47</v>
      </c>
      <c r="S30" s="19">
        <v>28</v>
      </c>
      <c r="T30" s="19">
        <v>46</v>
      </c>
      <c r="U30" s="19">
        <v>5.32</v>
      </c>
      <c r="V30" s="19">
        <f>AE30*2</f>
        <v>4.88</v>
      </c>
      <c r="W30" s="20">
        <f>R30/2.54</f>
        <v>18.503937007874015</v>
      </c>
      <c r="X30" s="20">
        <f t="shared" ref="X30:Y30" si="39">S30/2.54</f>
        <v>11.023622047244094</v>
      </c>
      <c r="Y30" s="20">
        <f t="shared" si="39"/>
        <v>18.110236220472441</v>
      </c>
      <c r="Z30" s="20">
        <f>U30/0.4536</f>
        <v>11.728395061728396</v>
      </c>
      <c r="AA30" s="20">
        <f>V30/0.4536</f>
        <v>10.758377425044092</v>
      </c>
      <c r="AB30" s="21">
        <f>AG30*2.54</f>
        <v>25.4</v>
      </c>
      <c r="AC30" s="21">
        <f t="shared" ref="AC30:AD30" si="40">AH30*2.54</f>
        <v>25.4</v>
      </c>
      <c r="AD30" s="21">
        <f t="shared" si="40"/>
        <v>45.72</v>
      </c>
      <c r="AE30" s="21">
        <v>2.44</v>
      </c>
      <c r="AF30" s="21">
        <v>2.36</v>
      </c>
      <c r="AG30" s="22">
        <v>10</v>
      </c>
      <c r="AH30" s="22">
        <v>10</v>
      </c>
      <c r="AI30" s="22">
        <v>18</v>
      </c>
      <c r="AJ30" s="22">
        <v>2.44</v>
      </c>
      <c r="AK30" s="22">
        <v>2.36</v>
      </c>
    </row>
    <row r="31" spans="1:37" x14ac:dyDescent="0.2">
      <c r="J31" t="s">
        <v>42</v>
      </c>
      <c r="K31" s="16">
        <f>SUM(K28:K30)</f>
        <v>17373.599999999999</v>
      </c>
      <c r="N31" t="s">
        <v>42</v>
      </c>
      <c r="O31" s="17">
        <f>SUM(O28:O30)</f>
        <v>4053.84</v>
      </c>
      <c r="P31" s="41">
        <f>SUM(P28:P30)</f>
        <v>46.128431999999997</v>
      </c>
    </row>
    <row r="33" spans="1:37" s="62" customFormat="1" x14ac:dyDescent="0.2">
      <c r="A33" s="64" t="s">
        <v>84</v>
      </c>
      <c r="P33" s="63"/>
    </row>
    <row r="34" spans="1:37" x14ac:dyDescent="0.2">
      <c r="A34" s="65" t="s">
        <v>88</v>
      </c>
      <c r="P34" s="59"/>
      <c r="Q34"/>
    </row>
    <row r="35" spans="1:37" s="52" customFormat="1" x14ac:dyDescent="0.2">
      <c r="A35" s="52" t="s">
        <v>71</v>
      </c>
      <c r="B35" s="52" t="s">
        <v>73</v>
      </c>
      <c r="C35" s="56">
        <f>P41</f>
        <v>61.020287999999994</v>
      </c>
      <c r="D35" s="52" t="s">
        <v>75</v>
      </c>
      <c r="E35" s="52" t="s">
        <v>80</v>
      </c>
      <c r="F35" s="52">
        <f>55000*0.4536</f>
        <v>24948</v>
      </c>
      <c r="G35" s="52" t="s">
        <v>79</v>
      </c>
      <c r="P35" s="53"/>
    </row>
    <row r="36" spans="1:37" x14ac:dyDescent="0.2">
      <c r="A36" s="42" t="s">
        <v>69</v>
      </c>
      <c r="E36" s="6"/>
      <c r="R36" s="71" t="s">
        <v>7</v>
      </c>
      <c r="S36" s="71"/>
      <c r="T36" s="71"/>
      <c r="U36" s="71"/>
      <c r="V36" s="71"/>
      <c r="W36" s="72" t="s">
        <v>7</v>
      </c>
      <c r="X36" s="72"/>
      <c r="Y36" s="72"/>
      <c r="Z36" s="72"/>
      <c r="AA36" s="72"/>
      <c r="AB36" s="73" t="s">
        <v>8</v>
      </c>
      <c r="AC36" s="73"/>
      <c r="AD36" s="73"/>
      <c r="AE36" s="73"/>
      <c r="AF36" s="73"/>
      <c r="AG36" s="74" t="s">
        <v>8</v>
      </c>
      <c r="AH36" s="74"/>
      <c r="AI36" s="74"/>
      <c r="AJ36" s="74"/>
      <c r="AK36" s="74"/>
    </row>
    <row r="37" spans="1:37" s="8" customFormat="1" ht="57" x14ac:dyDescent="0.2">
      <c r="A37" s="8" t="s">
        <v>9</v>
      </c>
      <c r="B37" s="8" t="s">
        <v>10</v>
      </c>
      <c r="C37" s="9" t="s">
        <v>11</v>
      </c>
      <c r="D37" s="8" t="s">
        <v>12</v>
      </c>
      <c r="E37" s="9" t="s">
        <v>13</v>
      </c>
      <c r="F37" s="9" t="s">
        <v>14</v>
      </c>
      <c r="G37" s="9" t="s">
        <v>15</v>
      </c>
      <c r="H37" s="9" t="s">
        <v>16</v>
      </c>
      <c r="I37" s="9" t="s">
        <v>17</v>
      </c>
      <c r="J37" s="9" t="s">
        <v>18</v>
      </c>
      <c r="K37" s="9" t="s">
        <v>19</v>
      </c>
      <c r="L37" s="9" t="s">
        <v>20</v>
      </c>
      <c r="M37" s="9" t="s">
        <v>21</v>
      </c>
      <c r="N37" s="9" t="s">
        <v>22</v>
      </c>
      <c r="O37" s="9" t="s">
        <v>23</v>
      </c>
      <c r="P37" s="10" t="s">
        <v>24</v>
      </c>
      <c r="Q37" s="11" t="str">
        <f>U37</f>
        <v>CARTON GROSS WEIGHT(KG)</v>
      </c>
      <c r="R37" s="12" t="s">
        <v>25</v>
      </c>
      <c r="S37" s="12" t="s">
        <v>26</v>
      </c>
      <c r="T37" s="12" t="s">
        <v>27</v>
      </c>
      <c r="U37" s="12" t="s">
        <v>28</v>
      </c>
      <c r="V37" s="12" t="s">
        <v>29</v>
      </c>
      <c r="W37" s="13" t="s">
        <v>20</v>
      </c>
      <c r="X37" s="13" t="s">
        <v>21</v>
      </c>
      <c r="Y37" s="13" t="s">
        <v>22</v>
      </c>
      <c r="Z37" s="13" t="s">
        <v>30</v>
      </c>
      <c r="AA37" s="13" t="s">
        <v>31</v>
      </c>
      <c r="AB37" s="14" t="s">
        <v>32</v>
      </c>
      <c r="AC37" s="14" t="s">
        <v>33</v>
      </c>
      <c r="AD37" s="14" t="s">
        <v>34</v>
      </c>
      <c r="AE37" s="14" t="s">
        <v>35</v>
      </c>
      <c r="AF37" s="14" t="s">
        <v>36</v>
      </c>
      <c r="AG37" s="15" t="s">
        <v>37</v>
      </c>
      <c r="AH37" s="15" t="s">
        <v>38</v>
      </c>
      <c r="AI37" s="15" t="s">
        <v>39</v>
      </c>
      <c r="AJ37" s="15" t="s">
        <v>40</v>
      </c>
      <c r="AK37" s="15" t="s">
        <v>41</v>
      </c>
    </row>
    <row r="38" spans="1:37" x14ac:dyDescent="0.2">
      <c r="A38" t="s">
        <v>44</v>
      </c>
      <c r="B38" t="s">
        <v>50</v>
      </c>
      <c r="C38" t="s">
        <v>53</v>
      </c>
      <c r="D38" s="50" t="s">
        <v>47</v>
      </c>
      <c r="E38">
        <f>I38/F38</f>
        <v>336</v>
      </c>
      <c r="F38">
        <v>2</v>
      </c>
      <c r="G38">
        <v>1</v>
      </c>
      <c r="H38">
        <v>2</v>
      </c>
      <c r="I38" s="6">
        <v>672</v>
      </c>
      <c r="J38" s="16">
        <v>11.4</v>
      </c>
      <c r="K38" s="16">
        <f>J38*I38</f>
        <v>7660.8</v>
      </c>
      <c r="L38" s="17">
        <f>W38</f>
        <v>18.503937007874015</v>
      </c>
      <c r="M38" s="17">
        <f>X38</f>
        <v>11.023622047244094</v>
      </c>
      <c r="N38" s="17">
        <f>Y38</f>
        <v>18.110236220472441</v>
      </c>
      <c r="O38" s="17">
        <f>Q38*E38</f>
        <v>1787.52</v>
      </c>
      <c r="P38" s="3">
        <f>L38*2.54*M38*2.54*N38*2.54/1000000/F38*I38</f>
        <v>20.340095999999999</v>
      </c>
      <c r="Q38" s="18">
        <f>U38</f>
        <v>5.32</v>
      </c>
      <c r="R38" s="19">
        <v>47</v>
      </c>
      <c r="S38" s="19">
        <v>28</v>
      </c>
      <c r="T38" s="19">
        <v>46</v>
      </c>
      <c r="U38" s="19">
        <v>5.32</v>
      </c>
      <c r="V38" s="19">
        <f>AE38*2</f>
        <v>4.88</v>
      </c>
      <c r="W38" s="20">
        <f>R38/2.54</f>
        <v>18.503937007874015</v>
      </c>
      <c r="X38" s="20">
        <f t="shared" ref="X38" si="41">S38/2.54</f>
        <v>11.023622047244094</v>
      </c>
      <c r="Y38" s="20">
        <f t="shared" ref="Y38" si="42">T38/2.54</f>
        <v>18.110236220472441</v>
      </c>
      <c r="Z38" s="20">
        <f>U38/0.4536</f>
        <v>11.728395061728396</v>
      </c>
      <c r="AA38" s="20">
        <f>V38/0.4536</f>
        <v>10.758377425044092</v>
      </c>
      <c r="AB38" s="21">
        <f>AG38*2.54</f>
        <v>25.4</v>
      </c>
      <c r="AC38" s="21">
        <f t="shared" ref="AC38" si="43">AH38*2.54</f>
        <v>25.4</v>
      </c>
      <c r="AD38" s="21">
        <f t="shared" ref="AD38" si="44">AI38*2.54</f>
        <v>45.72</v>
      </c>
      <c r="AE38" s="21">
        <v>2.44</v>
      </c>
      <c r="AF38" s="21">
        <v>2.36</v>
      </c>
      <c r="AG38" s="22">
        <v>10</v>
      </c>
      <c r="AH38" s="22">
        <v>10</v>
      </c>
      <c r="AI38" s="22">
        <v>18</v>
      </c>
      <c r="AJ38" s="22">
        <v>2.44</v>
      </c>
      <c r="AK38" s="22">
        <v>2.36</v>
      </c>
    </row>
    <row r="39" spans="1:37" x14ac:dyDescent="0.2">
      <c r="A39" t="s">
        <v>46</v>
      </c>
      <c r="B39" t="s">
        <v>52</v>
      </c>
      <c r="C39" t="s">
        <v>55</v>
      </c>
      <c r="D39" t="s">
        <v>49</v>
      </c>
      <c r="E39">
        <f>I39/F39</f>
        <v>336</v>
      </c>
      <c r="F39">
        <v>2</v>
      </c>
      <c r="G39">
        <v>1</v>
      </c>
      <c r="H39">
        <v>2</v>
      </c>
      <c r="I39" s="6">
        <v>672</v>
      </c>
      <c r="J39" s="16">
        <v>11.4</v>
      </c>
      <c r="K39" s="16">
        <f>J39*I39</f>
        <v>7660.8</v>
      </c>
      <c r="L39" s="17">
        <f t="shared" ref="L39:L40" si="45">W39</f>
        <v>18.503937007874015</v>
      </c>
      <c r="M39" s="17">
        <f t="shared" ref="M39:M40" si="46">X39</f>
        <v>11.023622047244094</v>
      </c>
      <c r="N39" s="17">
        <f t="shared" ref="N39:N40" si="47">Y39</f>
        <v>18.110236220472441</v>
      </c>
      <c r="O39" s="17">
        <f>Q39*E39</f>
        <v>1787.52</v>
      </c>
      <c r="P39" s="3">
        <f>L39*2.54*M39*2.54*N39*2.54/1000000/F39*I39</f>
        <v>20.340095999999999</v>
      </c>
      <c r="Q39" s="18">
        <f>U39</f>
        <v>5.32</v>
      </c>
      <c r="R39" s="19">
        <v>47</v>
      </c>
      <c r="S39" s="19">
        <v>28</v>
      </c>
      <c r="T39" s="19">
        <v>46</v>
      </c>
      <c r="U39" s="19">
        <v>5.32</v>
      </c>
      <c r="V39" s="19">
        <f>AE39*2</f>
        <v>4.88</v>
      </c>
      <c r="W39" s="20">
        <f>R39/2.54</f>
        <v>18.503937007874015</v>
      </c>
      <c r="X39" s="20">
        <f>S39/2.54</f>
        <v>11.023622047244094</v>
      </c>
      <c r="Y39" s="20">
        <f>T39/2.54</f>
        <v>18.110236220472441</v>
      </c>
      <c r="Z39" s="20">
        <f>U39/0.4536</f>
        <v>11.728395061728396</v>
      </c>
      <c r="AA39" s="20">
        <f>V39/0.4536</f>
        <v>10.758377425044092</v>
      </c>
      <c r="AB39" s="21">
        <f>AG39*2.54</f>
        <v>25.4</v>
      </c>
      <c r="AC39" s="21">
        <f>AH39*2.54</f>
        <v>25.4</v>
      </c>
      <c r="AD39" s="21">
        <f>AI39*2.54</f>
        <v>45.72</v>
      </c>
      <c r="AE39" s="21">
        <v>2.44</v>
      </c>
      <c r="AF39" s="21">
        <v>2.36</v>
      </c>
      <c r="AG39" s="22">
        <v>10</v>
      </c>
      <c r="AH39" s="22">
        <v>10</v>
      </c>
      <c r="AI39" s="22">
        <v>18</v>
      </c>
      <c r="AJ39" s="22">
        <v>2.44</v>
      </c>
      <c r="AK39" s="22">
        <v>2.36</v>
      </c>
    </row>
    <row r="40" spans="1:37" x14ac:dyDescent="0.2">
      <c r="A40" t="s">
        <v>45</v>
      </c>
      <c r="B40" t="s">
        <v>51</v>
      </c>
      <c r="C40" t="s">
        <v>54</v>
      </c>
      <c r="D40" s="49" t="s">
        <v>48</v>
      </c>
      <c r="E40">
        <f t="shared" ref="E40" si="48">I40/F40</f>
        <v>336</v>
      </c>
      <c r="F40">
        <v>2</v>
      </c>
      <c r="G40">
        <v>1</v>
      </c>
      <c r="H40">
        <v>2</v>
      </c>
      <c r="I40" s="6">
        <v>672</v>
      </c>
      <c r="J40" s="16">
        <v>11.4</v>
      </c>
      <c r="K40" s="23">
        <f t="shared" ref="K40" si="49">J40*I40</f>
        <v>7660.8</v>
      </c>
      <c r="L40" s="17">
        <f t="shared" si="45"/>
        <v>18.503937007874015</v>
      </c>
      <c r="M40" s="17">
        <f t="shared" si="46"/>
        <v>11.023622047244094</v>
      </c>
      <c r="N40" s="17">
        <f t="shared" si="47"/>
        <v>18.110236220472441</v>
      </c>
      <c r="O40" s="40">
        <f>Q40*E40</f>
        <v>1787.52</v>
      </c>
      <c r="P40" s="48">
        <f t="shared" ref="P40" si="50">L40*2.54*M40*2.54*N40*2.54/1000000/F40*I40</f>
        <v>20.340095999999999</v>
      </c>
      <c r="Q40" s="18">
        <f t="shared" ref="Q40" si="51">U40</f>
        <v>5.32</v>
      </c>
      <c r="R40" s="19">
        <v>47</v>
      </c>
      <c r="S40" s="19">
        <v>28</v>
      </c>
      <c r="T40" s="19">
        <v>46</v>
      </c>
      <c r="U40" s="19">
        <v>5.32</v>
      </c>
      <c r="V40" s="19">
        <f t="shared" ref="V40" si="52">AE40*2</f>
        <v>4.88</v>
      </c>
      <c r="W40" s="20">
        <f t="shared" ref="W40" si="53">R40/2.54</f>
        <v>18.503937007874015</v>
      </c>
      <c r="X40" s="20">
        <f>S40/2.54</f>
        <v>11.023622047244094</v>
      </c>
      <c r="Y40" s="20">
        <f>T40/2.54</f>
        <v>18.110236220472441</v>
      </c>
      <c r="Z40" s="20">
        <f t="shared" ref="Z40" si="54">U40/0.4536</f>
        <v>11.728395061728396</v>
      </c>
      <c r="AA40" s="20">
        <f t="shared" ref="AA40" si="55">V40/0.4536</f>
        <v>10.758377425044092</v>
      </c>
      <c r="AB40" s="21">
        <f t="shared" ref="AB40" si="56">AG40*2.54</f>
        <v>25.4</v>
      </c>
      <c r="AC40" s="21">
        <f>AH40*2.54</f>
        <v>25.4</v>
      </c>
      <c r="AD40" s="21">
        <f>AI40*2.54</f>
        <v>45.72</v>
      </c>
      <c r="AE40" s="21">
        <v>2.44</v>
      </c>
      <c r="AF40" s="21">
        <v>2.36</v>
      </c>
      <c r="AG40" s="22">
        <v>10</v>
      </c>
      <c r="AH40" s="22">
        <v>10</v>
      </c>
      <c r="AI40" s="22">
        <v>18</v>
      </c>
      <c r="AJ40" s="22">
        <v>2.44</v>
      </c>
      <c r="AK40" s="22">
        <v>2.36</v>
      </c>
    </row>
    <row r="41" spans="1:37" x14ac:dyDescent="0.2">
      <c r="J41" t="s">
        <v>42</v>
      </c>
      <c r="K41" s="16">
        <f>SUM(K38:K40)</f>
        <v>22982.400000000001</v>
      </c>
      <c r="N41" t="s">
        <v>42</v>
      </c>
      <c r="O41" s="17">
        <f>SUM(O38:O40)</f>
        <v>5362.5599999999995</v>
      </c>
      <c r="P41" s="57">
        <f>SUM(P38:P40)</f>
        <v>61.020287999999994</v>
      </c>
    </row>
    <row r="42" spans="1:37" x14ac:dyDescent="0.2">
      <c r="A42" s="65" t="s">
        <v>87</v>
      </c>
      <c r="P42" s="59"/>
      <c r="Q42"/>
    </row>
    <row r="43" spans="1:37" s="52" customFormat="1" x14ac:dyDescent="0.2">
      <c r="A43" s="52" t="s">
        <v>72</v>
      </c>
      <c r="B43" s="52" t="s">
        <v>73</v>
      </c>
      <c r="C43" s="56">
        <f>P49</f>
        <v>64.470839999999995</v>
      </c>
      <c r="D43" s="52" t="s">
        <v>75</v>
      </c>
      <c r="E43" s="52" t="s">
        <v>80</v>
      </c>
      <c r="F43" s="52">
        <f>55000*0.4536</f>
        <v>24948</v>
      </c>
      <c r="G43" s="52" t="s">
        <v>79</v>
      </c>
      <c r="J43" s="56"/>
      <c r="P43" s="53"/>
    </row>
    <row r="44" spans="1:37" x14ac:dyDescent="0.2">
      <c r="A44" s="42" t="s">
        <v>67</v>
      </c>
      <c r="C44" s="5"/>
      <c r="E44" s="6"/>
      <c r="R44" s="71" t="s">
        <v>7</v>
      </c>
      <c r="S44" s="71"/>
      <c r="T44" s="71"/>
      <c r="U44" s="71"/>
      <c r="V44" s="71"/>
      <c r="W44" s="72" t="s">
        <v>7</v>
      </c>
      <c r="X44" s="72"/>
      <c r="Y44" s="72"/>
      <c r="Z44" s="72"/>
      <c r="AA44" s="72"/>
      <c r="AB44" s="73" t="s">
        <v>8</v>
      </c>
      <c r="AC44" s="73"/>
      <c r="AD44" s="73"/>
      <c r="AE44" s="73"/>
      <c r="AF44" s="73"/>
      <c r="AG44" s="74" t="s">
        <v>8</v>
      </c>
      <c r="AH44" s="74"/>
      <c r="AI44" s="74"/>
      <c r="AJ44" s="74"/>
      <c r="AK44" s="74"/>
    </row>
    <row r="45" spans="1:37" s="8" customFormat="1" ht="57" x14ac:dyDescent="0.2">
      <c r="A45" s="8" t="s">
        <v>9</v>
      </c>
      <c r="B45" s="8" t="s">
        <v>10</v>
      </c>
      <c r="C45" s="9" t="s">
        <v>11</v>
      </c>
      <c r="D45" s="8" t="s">
        <v>12</v>
      </c>
      <c r="E45" s="9" t="s">
        <v>13</v>
      </c>
      <c r="F45" s="9" t="s">
        <v>14</v>
      </c>
      <c r="G45" s="9" t="s">
        <v>15</v>
      </c>
      <c r="H45" s="9" t="s">
        <v>16</v>
      </c>
      <c r="I45" s="9" t="s">
        <v>17</v>
      </c>
      <c r="J45" s="9" t="s">
        <v>18</v>
      </c>
      <c r="K45" s="9" t="s">
        <v>19</v>
      </c>
      <c r="L45" s="9" t="s">
        <v>20</v>
      </c>
      <c r="M45" s="9" t="s">
        <v>21</v>
      </c>
      <c r="N45" s="9" t="s">
        <v>22</v>
      </c>
      <c r="O45" s="9" t="s">
        <v>23</v>
      </c>
      <c r="P45" s="10" t="s">
        <v>24</v>
      </c>
      <c r="Q45" s="11" t="str">
        <f>U45</f>
        <v>CARTON GROSS WEIGHT(KG)</v>
      </c>
      <c r="R45" s="12" t="s">
        <v>25</v>
      </c>
      <c r="S45" s="12" t="s">
        <v>26</v>
      </c>
      <c r="T45" s="12" t="s">
        <v>27</v>
      </c>
      <c r="U45" s="12" t="s">
        <v>28</v>
      </c>
      <c r="V45" s="12" t="s">
        <v>29</v>
      </c>
      <c r="W45" s="13" t="s">
        <v>20</v>
      </c>
      <c r="X45" s="13" t="s">
        <v>21</v>
      </c>
      <c r="Y45" s="13" t="s">
        <v>22</v>
      </c>
      <c r="Z45" s="13" t="s">
        <v>30</v>
      </c>
      <c r="AA45" s="13" t="s">
        <v>31</v>
      </c>
      <c r="AB45" s="14" t="s">
        <v>32</v>
      </c>
      <c r="AC45" s="14" t="s">
        <v>33</v>
      </c>
      <c r="AD45" s="14" t="s">
        <v>34</v>
      </c>
      <c r="AE45" s="14" t="s">
        <v>35</v>
      </c>
      <c r="AF45" s="14" t="s">
        <v>36</v>
      </c>
      <c r="AG45" s="15" t="s">
        <v>37</v>
      </c>
      <c r="AH45" s="15" t="s">
        <v>38</v>
      </c>
      <c r="AI45" s="15" t="s">
        <v>39</v>
      </c>
      <c r="AJ45" s="15" t="s">
        <v>40</v>
      </c>
      <c r="AK45" s="15" t="s">
        <v>41</v>
      </c>
    </row>
    <row r="46" spans="1:37" x14ac:dyDescent="0.2">
      <c r="A46" t="s">
        <v>46</v>
      </c>
      <c r="B46" t="s">
        <v>52</v>
      </c>
      <c r="C46" t="s">
        <v>55</v>
      </c>
      <c r="D46" t="s">
        <v>49</v>
      </c>
      <c r="E46">
        <f>I46/F46</f>
        <v>355</v>
      </c>
      <c r="F46">
        <v>2</v>
      </c>
      <c r="G46">
        <v>1</v>
      </c>
      <c r="H46">
        <v>2</v>
      </c>
      <c r="I46" s="6">
        <v>710</v>
      </c>
      <c r="J46" s="16">
        <v>11.4</v>
      </c>
      <c r="K46" s="16">
        <f>J46*I46</f>
        <v>8094</v>
      </c>
      <c r="L46" s="17">
        <f t="shared" ref="L46:L48" si="57">W46</f>
        <v>18.503937007874015</v>
      </c>
      <c r="M46" s="17">
        <f t="shared" ref="M46:M48" si="58">X46</f>
        <v>11.023622047244094</v>
      </c>
      <c r="N46" s="17">
        <f t="shared" ref="N46:N48" si="59">Y46</f>
        <v>18.110236220472441</v>
      </c>
      <c r="O46" s="17">
        <f>Q46*E46</f>
        <v>1888.6000000000001</v>
      </c>
      <c r="P46" s="3">
        <f>L46*2.54*M46*2.54*N46*2.54/1000000/F46*I46</f>
        <v>21.490279999999998</v>
      </c>
      <c r="Q46" s="18">
        <f>U46</f>
        <v>5.32</v>
      </c>
      <c r="R46" s="19">
        <v>47</v>
      </c>
      <c r="S46" s="19">
        <v>28</v>
      </c>
      <c r="T46" s="19">
        <v>46</v>
      </c>
      <c r="U46" s="19">
        <v>5.32</v>
      </c>
      <c r="V46" s="19">
        <f>AE46*2</f>
        <v>4.88</v>
      </c>
      <c r="W46" s="20">
        <f>R46/2.54</f>
        <v>18.503937007874015</v>
      </c>
      <c r="X46" s="20">
        <f>S46/2.54</f>
        <v>11.023622047244094</v>
      </c>
      <c r="Y46" s="20">
        <f>T46/2.54</f>
        <v>18.110236220472441</v>
      </c>
      <c r="Z46" s="20">
        <f>U46/0.4536</f>
        <v>11.728395061728396</v>
      </c>
      <c r="AA46" s="20">
        <f>V46/0.4536</f>
        <v>10.758377425044092</v>
      </c>
      <c r="AB46" s="21">
        <f>AG46*2.54</f>
        <v>25.4</v>
      </c>
      <c r="AC46" s="21">
        <f>AH46*2.54</f>
        <v>25.4</v>
      </c>
      <c r="AD46" s="21">
        <f>AI46*2.54</f>
        <v>45.72</v>
      </c>
      <c r="AE46" s="21">
        <v>2.44</v>
      </c>
      <c r="AF46" s="21">
        <v>2.36</v>
      </c>
      <c r="AG46" s="22">
        <v>10</v>
      </c>
      <c r="AH46" s="22">
        <v>10</v>
      </c>
      <c r="AI46" s="22">
        <v>18</v>
      </c>
      <c r="AJ46" s="22">
        <v>2.44</v>
      </c>
      <c r="AK46" s="22">
        <v>2.36</v>
      </c>
    </row>
    <row r="47" spans="1:37" x14ac:dyDescent="0.2">
      <c r="A47" t="s">
        <v>45</v>
      </c>
      <c r="B47" t="s">
        <v>51</v>
      </c>
      <c r="C47" t="s">
        <v>54</v>
      </c>
      <c r="D47" s="49" t="s">
        <v>48</v>
      </c>
      <c r="E47">
        <f t="shared" ref="E47" si="60">I47/F47</f>
        <v>355</v>
      </c>
      <c r="F47">
        <v>2</v>
      </c>
      <c r="G47">
        <v>1</v>
      </c>
      <c r="H47">
        <v>2</v>
      </c>
      <c r="I47" s="6">
        <v>710</v>
      </c>
      <c r="J47" s="16">
        <v>11.4</v>
      </c>
      <c r="K47" s="16">
        <f t="shared" ref="K47" si="61">J47*I47</f>
        <v>8094</v>
      </c>
      <c r="L47" s="17">
        <f t="shared" si="57"/>
        <v>18.503937007874015</v>
      </c>
      <c r="M47" s="17">
        <f t="shared" si="58"/>
        <v>11.023622047244094</v>
      </c>
      <c r="N47" s="17">
        <f t="shared" si="59"/>
        <v>18.110236220472441</v>
      </c>
      <c r="O47" s="17">
        <f>Q47*E47</f>
        <v>1888.6000000000001</v>
      </c>
      <c r="P47" s="3">
        <f t="shared" ref="P47" si="62">L47*2.54*M47*2.54*N47*2.54/1000000/F47*I47</f>
        <v>21.490279999999998</v>
      </c>
      <c r="Q47" s="18">
        <f t="shared" ref="Q47" si="63">U47</f>
        <v>5.32</v>
      </c>
      <c r="R47" s="19">
        <v>47</v>
      </c>
      <c r="S47" s="19">
        <v>28</v>
      </c>
      <c r="T47" s="19">
        <v>46</v>
      </c>
      <c r="U47" s="19">
        <v>5.32</v>
      </c>
      <c r="V47" s="19">
        <f t="shared" ref="V47" si="64">AE47*2</f>
        <v>4.88</v>
      </c>
      <c r="W47" s="20">
        <f t="shared" ref="W47" si="65">R47/2.54</f>
        <v>18.503937007874015</v>
      </c>
      <c r="X47" s="20">
        <f>S47/2.54</f>
        <v>11.023622047244094</v>
      </c>
      <c r="Y47" s="20">
        <f>T47/2.54</f>
        <v>18.110236220472441</v>
      </c>
      <c r="Z47" s="20">
        <f t="shared" ref="Z47" si="66">U47/0.4536</f>
        <v>11.728395061728396</v>
      </c>
      <c r="AA47" s="20">
        <f t="shared" ref="AA47" si="67">V47/0.4536</f>
        <v>10.758377425044092</v>
      </c>
      <c r="AB47" s="21">
        <f t="shared" ref="AB47" si="68">AG47*2.54</f>
        <v>25.4</v>
      </c>
      <c r="AC47" s="21">
        <f>AH47*2.54</f>
        <v>25.4</v>
      </c>
      <c r="AD47" s="21">
        <f>AI47*2.54</f>
        <v>45.72</v>
      </c>
      <c r="AE47" s="21">
        <v>2.44</v>
      </c>
      <c r="AF47" s="21">
        <v>2.36</v>
      </c>
      <c r="AG47" s="22">
        <v>10</v>
      </c>
      <c r="AH47" s="22">
        <v>10</v>
      </c>
      <c r="AI47" s="22">
        <v>18</v>
      </c>
      <c r="AJ47" s="22">
        <v>2.44</v>
      </c>
      <c r="AK47" s="22">
        <v>2.36</v>
      </c>
    </row>
    <row r="48" spans="1:37" x14ac:dyDescent="0.2">
      <c r="A48" t="s">
        <v>44</v>
      </c>
      <c r="B48" t="s">
        <v>50</v>
      </c>
      <c r="C48" t="s">
        <v>53</v>
      </c>
      <c r="D48" s="50" t="s">
        <v>47</v>
      </c>
      <c r="E48">
        <f>I48/F48</f>
        <v>355</v>
      </c>
      <c r="F48">
        <v>2</v>
      </c>
      <c r="G48">
        <v>1</v>
      </c>
      <c r="H48">
        <v>2</v>
      </c>
      <c r="I48" s="6">
        <v>710</v>
      </c>
      <c r="J48" s="16">
        <v>11.4</v>
      </c>
      <c r="K48" s="23">
        <f>J48*I48</f>
        <v>8094</v>
      </c>
      <c r="L48" s="17">
        <f t="shared" si="57"/>
        <v>18.503937007874015</v>
      </c>
      <c r="M48" s="17">
        <f t="shared" si="58"/>
        <v>11.023622047244094</v>
      </c>
      <c r="N48" s="17">
        <f t="shared" si="59"/>
        <v>18.110236220472441</v>
      </c>
      <c r="O48" s="40">
        <f>Q48*E48</f>
        <v>1888.6000000000001</v>
      </c>
      <c r="P48" s="48">
        <f>L48*2.54*M48*2.54*N48*2.54/1000000/F48*I48</f>
        <v>21.490279999999998</v>
      </c>
      <c r="Q48" s="18">
        <f>U48</f>
        <v>5.32</v>
      </c>
      <c r="R48" s="19">
        <v>47</v>
      </c>
      <c r="S48" s="19">
        <v>28</v>
      </c>
      <c r="T48" s="19">
        <v>46</v>
      </c>
      <c r="U48" s="19">
        <v>5.32</v>
      </c>
      <c r="V48" s="19">
        <f>AE48*2</f>
        <v>4.88</v>
      </c>
      <c r="W48" s="20">
        <f>R48/2.54</f>
        <v>18.503937007874015</v>
      </c>
      <c r="X48" s="20">
        <f t="shared" ref="X48" si="69">S48/2.54</f>
        <v>11.023622047244094</v>
      </c>
      <c r="Y48" s="20">
        <f t="shared" ref="Y48" si="70">T48/2.54</f>
        <v>18.110236220472441</v>
      </c>
      <c r="Z48" s="20">
        <f>U48/0.4536</f>
        <v>11.728395061728396</v>
      </c>
      <c r="AA48" s="20">
        <f>V48/0.4536</f>
        <v>10.758377425044092</v>
      </c>
      <c r="AB48" s="21">
        <f>AG48*2.54</f>
        <v>25.4</v>
      </c>
      <c r="AC48" s="21">
        <f t="shared" ref="AC48" si="71">AH48*2.54</f>
        <v>25.4</v>
      </c>
      <c r="AD48" s="21">
        <f t="shared" ref="AD48" si="72">AI48*2.54</f>
        <v>45.72</v>
      </c>
      <c r="AE48" s="21">
        <v>2.44</v>
      </c>
      <c r="AF48" s="21">
        <v>2.36</v>
      </c>
      <c r="AG48" s="22">
        <v>10</v>
      </c>
      <c r="AH48" s="22">
        <v>10</v>
      </c>
      <c r="AI48" s="22">
        <v>18</v>
      </c>
      <c r="AJ48" s="22">
        <v>2.44</v>
      </c>
      <c r="AK48" s="22">
        <v>2.36</v>
      </c>
    </row>
    <row r="49" spans="1:37" x14ac:dyDescent="0.2">
      <c r="J49" t="s">
        <v>42</v>
      </c>
      <c r="K49" s="16">
        <f>SUM(K46:K48)</f>
        <v>24282</v>
      </c>
      <c r="N49" t="s">
        <v>42</v>
      </c>
      <c r="O49" s="17">
        <f>SUM(O46:O48)</f>
        <v>5665.8</v>
      </c>
      <c r="P49" s="57">
        <f>SUM(P46:P48)</f>
        <v>64.470839999999995</v>
      </c>
    </row>
    <row r="50" spans="1:37" x14ac:dyDescent="0.2">
      <c r="P50" s="59"/>
    </row>
    <row r="51" spans="1:37" ht="12.75" customHeight="1" x14ac:dyDescent="0.2">
      <c r="A51" s="24" t="s">
        <v>62</v>
      </c>
      <c r="B51" s="39">
        <v>45761</v>
      </c>
      <c r="C51" s="27"/>
      <c r="D51" s="27"/>
      <c r="P51" s="3"/>
    </row>
    <row r="52" spans="1:37" ht="12.75" customHeight="1" x14ac:dyDescent="0.2">
      <c r="A52" s="65" t="s">
        <v>89</v>
      </c>
      <c r="B52" s="39"/>
      <c r="C52" s="27"/>
      <c r="D52" s="27"/>
      <c r="P52" s="3"/>
    </row>
    <row r="53" spans="1:37" ht="12.75" customHeight="1" x14ac:dyDescent="0.2">
      <c r="A53" s="65" t="s">
        <v>90</v>
      </c>
      <c r="B53" s="39"/>
      <c r="C53" s="27"/>
      <c r="D53" s="27"/>
      <c r="P53" s="3"/>
    </row>
    <row r="54" spans="1:37" s="52" customFormat="1" x14ac:dyDescent="0.2">
      <c r="A54" s="52" t="s">
        <v>77</v>
      </c>
      <c r="B54" s="52" t="s">
        <v>73</v>
      </c>
      <c r="C54" s="56">
        <f>P60</f>
        <v>42.677879999999995</v>
      </c>
      <c r="D54" s="61" t="s">
        <v>85</v>
      </c>
      <c r="E54" s="52" t="s">
        <v>80</v>
      </c>
      <c r="F54" s="52">
        <f>55000*0.4536</f>
        <v>24948</v>
      </c>
      <c r="G54" s="52" t="s">
        <v>79</v>
      </c>
      <c r="P54" s="53"/>
    </row>
    <row r="55" spans="1:37" x14ac:dyDescent="0.2">
      <c r="A55" s="42" t="s">
        <v>68</v>
      </c>
      <c r="C55" s="5"/>
    </row>
    <row r="56" spans="1:37" s="8" customFormat="1" ht="57" x14ac:dyDescent="0.2">
      <c r="A56" s="8" t="s">
        <v>9</v>
      </c>
      <c r="B56" s="8" t="s">
        <v>10</v>
      </c>
      <c r="C56" s="9" t="s">
        <v>11</v>
      </c>
      <c r="D56" s="8" t="s">
        <v>12</v>
      </c>
      <c r="E56" s="9" t="s">
        <v>13</v>
      </c>
      <c r="F56" s="9" t="s">
        <v>14</v>
      </c>
      <c r="G56" s="9" t="s">
        <v>15</v>
      </c>
      <c r="H56" s="9" t="s">
        <v>16</v>
      </c>
      <c r="I56" s="9" t="s">
        <v>17</v>
      </c>
      <c r="J56" s="9" t="s">
        <v>18</v>
      </c>
      <c r="K56" s="9" t="s">
        <v>19</v>
      </c>
      <c r="L56" s="9" t="s">
        <v>20</v>
      </c>
      <c r="M56" s="9" t="s">
        <v>21</v>
      </c>
      <c r="N56" s="9" t="s">
        <v>22</v>
      </c>
      <c r="O56" s="9" t="s">
        <v>23</v>
      </c>
      <c r="P56" s="10" t="s">
        <v>24</v>
      </c>
      <c r="Q56" s="11" t="str">
        <f>U56</f>
        <v>CARTON GROSS WEIGHT(KG)</v>
      </c>
      <c r="R56" s="12" t="s">
        <v>25</v>
      </c>
      <c r="S56" s="12" t="s">
        <v>26</v>
      </c>
      <c r="T56" s="12" t="s">
        <v>27</v>
      </c>
      <c r="U56" s="12" t="s">
        <v>28</v>
      </c>
      <c r="V56" s="12" t="s">
        <v>29</v>
      </c>
      <c r="W56" s="13" t="s">
        <v>20</v>
      </c>
      <c r="X56" s="13" t="s">
        <v>21</v>
      </c>
      <c r="Y56" s="13" t="s">
        <v>22</v>
      </c>
      <c r="Z56" s="13" t="s">
        <v>30</v>
      </c>
      <c r="AA56" s="13" t="s">
        <v>31</v>
      </c>
      <c r="AB56" s="14" t="s">
        <v>32</v>
      </c>
      <c r="AC56" s="14" t="s">
        <v>33</v>
      </c>
      <c r="AD56" s="14" t="s">
        <v>34</v>
      </c>
      <c r="AE56" s="14" t="s">
        <v>35</v>
      </c>
      <c r="AF56" s="14" t="s">
        <v>36</v>
      </c>
      <c r="AG56" s="15" t="s">
        <v>37</v>
      </c>
      <c r="AH56" s="15" t="s">
        <v>38</v>
      </c>
      <c r="AI56" s="15" t="s">
        <v>39</v>
      </c>
      <c r="AJ56" s="15" t="s">
        <v>40</v>
      </c>
      <c r="AK56" s="15" t="s">
        <v>41</v>
      </c>
    </row>
    <row r="57" spans="1:37" x14ac:dyDescent="0.2">
      <c r="A57" t="s">
        <v>46</v>
      </c>
      <c r="B57" t="s">
        <v>52</v>
      </c>
      <c r="C57" t="s">
        <v>55</v>
      </c>
      <c r="D57" t="s">
        <v>49</v>
      </c>
      <c r="E57">
        <f>I57/F57</f>
        <v>235</v>
      </c>
      <c r="F57">
        <v>2</v>
      </c>
      <c r="G57">
        <v>1</v>
      </c>
      <c r="H57">
        <v>2</v>
      </c>
      <c r="I57" s="6">
        <v>470</v>
      </c>
      <c r="J57" s="16">
        <v>11.4</v>
      </c>
      <c r="K57" s="16">
        <f>J57*I57</f>
        <v>5358</v>
      </c>
      <c r="L57" s="17">
        <f t="shared" ref="L57:L59" si="73">W57</f>
        <v>18.503937007874015</v>
      </c>
      <c r="M57" s="17">
        <f t="shared" ref="M57:M59" si="74">X57</f>
        <v>11.023622047244094</v>
      </c>
      <c r="N57" s="17">
        <f t="shared" ref="N57:N59" si="75">Y57</f>
        <v>18.110236220472441</v>
      </c>
      <c r="O57" s="17">
        <f>Q57*E57</f>
        <v>1250.2</v>
      </c>
      <c r="P57" s="3">
        <f>L57*2.54*M57*2.54*N57*2.54/1000000/F57*I57</f>
        <v>14.225959999999999</v>
      </c>
      <c r="Q57" s="18">
        <f>U57</f>
        <v>5.32</v>
      </c>
      <c r="R57" s="19">
        <v>47</v>
      </c>
      <c r="S57" s="19">
        <v>28</v>
      </c>
      <c r="T57" s="19">
        <v>46</v>
      </c>
      <c r="U57" s="19">
        <v>5.32</v>
      </c>
      <c r="V57" s="19">
        <f>AE57*2</f>
        <v>4.88</v>
      </c>
      <c r="W57" s="20">
        <f>R57/2.54</f>
        <v>18.503937007874015</v>
      </c>
      <c r="X57" s="20">
        <f>S57/2.54</f>
        <v>11.023622047244094</v>
      </c>
      <c r="Y57" s="20">
        <f>T57/2.54</f>
        <v>18.110236220472441</v>
      </c>
      <c r="Z57" s="20">
        <f>U57/0.4536</f>
        <v>11.728395061728396</v>
      </c>
      <c r="AA57" s="20">
        <f>V57/0.4536</f>
        <v>10.758377425044092</v>
      </c>
      <c r="AB57" s="21">
        <f>AG57*2.54</f>
        <v>25.4</v>
      </c>
      <c r="AC57" s="21">
        <f>AH57*2.54</f>
        <v>25.4</v>
      </c>
      <c r="AD57" s="21">
        <f>AI57*2.54</f>
        <v>45.72</v>
      </c>
      <c r="AE57" s="21">
        <v>2.44</v>
      </c>
      <c r="AF57" s="21">
        <v>2.36</v>
      </c>
      <c r="AG57" s="22">
        <v>10</v>
      </c>
      <c r="AH57" s="22">
        <v>10</v>
      </c>
      <c r="AI57" s="22">
        <v>18</v>
      </c>
      <c r="AJ57" s="22">
        <v>2.44</v>
      </c>
      <c r="AK57" s="22">
        <v>2.36</v>
      </c>
    </row>
    <row r="58" spans="1:37" x14ac:dyDescent="0.2">
      <c r="A58" t="s">
        <v>45</v>
      </c>
      <c r="B58" t="s">
        <v>51</v>
      </c>
      <c r="C58" t="s">
        <v>54</v>
      </c>
      <c r="D58" s="49" t="s">
        <v>48</v>
      </c>
      <c r="E58">
        <f t="shared" ref="E58" si="76">I58/F58</f>
        <v>235</v>
      </c>
      <c r="F58">
        <v>2</v>
      </c>
      <c r="G58">
        <v>1</v>
      </c>
      <c r="H58">
        <v>2</v>
      </c>
      <c r="I58" s="6">
        <v>470</v>
      </c>
      <c r="J58" s="16">
        <v>11.4</v>
      </c>
      <c r="K58" s="16">
        <f t="shared" ref="K58" si="77">J58*I58</f>
        <v>5358</v>
      </c>
      <c r="L58" s="17">
        <f t="shared" si="73"/>
        <v>18.503937007874015</v>
      </c>
      <c r="M58" s="17">
        <f t="shared" si="74"/>
        <v>11.023622047244094</v>
      </c>
      <c r="N58" s="17">
        <f t="shared" si="75"/>
        <v>18.110236220472441</v>
      </c>
      <c r="O58" s="17">
        <f>Q58*E58</f>
        <v>1250.2</v>
      </c>
      <c r="P58" s="3">
        <f t="shared" ref="P58" si="78">L58*2.54*M58*2.54*N58*2.54/1000000/F58*I58</f>
        <v>14.225959999999999</v>
      </c>
      <c r="Q58" s="18">
        <f t="shared" ref="Q58" si="79">U58</f>
        <v>5.32</v>
      </c>
      <c r="R58" s="19">
        <v>47</v>
      </c>
      <c r="S58" s="19">
        <v>28</v>
      </c>
      <c r="T58" s="19">
        <v>46</v>
      </c>
      <c r="U58" s="19">
        <v>5.32</v>
      </c>
      <c r="V58" s="19">
        <f t="shared" ref="V58" si="80">AE58*2</f>
        <v>4.88</v>
      </c>
      <c r="W58" s="20">
        <f t="shared" ref="W58" si="81">R58/2.54</f>
        <v>18.503937007874015</v>
      </c>
      <c r="X58" s="20">
        <f>S58/2.54</f>
        <v>11.023622047244094</v>
      </c>
      <c r="Y58" s="20">
        <f>T58/2.54</f>
        <v>18.110236220472441</v>
      </c>
      <c r="Z58" s="20">
        <f t="shared" ref="Z58" si="82">U58/0.4536</f>
        <v>11.728395061728396</v>
      </c>
      <c r="AA58" s="20">
        <f t="shared" ref="AA58" si="83">V58/0.4536</f>
        <v>10.758377425044092</v>
      </c>
      <c r="AB58" s="21">
        <f t="shared" ref="AB58" si="84">AG58*2.54</f>
        <v>25.4</v>
      </c>
      <c r="AC58" s="21">
        <f>AH58*2.54</f>
        <v>25.4</v>
      </c>
      <c r="AD58" s="21">
        <f>AI58*2.54</f>
        <v>45.72</v>
      </c>
      <c r="AE58" s="21">
        <v>2.44</v>
      </c>
      <c r="AF58" s="21">
        <v>2.36</v>
      </c>
      <c r="AG58" s="22">
        <v>10</v>
      </c>
      <c r="AH58" s="22">
        <v>10</v>
      </c>
      <c r="AI58" s="22">
        <v>18</v>
      </c>
      <c r="AJ58" s="22">
        <v>2.44</v>
      </c>
      <c r="AK58" s="22">
        <v>2.36</v>
      </c>
    </row>
    <row r="59" spans="1:37" x14ac:dyDescent="0.2">
      <c r="A59" t="s">
        <v>44</v>
      </c>
      <c r="B59" t="s">
        <v>50</v>
      </c>
      <c r="C59" t="s">
        <v>53</v>
      </c>
      <c r="D59" s="50" t="s">
        <v>47</v>
      </c>
      <c r="E59">
        <f>I59/F59</f>
        <v>235</v>
      </c>
      <c r="F59">
        <v>2</v>
      </c>
      <c r="G59">
        <v>1</v>
      </c>
      <c r="H59">
        <v>2</v>
      </c>
      <c r="I59" s="6">
        <v>470</v>
      </c>
      <c r="J59" s="16">
        <v>11.4</v>
      </c>
      <c r="K59" s="23">
        <f>J59*I59</f>
        <v>5358</v>
      </c>
      <c r="L59" s="17">
        <f t="shared" si="73"/>
        <v>18.503937007874015</v>
      </c>
      <c r="M59" s="17">
        <f t="shared" si="74"/>
        <v>11.023622047244094</v>
      </c>
      <c r="N59" s="17">
        <f t="shared" si="75"/>
        <v>18.110236220472441</v>
      </c>
      <c r="O59" s="40">
        <f>Q59*E59</f>
        <v>1250.2</v>
      </c>
      <c r="P59" s="48">
        <f>L59*2.54*M59*2.54*N59*2.54/1000000/F59*I59</f>
        <v>14.225959999999999</v>
      </c>
      <c r="Q59" s="18">
        <f>U59</f>
        <v>5.32</v>
      </c>
      <c r="R59" s="19">
        <v>47</v>
      </c>
      <c r="S59" s="19">
        <v>28</v>
      </c>
      <c r="T59" s="19">
        <v>46</v>
      </c>
      <c r="U59" s="19">
        <v>5.32</v>
      </c>
      <c r="V59" s="19">
        <f>AE59*2</f>
        <v>4.88</v>
      </c>
      <c r="W59" s="20">
        <f>R59/2.54</f>
        <v>18.503937007874015</v>
      </c>
      <c r="X59" s="20">
        <f t="shared" ref="X59" si="85">S59/2.54</f>
        <v>11.023622047244094</v>
      </c>
      <c r="Y59" s="20">
        <f t="shared" ref="Y59" si="86">T59/2.54</f>
        <v>18.110236220472441</v>
      </c>
      <c r="Z59" s="20">
        <f>U59/0.4536</f>
        <v>11.728395061728396</v>
      </c>
      <c r="AA59" s="20">
        <f>V59/0.4536</f>
        <v>10.758377425044092</v>
      </c>
      <c r="AB59" s="21">
        <f>AG59*2.54</f>
        <v>25.4</v>
      </c>
      <c r="AC59" s="21">
        <f t="shared" ref="AC59" si="87">AH59*2.54</f>
        <v>25.4</v>
      </c>
      <c r="AD59" s="21">
        <f t="shared" ref="AD59" si="88">AI59*2.54</f>
        <v>45.72</v>
      </c>
      <c r="AE59" s="21">
        <v>2.44</v>
      </c>
      <c r="AF59" s="21">
        <v>2.36</v>
      </c>
      <c r="AG59" s="22">
        <v>10</v>
      </c>
      <c r="AH59" s="22">
        <v>10</v>
      </c>
      <c r="AI59" s="22">
        <v>18</v>
      </c>
      <c r="AJ59" s="22">
        <v>2.44</v>
      </c>
      <c r="AK59" s="22">
        <v>2.36</v>
      </c>
    </row>
    <row r="60" spans="1:37" x14ac:dyDescent="0.2">
      <c r="J60" t="s">
        <v>42</v>
      </c>
      <c r="K60" s="16">
        <f>SUM(K57:K59)</f>
        <v>16074</v>
      </c>
      <c r="N60" t="s">
        <v>42</v>
      </c>
      <c r="O60" s="17">
        <f>SUM(O57:O59)</f>
        <v>3750.6000000000004</v>
      </c>
      <c r="P60" s="41">
        <f>SUM(P57:P59)</f>
        <v>42.677879999999995</v>
      </c>
    </row>
    <row r="61" spans="1:37" x14ac:dyDescent="0.2">
      <c r="P61" s="59"/>
    </row>
    <row r="62" spans="1:37" x14ac:dyDescent="0.2">
      <c r="I62">
        <f>I57+I46+I38</f>
        <v>1852</v>
      </c>
    </row>
  </sheetData>
  <mergeCells count="16">
    <mergeCell ref="R44:V44"/>
    <mergeCell ref="W44:AA44"/>
    <mergeCell ref="AB44:AF44"/>
    <mergeCell ref="AG44:AK44"/>
    <mergeCell ref="R36:V36"/>
    <mergeCell ref="W36:AA36"/>
    <mergeCell ref="AB36:AF36"/>
    <mergeCell ref="AG36:AK36"/>
    <mergeCell ref="R17:V17"/>
    <mergeCell ref="W17:AA17"/>
    <mergeCell ref="AB17:AF17"/>
    <mergeCell ref="AG17:AK17"/>
    <mergeCell ref="R9:V9"/>
    <mergeCell ref="W9:AA9"/>
    <mergeCell ref="AB9:AF9"/>
    <mergeCell ref="AG9:AK9"/>
  </mergeCells>
  <phoneticPr fontId="1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6AED4B-4F5F-481D-8B0A-F36987C5BB6B}">
  <sheetPr>
    <tabColor theme="0" tint="-0.499984740745262"/>
  </sheetPr>
  <dimension ref="A1:AK37"/>
  <sheetViews>
    <sheetView workbookViewId="0">
      <pane xSplit="4" ySplit="9" topLeftCell="E25" activePane="bottomRight" state="frozenSplit"/>
      <selection pane="topRight" activeCell="E1" sqref="E1"/>
      <selection pane="bottomLeft" activeCell="A9" sqref="A9"/>
      <selection pane="bottomRight" activeCell="D48" sqref="D48"/>
    </sheetView>
  </sheetViews>
  <sheetFormatPr defaultRowHeight="14.25" x14ac:dyDescent="0.2"/>
  <cols>
    <col min="1" max="1" width="14.875" customWidth="1"/>
    <col min="2" max="2" width="9.5" bestFit="1" customWidth="1"/>
    <col min="3" max="3" width="11.625" customWidth="1"/>
    <col min="4" max="4" width="23.75" customWidth="1"/>
    <col min="5" max="5" width="9.375" customWidth="1"/>
    <col min="6" max="6" width="9.625" customWidth="1"/>
    <col min="7" max="9" width="8.875" customWidth="1"/>
    <col min="10" max="10" width="9.5" customWidth="1"/>
    <col min="11" max="11" width="12" customWidth="1"/>
    <col min="16" max="16" width="12.25" style="7" customWidth="1"/>
    <col min="17" max="17" width="9" style="4"/>
  </cols>
  <sheetData>
    <row r="1" spans="1:37" s="1" customFormat="1" ht="30" customHeight="1" x14ac:dyDescent="0.2">
      <c r="A1" s="1" t="s">
        <v>43</v>
      </c>
      <c r="F1" s="31"/>
      <c r="G1" s="32"/>
      <c r="H1" s="32" t="s">
        <v>59</v>
      </c>
      <c r="I1" s="33" t="s">
        <v>58</v>
      </c>
      <c r="J1" s="34" t="s">
        <v>60</v>
      </c>
      <c r="K1" s="1" t="s">
        <v>63</v>
      </c>
      <c r="P1" s="2"/>
    </row>
    <row r="2" spans="1:37" ht="12.75" customHeight="1" x14ac:dyDescent="0.2">
      <c r="A2" s="24" t="s">
        <v>0</v>
      </c>
      <c r="B2" s="25">
        <v>3411819</v>
      </c>
      <c r="F2" s="35"/>
      <c r="H2" s="30" t="s">
        <v>49</v>
      </c>
      <c r="I2">
        <v>1852</v>
      </c>
      <c r="J2" s="43">
        <f>I10+I23+I28+I34</f>
        <v>5308</v>
      </c>
      <c r="K2">
        <f>I2-J2</f>
        <v>-3456</v>
      </c>
      <c r="P2" s="3"/>
    </row>
    <row r="3" spans="1:37" ht="12.75" customHeight="1" x14ac:dyDescent="0.2">
      <c r="A3" s="24" t="s">
        <v>1</v>
      </c>
      <c r="B3" s="26" t="s">
        <v>2</v>
      </c>
      <c r="C3" s="27"/>
      <c r="D3" s="27"/>
      <c r="F3" s="35"/>
      <c r="H3" s="30" t="s">
        <v>47</v>
      </c>
      <c r="I3">
        <v>1852</v>
      </c>
      <c r="J3" s="43">
        <f>I12+I18+I36</f>
        <v>3208</v>
      </c>
      <c r="K3">
        <f t="shared" ref="K3:K4" si="0">I3-J3</f>
        <v>-1356</v>
      </c>
      <c r="P3" s="3"/>
    </row>
    <row r="4" spans="1:37" ht="12.75" customHeight="1" thickBot="1" x14ac:dyDescent="0.25">
      <c r="A4" s="24" t="s">
        <v>3</v>
      </c>
      <c r="B4" s="26" t="s">
        <v>4</v>
      </c>
      <c r="C4" s="27"/>
      <c r="D4" s="27"/>
      <c r="F4" s="36"/>
      <c r="G4" s="37"/>
      <c r="H4" s="38" t="s">
        <v>48</v>
      </c>
      <c r="I4" s="37">
        <v>1852</v>
      </c>
      <c r="J4" s="44">
        <f>I11+I35</f>
        <v>1108</v>
      </c>
      <c r="K4">
        <f t="shared" si="0"/>
        <v>744</v>
      </c>
      <c r="P4" s="3"/>
    </row>
    <row r="5" spans="1:37" ht="12.75" customHeight="1" x14ac:dyDescent="0.2">
      <c r="A5" s="24" t="s">
        <v>5</v>
      </c>
      <c r="B5" s="26" t="s">
        <v>6</v>
      </c>
      <c r="C5" s="27"/>
      <c r="D5" s="27"/>
      <c r="P5" s="3"/>
    </row>
    <row r="6" spans="1:37" ht="12.75" customHeight="1" x14ac:dyDescent="0.2">
      <c r="A6" s="24" t="s">
        <v>62</v>
      </c>
      <c r="B6" s="46">
        <v>45761</v>
      </c>
      <c r="C6" s="27"/>
      <c r="D6" s="27"/>
      <c r="P6" s="3"/>
    </row>
    <row r="7" spans="1:37" ht="12.75" customHeight="1" x14ac:dyDescent="0.2">
      <c r="P7" s="3"/>
    </row>
    <row r="8" spans="1:37" x14ac:dyDescent="0.2">
      <c r="A8" s="42" t="s">
        <v>65</v>
      </c>
      <c r="C8" s="51" t="s">
        <v>76</v>
      </c>
      <c r="E8" s="6"/>
      <c r="R8" s="71" t="s">
        <v>7</v>
      </c>
      <c r="S8" s="71"/>
      <c r="T8" s="71"/>
      <c r="U8" s="71"/>
      <c r="V8" s="71"/>
      <c r="W8" s="72" t="s">
        <v>7</v>
      </c>
      <c r="X8" s="72"/>
      <c r="Y8" s="72"/>
      <c r="Z8" s="72"/>
      <c r="AA8" s="72"/>
      <c r="AB8" s="73" t="s">
        <v>8</v>
      </c>
      <c r="AC8" s="73"/>
      <c r="AD8" s="73"/>
      <c r="AE8" s="73"/>
      <c r="AF8" s="73"/>
      <c r="AG8" s="74" t="s">
        <v>8</v>
      </c>
      <c r="AH8" s="74"/>
      <c r="AI8" s="74"/>
      <c r="AJ8" s="74"/>
      <c r="AK8" s="74"/>
    </row>
    <row r="9" spans="1:37" s="8" customFormat="1" ht="57" x14ac:dyDescent="0.2">
      <c r="A9" s="8" t="s">
        <v>9</v>
      </c>
      <c r="B9" s="8" t="s">
        <v>10</v>
      </c>
      <c r="C9" s="9" t="s">
        <v>11</v>
      </c>
      <c r="D9" s="8" t="s">
        <v>12</v>
      </c>
      <c r="E9" s="9" t="s">
        <v>13</v>
      </c>
      <c r="F9" s="9" t="s">
        <v>14</v>
      </c>
      <c r="G9" s="9" t="s">
        <v>15</v>
      </c>
      <c r="H9" s="9" t="s">
        <v>16</v>
      </c>
      <c r="I9" s="9" t="s">
        <v>17</v>
      </c>
      <c r="J9" s="9" t="s">
        <v>18</v>
      </c>
      <c r="K9" s="9" t="s">
        <v>19</v>
      </c>
      <c r="L9" s="9" t="s">
        <v>20</v>
      </c>
      <c r="M9" s="9" t="s">
        <v>21</v>
      </c>
      <c r="N9" s="9" t="s">
        <v>22</v>
      </c>
      <c r="O9" s="9" t="s">
        <v>23</v>
      </c>
      <c r="P9" s="10" t="s">
        <v>24</v>
      </c>
      <c r="Q9" s="11" t="str">
        <f>U9</f>
        <v>CARTON GROSS WEIGHT(KG)</v>
      </c>
      <c r="R9" s="12" t="s">
        <v>25</v>
      </c>
      <c r="S9" s="12" t="s">
        <v>26</v>
      </c>
      <c r="T9" s="12" t="s">
        <v>27</v>
      </c>
      <c r="U9" s="12" t="s">
        <v>28</v>
      </c>
      <c r="V9" s="12" t="s">
        <v>29</v>
      </c>
      <c r="W9" s="13" t="s">
        <v>20</v>
      </c>
      <c r="X9" s="13" t="s">
        <v>21</v>
      </c>
      <c r="Y9" s="13" t="s">
        <v>22</v>
      </c>
      <c r="Z9" s="13" t="s">
        <v>30</v>
      </c>
      <c r="AA9" s="13" t="s">
        <v>31</v>
      </c>
      <c r="AB9" s="14" t="s">
        <v>32</v>
      </c>
      <c r="AC9" s="14" t="s">
        <v>33</v>
      </c>
      <c r="AD9" s="14" t="s">
        <v>34</v>
      </c>
      <c r="AE9" s="14" t="s">
        <v>35</v>
      </c>
      <c r="AF9" s="14" t="s">
        <v>36</v>
      </c>
      <c r="AG9" s="15" t="s">
        <v>37</v>
      </c>
      <c r="AH9" s="15" t="s">
        <v>38</v>
      </c>
      <c r="AI9" s="15" t="s">
        <v>39</v>
      </c>
      <c r="AJ9" s="15" t="s">
        <v>40</v>
      </c>
      <c r="AK9" s="15" t="s">
        <v>41</v>
      </c>
    </row>
    <row r="10" spans="1:37" x14ac:dyDescent="0.2">
      <c r="A10" t="s">
        <v>46</v>
      </c>
      <c r="B10">
        <v>21629135</v>
      </c>
      <c r="C10" t="s">
        <v>55</v>
      </c>
      <c r="D10" t="s">
        <v>49</v>
      </c>
      <c r="E10">
        <f>I10/F10</f>
        <v>300</v>
      </c>
      <c r="F10">
        <v>2</v>
      </c>
      <c r="G10">
        <v>1</v>
      </c>
      <c r="H10">
        <v>2</v>
      </c>
      <c r="I10">
        <v>600</v>
      </c>
      <c r="J10" s="16">
        <v>11.4</v>
      </c>
      <c r="K10" s="16">
        <f>J10*I10</f>
        <v>6840</v>
      </c>
      <c r="L10" s="17">
        <f t="shared" ref="L10:N12" si="1">W10</f>
        <v>18.503937007874015</v>
      </c>
      <c r="M10" s="17">
        <f t="shared" si="1"/>
        <v>11.023622047244094</v>
      </c>
      <c r="N10" s="17">
        <f t="shared" si="1"/>
        <v>18.110236220472441</v>
      </c>
      <c r="O10" s="17">
        <f>Q10*E10</f>
        <v>1596</v>
      </c>
      <c r="P10" s="3">
        <f>L10*2.54*M10*2.54*N10*2.54/1000000/F10*I10</f>
        <v>18.160799999999998</v>
      </c>
      <c r="Q10" s="18">
        <f>U10</f>
        <v>5.32</v>
      </c>
      <c r="R10" s="19">
        <v>47</v>
      </c>
      <c r="S10" s="19">
        <v>28</v>
      </c>
      <c r="T10" s="19">
        <v>46</v>
      </c>
      <c r="U10" s="19">
        <v>5.32</v>
      </c>
      <c r="V10" s="19">
        <f>AE10*2</f>
        <v>4.88</v>
      </c>
      <c r="W10" s="20">
        <f>R10/2.54</f>
        <v>18.503937007874015</v>
      </c>
      <c r="X10" s="20">
        <f>S10/2.54</f>
        <v>11.023622047244094</v>
      </c>
      <c r="Y10" s="20">
        <f>T10/2.54</f>
        <v>18.110236220472441</v>
      </c>
      <c r="Z10" s="20">
        <f>U10/0.4536</f>
        <v>11.728395061728396</v>
      </c>
      <c r="AA10" s="20">
        <f>V10/0.4536</f>
        <v>10.758377425044092</v>
      </c>
      <c r="AB10" s="21">
        <f>AG10*2.54</f>
        <v>25.4</v>
      </c>
      <c r="AC10" s="21">
        <f>AH10*2.54</f>
        <v>25.4</v>
      </c>
      <c r="AD10" s="21">
        <f>AI10*2.54</f>
        <v>45.72</v>
      </c>
      <c r="AE10" s="21">
        <v>2.44</v>
      </c>
      <c r="AF10" s="21">
        <v>2.36</v>
      </c>
      <c r="AG10" s="22">
        <v>10</v>
      </c>
      <c r="AH10" s="22">
        <v>10</v>
      </c>
      <c r="AI10" s="22">
        <v>18</v>
      </c>
      <c r="AJ10" s="22">
        <v>2.44</v>
      </c>
      <c r="AK10" s="22">
        <v>2.36</v>
      </c>
    </row>
    <row r="11" spans="1:37" x14ac:dyDescent="0.2">
      <c r="A11" t="s">
        <v>45</v>
      </c>
      <c r="B11">
        <v>21629251</v>
      </c>
      <c r="C11" t="s">
        <v>54</v>
      </c>
      <c r="D11" s="49" t="s">
        <v>48</v>
      </c>
      <c r="E11">
        <f t="shared" ref="E11" si="2">I11/F11</f>
        <v>300</v>
      </c>
      <c r="F11">
        <v>2</v>
      </c>
      <c r="G11">
        <v>1</v>
      </c>
      <c r="H11">
        <v>2</v>
      </c>
      <c r="I11">
        <v>600</v>
      </c>
      <c r="J11" s="16">
        <v>11.4</v>
      </c>
      <c r="K11" s="16">
        <f t="shared" ref="K11" si="3">J11*I11</f>
        <v>6840</v>
      </c>
      <c r="L11" s="17">
        <f t="shared" si="1"/>
        <v>18.503937007874015</v>
      </c>
      <c r="M11" s="17">
        <f t="shared" si="1"/>
        <v>11.023622047244094</v>
      </c>
      <c r="N11" s="17">
        <f t="shared" si="1"/>
        <v>18.110236220472441</v>
      </c>
      <c r="O11" s="17">
        <f>Q11*E11</f>
        <v>1596</v>
      </c>
      <c r="P11" s="3">
        <f t="shared" ref="P11" si="4">L11*2.54*M11*2.54*N11*2.54/1000000/F11*I11</f>
        <v>18.160799999999998</v>
      </c>
      <c r="Q11" s="18">
        <f t="shared" ref="Q11" si="5">U11</f>
        <v>5.32</v>
      </c>
      <c r="R11" s="19">
        <v>47</v>
      </c>
      <c r="S11" s="19">
        <v>28</v>
      </c>
      <c r="T11" s="19">
        <v>46</v>
      </c>
      <c r="U11" s="19">
        <v>5.32</v>
      </c>
      <c r="V11" s="19">
        <f t="shared" ref="V11" si="6">AE11*2</f>
        <v>4.88</v>
      </c>
      <c r="W11" s="20">
        <f t="shared" ref="W11" si="7">R11/2.54</f>
        <v>18.503937007874015</v>
      </c>
      <c r="X11" s="20">
        <f>S11/2.54</f>
        <v>11.023622047244094</v>
      </c>
      <c r="Y11" s="20">
        <f>T11/2.54</f>
        <v>18.110236220472441</v>
      </c>
      <c r="Z11" s="20">
        <f t="shared" ref="Z11" si="8">U11/0.4536</f>
        <v>11.728395061728396</v>
      </c>
      <c r="AA11" s="20">
        <f t="shared" ref="AA11" si="9">V11/0.4536</f>
        <v>10.758377425044092</v>
      </c>
      <c r="AB11" s="21">
        <f t="shared" ref="AB11" si="10">AG11*2.54</f>
        <v>25.4</v>
      </c>
      <c r="AC11" s="21">
        <f>AH11*2.54</f>
        <v>25.4</v>
      </c>
      <c r="AD11" s="21">
        <f>AI11*2.54</f>
        <v>45.72</v>
      </c>
      <c r="AE11" s="21">
        <v>2.44</v>
      </c>
      <c r="AF11" s="21">
        <v>2.36</v>
      </c>
      <c r="AG11" s="22">
        <v>10</v>
      </c>
      <c r="AH11" s="22">
        <v>10</v>
      </c>
      <c r="AI11" s="22">
        <v>18</v>
      </c>
      <c r="AJ11" s="22">
        <v>2.44</v>
      </c>
      <c r="AK11" s="22">
        <v>2.36</v>
      </c>
    </row>
    <row r="12" spans="1:37" x14ac:dyDescent="0.2">
      <c r="A12" t="s">
        <v>44</v>
      </c>
      <c r="B12">
        <v>21629177</v>
      </c>
      <c r="C12" t="s">
        <v>53</v>
      </c>
      <c r="D12" s="50" t="s">
        <v>47</v>
      </c>
      <c r="E12">
        <f>I12/F12</f>
        <v>300</v>
      </c>
      <c r="F12">
        <v>2</v>
      </c>
      <c r="G12">
        <v>1</v>
      </c>
      <c r="H12">
        <v>2</v>
      </c>
      <c r="I12">
        <v>600</v>
      </c>
      <c r="J12" s="16">
        <v>11.4</v>
      </c>
      <c r="K12" s="23">
        <f>J12*I12</f>
        <v>6840</v>
      </c>
      <c r="L12" s="17">
        <f t="shared" si="1"/>
        <v>18.503937007874015</v>
      </c>
      <c r="M12" s="17">
        <f t="shared" si="1"/>
        <v>11.023622047244094</v>
      </c>
      <c r="N12" s="17">
        <f t="shared" si="1"/>
        <v>18.110236220472441</v>
      </c>
      <c r="O12" s="40">
        <f>Q12*E12</f>
        <v>1596</v>
      </c>
      <c r="P12" s="48">
        <f>L12*2.54*M12*2.54*N12*2.54/1000000/F12*I12</f>
        <v>18.160799999999998</v>
      </c>
      <c r="Q12" s="18">
        <f>U12</f>
        <v>5.32</v>
      </c>
      <c r="R12" s="19">
        <v>47</v>
      </c>
      <c r="S12" s="19">
        <v>28</v>
      </c>
      <c r="T12" s="19">
        <v>46</v>
      </c>
      <c r="U12" s="19">
        <v>5.32</v>
      </c>
      <c r="V12" s="19">
        <f>AE12*2</f>
        <v>4.88</v>
      </c>
      <c r="W12" s="20">
        <f>R12/2.54</f>
        <v>18.503937007874015</v>
      </c>
      <c r="X12" s="20">
        <f t="shared" ref="X12:Y12" si="11">S12/2.54</f>
        <v>11.023622047244094</v>
      </c>
      <c r="Y12" s="20">
        <f t="shared" si="11"/>
        <v>18.110236220472441</v>
      </c>
      <c r="Z12" s="20">
        <f>U12/0.4536</f>
        <v>11.728395061728396</v>
      </c>
      <c r="AA12" s="20">
        <f>V12/0.4536</f>
        <v>10.758377425044092</v>
      </c>
      <c r="AB12" s="21">
        <f>AG12*2.54</f>
        <v>25.4</v>
      </c>
      <c r="AC12" s="21">
        <f t="shared" ref="AC12:AD12" si="12">AH12*2.54</f>
        <v>25.4</v>
      </c>
      <c r="AD12" s="21">
        <f t="shared" si="12"/>
        <v>45.72</v>
      </c>
      <c r="AE12" s="21">
        <v>2.44</v>
      </c>
      <c r="AF12" s="21">
        <v>2.36</v>
      </c>
      <c r="AG12" s="22">
        <v>10</v>
      </c>
      <c r="AH12" s="22">
        <v>10</v>
      </c>
      <c r="AI12" s="22">
        <v>18</v>
      </c>
      <c r="AJ12" s="22">
        <v>2.44</v>
      </c>
      <c r="AK12" s="22">
        <v>2.36</v>
      </c>
    </row>
    <row r="13" spans="1:37" x14ac:dyDescent="0.2">
      <c r="J13" t="s">
        <v>42</v>
      </c>
      <c r="K13" s="16">
        <f>SUM(K10:K12)</f>
        <v>20520</v>
      </c>
      <c r="N13" t="s">
        <v>42</v>
      </c>
      <c r="O13" s="17">
        <f>SUM(O10:O12)</f>
        <v>4788</v>
      </c>
      <c r="P13" s="54">
        <f>SUM(P10:P12)</f>
        <v>54.482399999999998</v>
      </c>
    </row>
    <row r="14" spans="1:37" x14ac:dyDescent="0.2">
      <c r="K14" s="16"/>
    </row>
    <row r="16" spans="1:37" x14ac:dyDescent="0.2">
      <c r="A16" s="42" t="s">
        <v>69</v>
      </c>
      <c r="C16" s="5" t="s">
        <v>81</v>
      </c>
      <c r="E16" s="6"/>
      <c r="R16" s="71" t="s">
        <v>7</v>
      </c>
      <c r="S16" s="71"/>
      <c r="T16" s="71"/>
      <c r="U16" s="71"/>
      <c r="V16" s="71"/>
      <c r="W16" s="72" t="s">
        <v>7</v>
      </c>
      <c r="X16" s="72"/>
      <c r="Y16" s="72"/>
      <c r="Z16" s="72"/>
      <c r="AA16" s="72"/>
      <c r="AB16" s="73" t="s">
        <v>8</v>
      </c>
      <c r="AC16" s="73"/>
      <c r="AD16" s="73"/>
      <c r="AE16" s="73"/>
      <c r="AF16" s="73"/>
      <c r="AG16" s="74" t="s">
        <v>8</v>
      </c>
      <c r="AH16" s="74"/>
      <c r="AI16" s="74"/>
      <c r="AJ16" s="74"/>
      <c r="AK16" s="74"/>
    </row>
    <row r="17" spans="1:37" s="8" customFormat="1" ht="57" x14ac:dyDescent="0.2">
      <c r="A17" s="8" t="s">
        <v>9</v>
      </c>
      <c r="B17" s="8" t="s">
        <v>10</v>
      </c>
      <c r="C17" s="9" t="s">
        <v>11</v>
      </c>
      <c r="D17" s="8" t="s">
        <v>12</v>
      </c>
      <c r="E17" s="9" t="s">
        <v>13</v>
      </c>
      <c r="F17" s="9" t="s">
        <v>14</v>
      </c>
      <c r="G17" s="9" t="s">
        <v>15</v>
      </c>
      <c r="H17" s="9" t="s">
        <v>16</v>
      </c>
      <c r="I17" s="9" t="s">
        <v>17</v>
      </c>
      <c r="J17" s="9" t="s">
        <v>18</v>
      </c>
      <c r="K17" s="9" t="s">
        <v>19</v>
      </c>
      <c r="L17" s="9" t="s">
        <v>20</v>
      </c>
      <c r="M17" s="9" t="s">
        <v>21</v>
      </c>
      <c r="N17" s="9" t="s">
        <v>22</v>
      </c>
      <c r="O17" s="9" t="s">
        <v>23</v>
      </c>
      <c r="P17" s="10" t="s">
        <v>24</v>
      </c>
      <c r="Q17" s="11" t="str">
        <f>U17</f>
        <v>CARTON GROSS WEIGHT(KG)</v>
      </c>
      <c r="R17" s="12" t="s">
        <v>25</v>
      </c>
      <c r="S17" s="12" t="s">
        <v>26</v>
      </c>
      <c r="T17" s="12" t="s">
        <v>27</v>
      </c>
      <c r="U17" s="12" t="s">
        <v>28</v>
      </c>
      <c r="V17" s="12" t="s">
        <v>29</v>
      </c>
      <c r="W17" s="13" t="s">
        <v>20</v>
      </c>
      <c r="X17" s="13" t="s">
        <v>21</v>
      </c>
      <c r="Y17" s="13" t="s">
        <v>22</v>
      </c>
      <c r="Z17" s="13" t="s">
        <v>30</v>
      </c>
      <c r="AA17" s="13" t="s">
        <v>31</v>
      </c>
      <c r="AB17" s="14" t="s">
        <v>32</v>
      </c>
      <c r="AC17" s="14" t="s">
        <v>33</v>
      </c>
      <c r="AD17" s="14" t="s">
        <v>34</v>
      </c>
      <c r="AE17" s="14" t="s">
        <v>35</v>
      </c>
      <c r="AF17" s="14" t="s">
        <v>36</v>
      </c>
      <c r="AG17" s="15" t="s">
        <v>37</v>
      </c>
      <c r="AH17" s="15" t="s">
        <v>38</v>
      </c>
      <c r="AI17" s="15" t="s">
        <v>39</v>
      </c>
      <c r="AJ17" s="15" t="s">
        <v>40</v>
      </c>
      <c r="AK17" s="15" t="s">
        <v>41</v>
      </c>
    </row>
    <row r="18" spans="1:37" x14ac:dyDescent="0.2">
      <c r="A18" t="s">
        <v>44</v>
      </c>
      <c r="B18" t="s">
        <v>50</v>
      </c>
      <c r="C18" t="s">
        <v>53</v>
      </c>
      <c r="D18" s="50" t="s">
        <v>47</v>
      </c>
      <c r="E18">
        <f>I18/F18</f>
        <v>1050</v>
      </c>
      <c r="F18">
        <v>2</v>
      </c>
      <c r="G18">
        <v>1</v>
      </c>
      <c r="H18">
        <v>2</v>
      </c>
      <c r="I18">
        <v>2100</v>
      </c>
      <c r="J18" s="16">
        <v>11.4</v>
      </c>
      <c r="K18" s="23">
        <f>J18*I18</f>
        <v>23940</v>
      </c>
      <c r="L18" s="17">
        <f>W18</f>
        <v>18.503937007874015</v>
      </c>
      <c r="M18" s="17">
        <f>X18</f>
        <v>11.023622047244094</v>
      </c>
      <c r="N18" s="17">
        <f>Y18</f>
        <v>18.110236220472441</v>
      </c>
      <c r="O18" s="40">
        <f>Q18*E18</f>
        <v>5586</v>
      </c>
      <c r="P18" s="48">
        <f>L18*2.54*M18*2.54*N18*2.54/1000000/F18*I18</f>
        <v>63.562799999999996</v>
      </c>
      <c r="Q18" s="18">
        <f>U18</f>
        <v>5.32</v>
      </c>
      <c r="R18" s="19">
        <v>47</v>
      </c>
      <c r="S18" s="19">
        <v>28</v>
      </c>
      <c r="T18" s="19">
        <v>46</v>
      </c>
      <c r="U18" s="19">
        <v>5.32</v>
      </c>
      <c r="V18" s="19">
        <f>AE18*2</f>
        <v>4.88</v>
      </c>
      <c r="W18" s="20">
        <f>R18/2.54</f>
        <v>18.503937007874015</v>
      </c>
      <c r="X18" s="20">
        <f t="shared" ref="X18:Y18" si="13">S18/2.54</f>
        <v>11.023622047244094</v>
      </c>
      <c r="Y18" s="20">
        <f t="shared" si="13"/>
        <v>18.110236220472441</v>
      </c>
      <c r="Z18" s="20">
        <f>U18/0.4536</f>
        <v>11.728395061728396</v>
      </c>
      <c r="AA18" s="20">
        <f>V18/0.4536</f>
        <v>10.758377425044092</v>
      </c>
      <c r="AB18" s="21">
        <f>AG18*2.54</f>
        <v>25.4</v>
      </c>
      <c r="AC18" s="21">
        <f t="shared" ref="AC18:AD18" si="14">AH18*2.54</f>
        <v>25.4</v>
      </c>
      <c r="AD18" s="21">
        <f t="shared" si="14"/>
        <v>45.72</v>
      </c>
      <c r="AE18" s="21">
        <v>2.44</v>
      </c>
      <c r="AF18" s="21">
        <v>2.36</v>
      </c>
      <c r="AG18" s="22">
        <v>10</v>
      </c>
      <c r="AH18" s="22">
        <v>10</v>
      </c>
      <c r="AI18" s="22">
        <v>18</v>
      </c>
      <c r="AJ18" s="22">
        <v>2.44</v>
      </c>
      <c r="AK18" s="22">
        <v>2.36</v>
      </c>
    </row>
    <row r="19" spans="1:37" x14ac:dyDescent="0.2">
      <c r="J19" t="s">
        <v>42</v>
      </c>
      <c r="K19" s="16">
        <f>SUM(K18:K18)</f>
        <v>23940</v>
      </c>
      <c r="N19" t="s">
        <v>42</v>
      </c>
      <c r="O19" s="17">
        <f>SUM(O18:O18)</f>
        <v>5586</v>
      </c>
      <c r="P19" s="3">
        <f>SUM(P18:P18)</f>
        <v>63.562799999999996</v>
      </c>
    </row>
    <row r="20" spans="1:37" x14ac:dyDescent="0.2">
      <c r="K20" s="16"/>
    </row>
    <row r="21" spans="1:37" x14ac:dyDescent="0.2">
      <c r="A21" s="42" t="s">
        <v>66</v>
      </c>
      <c r="C21" s="5" t="s">
        <v>81</v>
      </c>
      <c r="E21" s="6"/>
      <c r="R21" s="71" t="s">
        <v>7</v>
      </c>
      <c r="S21" s="71"/>
      <c r="T21" s="71"/>
      <c r="U21" s="71"/>
      <c r="V21" s="71"/>
      <c r="W21" s="72" t="s">
        <v>7</v>
      </c>
      <c r="X21" s="72"/>
      <c r="Y21" s="72"/>
      <c r="Z21" s="72"/>
      <c r="AA21" s="72"/>
      <c r="AB21" s="73" t="s">
        <v>8</v>
      </c>
      <c r="AC21" s="73"/>
      <c r="AD21" s="73"/>
      <c r="AE21" s="73"/>
      <c r="AF21" s="73"/>
      <c r="AG21" s="74" t="s">
        <v>8</v>
      </c>
      <c r="AH21" s="74"/>
      <c r="AI21" s="74"/>
      <c r="AJ21" s="74"/>
      <c r="AK21" s="74"/>
    </row>
    <row r="22" spans="1:37" s="8" customFormat="1" ht="57" x14ac:dyDescent="0.2">
      <c r="A22" s="8" t="s">
        <v>9</v>
      </c>
      <c r="B22" s="8" t="s">
        <v>10</v>
      </c>
      <c r="C22" s="9" t="s">
        <v>11</v>
      </c>
      <c r="D22" s="8" t="s">
        <v>12</v>
      </c>
      <c r="E22" s="9" t="s">
        <v>13</v>
      </c>
      <c r="F22" s="9" t="s">
        <v>14</v>
      </c>
      <c r="G22" s="9" t="s">
        <v>15</v>
      </c>
      <c r="H22" s="9" t="s">
        <v>16</v>
      </c>
      <c r="I22" s="9" t="s">
        <v>17</v>
      </c>
      <c r="J22" s="9" t="s">
        <v>18</v>
      </c>
      <c r="K22" s="9" t="s">
        <v>19</v>
      </c>
      <c r="L22" s="9" t="s">
        <v>20</v>
      </c>
      <c r="M22" s="9" t="s">
        <v>21</v>
      </c>
      <c r="N22" s="9" t="s">
        <v>22</v>
      </c>
      <c r="O22" s="9" t="s">
        <v>23</v>
      </c>
      <c r="P22" s="10" t="s">
        <v>24</v>
      </c>
      <c r="Q22" s="11" t="str">
        <f>U22</f>
        <v>CARTON GROSS WEIGHT(KG)</v>
      </c>
      <c r="R22" s="12" t="s">
        <v>25</v>
      </c>
      <c r="S22" s="12" t="s">
        <v>26</v>
      </c>
      <c r="T22" s="12" t="s">
        <v>27</v>
      </c>
      <c r="U22" s="12" t="s">
        <v>28</v>
      </c>
      <c r="V22" s="12" t="s">
        <v>29</v>
      </c>
      <c r="W22" s="13" t="s">
        <v>20</v>
      </c>
      <c r="X22" s="13" t="s">
        <v>21</v>
      </c>
      <c r="Y22" s="13" t="s">
        <v>22</v>
      </c>
      <c r="Z22" s="13" t="s">
        <v>30</v>
      </c>
      <c r="AA22" s="13" t="s">
        <v>31</v>
      </c>
      <c r="AB22" s="14" t="s">
        <v>32</v>
      </c>
      <c r="AC22" s="14" t="s">
        <v>33</v>
      </c>
      <c r="AD22" s="14" t="s">
        <v>34</v>
      </c>
      <c r="AE22" s="14" t="s">
        <v>35</v>
      </c>
      <c r="AF22" s="14" t="s">
        <v>36</v>
      </c>
      <c r="AG22" s="15" t="s">
        <v>37</v>
      </c>
      <c r="AH22" s="15" t="s">
        <v>38</v>
      </c>
      <c r="AI22" s="15" t="s">
        <v>39</v>
      </c>
      <c r="AJ22" s="15" t="s">
        <v>40</v>
      </c>
      <c r="AK22" s="15" t="s">
        <v>41</v>
      </c>
    </row>
    <row r="23" spans="1:37" x14ac:dyDescent="0.2">
      <c r="A23" s="47" t="s">
        <v>46</v>
      </c>
      <c r="B23" s="47">
        <v>21629135</v>
      </c>
      <c r="C23" s="47" t="s">
        <v>55</v>
      </c>
      <c r="D23" s="47" t="s">
        <v>49</v>
      </c>
      <c r="E23">
        <f t="shared" ref="E23" si="15">I23/F23</f>
        <v>1050</v>
      </c>
      <c r="F23">
        <v>2</v>
      </c>
      <c r="G23">
        <v>1</v>
      </c>
      <c r="H23">
        <v>2</v>
      </c>
      <c r="I23">
        <v>2100</v>
      </c>
      <c r="J23" s="16">
        <v>11.4</v>
      </c>
      <c r="K23" s="23">
        <f t="shared" ref="K23" si="16">J23*I23</f>
        <v>23940</v>
      </c>
      <c r="L23" s="17">
        <f t="shared" ref="L23:N23" si="17">W23</f>
        <v>18.503937007874015</v>
      </c>
      <c r="M23" s="17">
        <f t="shared" si="17"/>
        <v>11.023622047244094</v>
      </c>
      <c r="N23" s="17">
        <f t="shared" si="17"/>
        <v>18.110236220472441</v>
      </c>
      <c r="O23" s="40">
        <f>Q23*E23</f>
        <v>5586</v>
      </c>
      <c r="P23" s="48">
        <f t="shared" ref="P23" si="18">L23*2.54*M23*2.54*N23*2.54/1000000/F23*I23</f>
        <v>63.562799999999996</v>
      </c>
      <c r="Q23" s="18">
        <f t="shared" ref="Q23" si="19">U23</f>
        <v>5.32</v>
      </c>
      <c r="R23" s="19">
        <v>47</v>
      </c>
      <c r="S23" s="19">
        <v>28</v>
      </c>
      <c r="T23" s="19">
        <v>46</v>
      </c>
      <c r="U23" s="19">
        <v>5.32</v>
      </c>
      <c r="V23" s="19">
        <f t="shared" ref="V23" si="20">AE23*2</f>
        <v>4.88</v>
      </c>
      <c r="W23" s="20">
        <f t="shared" ref="W23" si="21">R23/2.54</f>
        <v>18.503937007874015</v>
      </c>
      <c r="X23" s="20">
        <f>S23/2.54</f>
        <v>11.023622047244094</v>
      </c>
      <c r="Y23" s="20">
        <f>T23/2.54</f>
        <v>18.110236220472441</v>
      </c>
      <c r="Z23" s="20">
        <f t="shared" ref="Z23:AA23" si="22">U23/0.4536</f>
        <v>11.728395061728396</v>
      </c>
      <c r="AA23" s="20">
        <f t="shared" si="22"/>
        <v>10.758377425044092</v>
      </c>
      <c r="AB23" s="21">
        <f t="shared" ref="AB23" si="23">AG23*2.54</f>
        <v>25.4</v>
      </c>
      <c r="AC23" s="21">
        <f>AH23*2.54</f>
        <v>25.4</v>
      </c>
      <c r="AD23" s="21">
        <f>AI23*2.54</f>
        <v>45.72</v>
      </c>
      <c r="AE23" s="21">
        <v>2.44</v>
      </c>
      <c r="AF23" s="21">
        <v>2.36</v>
      </c>
      <c r="AG23" s="22">
        <v>10</v>
      </c>
      <c r="AH23" s="22">
        <v>10</v>
      </c>
      <c r="AI23" s="22">
        <v>18</v>
      </c>
      <c r="AJ23" s="22">
        <v>2.44</v>
      </c>
      <c r="AK23" s="22">
        <v>2.36</v>
      </c>
    </row>
    <row r="24" spans="1:37" x14ac:dyDescent="0.2">
      <c r="J24" t="s">
        <v>42</v>
      </c>
      <c r="K24" s="16">
        <f>SUM(K23:K23)</f>
        <v>23940</v>
      </c>
      <c r="N24" t="s">
        <v>42</v>
      </c>
      <c r="O24" s="17">
        <f>SUM(O23:O23)</f>
        <v>5586</v>
      </c>
      <c r="P24" s="3">
        <f>SUM(P23:P23)</f>
        <v>63.562799999999996</v>
      </c>
    </row>
    <row r="25" spans="1:37" x14ac:dyDescent="0.2">
      <c r="K25" s="16"/>
      <c r="O25" s="17"/>
      <c r="P25" s="3"/>
    </row>
    <row r="26" spans="1:37" x14ac:dyDescent="0.2">
      <c r="A26" s="42" t="s">
        <v>67</v>
      </c>
      <c r="C26" s="5" t="s">
        <v>82</v>
      </c>
      <c r="E26" s="6"/>
      <c r="R26" s="71" t="s">
        <v>7</v>
      </c>
      <c r="S26" s="71"/>
      <c r="T26" s="71"/>
      <c r="U26" s="71"/>
      <c r="V26" s="71"/>
      <c r="W26" s="72" t="s">
        <v>7</v>
      </c>
      <c r="X26" s="72"/>
      <c r="Y26" s="72"/>
      <c r="Z26" s="72"/>
      <c r="AA26" s="72"/>
      <c r="AB26" s="73" t="s">
        <v>8</v>
      </c>
      <c r="AC26" s="73"/>
      <c r="AD26" s="73"/>
      <c r="AE26" s="73"/>
      <c r="AF26" s="73"/>
      <c r="AG26" s="74" t="s">
        <v>8</v>
      </c>
      <c r="AH26" s="74"/>
      <c r="AI26" s="74"/>
      <c r="AJ26" s="74"/>
      <c r="AK26" s="74"/>
    </row>
    <row r="27" spans="1:37" s="8" customFormat="1" ht="57" x14ac:dyDescent="0.2">
      <c r="A27" s="8" t="s">
        <v>9</v>
      </c>
      <c r="B27" s="8" t="s">
        <v>10</v>
      </c>
      <c r="C27" s="9" t="s">
        <v>11</v>
      </c>
      <c r="D27" s="8" t="s">
        <v>12</v>
      </c>
      <c r="E27" s="9" t="s">
        <v>13</v>
      </c>
      <c r="F27" s="9" t="s">
        <v>14</v>
      </c>
      <c r="G27" s="9" t="s">
        <v>15</v>
      </c>
      <c r="H27" s="9" t="s">
        <v>16</v>
      </c>
      <c r="I27" s="9" t="s">
        <v>17</v>
      </c>
      <c r="J27" s="9" t="s">
        <v>18</v>
      </c>
      <c r="K27" s="9" t="s">
        <v>19</v>
      </c>
      <c r="L27" s="9" t="s">
        <v>20</v>
      </c>
      <c r="M27" s="9" t="s">
        <v>21</v>
      </c>
      <c r="N27" s="9" t="s">
        <v>22</v>
      </c>
      <c r="O27" s="9" t="s">
        <v>23</v>
      </c>
      <c r="P27" s="10" t="s">
        <v>24</v>
      </c>
      <c r="Q27" s="11" t="str">
        <f>U27</f>
        <v>CARTON GROSS WEIGHT(KG)</v>
      </c>
      <c r="R27" s="12" t="s">
        <v>25</v>
      </c>
      <c r="S27" s="12" t="s">
        <v>26</v>
      </c>
      <c r="T27" s="12" t="s">
        <v>27</v>
      </c>
      <c r="U27" s="12" t="s">
        <v>28</v>
      </c>
      <c r="V27" s="12" t="s">
        <v>29</v>
      </c>
      <c r="W27" s="13" t="s">
        <v>20</v>
      </c>
      <c r="X27" s="13" t="s">
        <v>21</v>
      </c>
      <c r="Y27" s="13" t="s">
        <v>22</v>
      </c>
      <c r="Z27" s="13" t="s">
        <v>30</v>
      </c>
      <c r="AA27" s="13" t="s">
        <v>31</v>
      </c>
      <c r="AB27" s="14" t="s">
        <v>32</v>
      </c>
      <c r="AC27" s="14" t="s">
        <v>33</v>
      </c>
      <c r="AD27" s="14" t="s">
        <v>34</v>
      </c>
      <c r="AE27" s="14" t="s">
        <v>35</v>
      </c>
      <c r="AF27" s="14" t="s">
        <v>36</v>
      </c>
      <c r="AG27" s="15" t="s">
        <v>37</v>
      </c>
      <c r="AH27" s="15" t="s">
        <v>38</v>
      </c>
      <c r="AI27" s="15" t="s">
        <v>39</v>
      </c>
      <c r="AJ27" s="15" t="s">
        <v>40</v>
      </c>
      <c r="AK27" s="15" t="s">
        <v>41</v>
      </c>
    </row>
    <row r="28" spans="1:37" x14ac:dyDescent="0.2">
      <c r="A28" s="47" t="s">
        <v>46</v>
      </c>
      <c r="B28" s="47">
        <v>21629135</v>
      </c>
      <c r="C28" s="47" t="s">
        <v>55</v>
      </c>
      <c r="D28" s="47" t="s">
        <v>49</v>
      </c>
      <c r="E28">
        <f t="shared" ref="E28" si="24">I28/F28</f>
        <v>1050</v>
      </c>
      <c r="F28">
        <v>2</v>
      </c>
      <c r="G28">
        <v>1</v>
      </c>
      <c r="H28">
        <v>2</v>
      </c>
      <c r="I28">
        <v>2100</v>
      </c>
      <c r="J28" s="16">
        <v>11.4</v>
      </c>
      <c r="K28" s="23">
        <f t="shared" ref="K28" si="25">J28*I28</f>
        <v>23940</v>
      </c>
      <c r="L28" s="17">
        <f t="shared" ref="L28" si="26">W28</f>
        <v>18.503937007874015</v>
      </c>
      <c r="M28" s="17">
        <f t="shared" ref="M28" si="27">X28</f>
        <v>11.023622047244094</v>
      </c>
      <c r="N28" s="17">
        <f t="shared" ref="N28" si="28">Y28</f>
        <v>18.110236220472441</v>
      </c>
      <c r="O28" s="40">
        <f>Q28*E28</f>
        <v>5586</v>
      </c>
      <c r="P28" s="48">
        <f t="shared" ref="P28" si="29">L28*2.54*M28*2.54*N28*2.54/1000000/F28*I28</f>
        <v>63.562799999999996</v>
      </c>
      <c r="Q28" s="18">
        <f t="shared" ref="Q28" si="30">U28</f>
        <v>5.32</v>
      </c>
      <c r="R28" s="19">
        <v>47</v>
      </c>
      <c r="S28" s="19">
        <v>28</v>
      </c>
      <c r="T28" s="19">
        <v>46</v>
      </c>
      <c r="U28" s="19">
        <v>5.32</v>
      </c>
      <c r="V28" s="19">
        <f t="shared" ref="V28" si="31">AE28*2</f>
        <v>4.88</v>
      </c>
      <c r="W28" s="20">
        <f t="shared" ref="W28" si="32">R28/2.54</f>
        <v>18.503937007874015</v>
      </c>
      <c r="X28" s="20">
        <f>S28/2.54</f>
        <v>11.023622047244094</v>
      </c>
      <c r="Y28" s="20">
        <f>T28/2.54</f>
        <v>18.110236220472441</v>
      </c>
      <c r="Z28" s="20">
        <f t="shared" ref="Z28" si="33">U28/0.4536</f>
        <v>11.728395061728396</v>
      </c>
      <c r="AA28" s="20">
        <f t="shared" ref="AA28" si="34">V28/0.4536</f>
        <v>10.758377425044092</v>
      </c>
      <c r="AB28" s="21">
        <f t="shared" ref="AB28" si="35">AG28*2.54</f>
        <v>25.4</v>
      </c>
      <c r="AC28" s="21">
        <f>AH28*2.54</f>
        <v>25.4</v>
      </c>
      <c r="AD28" s="21">
        <f>AI28*2.54</f>
        <v>45.72</v>
      </c>
      <c r="AE28" s="21">
        <v>2.44</v>
      </c>
      <c r="AF28" s="21">
        <v>2.36</v>
      </c>
      <c r="AG28" s="22">
        <v>10</v>
      </c>
      <c r="AH28" s="22">
        <v>10</v>
      </c>
      <c r="AI28" s="22">
        <v>18</v>
      </c>
      <c r="AJ28" s="22">
        <v>2.44</v>
      </c>
      <c r="AK28" s="22">
        <v>2.36</v>
      </c>
    </row>
    <row r="29" spans="1:37" x14ac:dyDescent="0.2">
      <c r="J29" t="s">
        <v>42</v>
      </c>
      <c r="K29" s="16">
        <f>SUM(K28:K28)</f>
        <v>23940</v>
      </c>
      <c r="N29" t="s">
        <v>42</v>
      </c>
      <c r="O29" s="17">
        <f>SUM(O28:O28)</f>
        <v>5586</v>
      </c>
      <c r="P29" s="3">
        <f>SUM(P28:P28)</f>
        <v>63.562799999999996</v>
      </c>
    </row>
    <row r="32" spans="1:37" x14ac:dyDescent="0.2">
      <c r="A32" s="42" t="s">
        <v>68</v>
      </c>
      <c r="C32" s="5" t="s">
        <v>78</v>
      </c>
    </row>
    <row r="33" spans="1:37" s="8" customFormat="1" ht="57" x14ac:dyDescent="0.2">
      <c r="A33" s="8" t="s">
        <v>9</v>
      </c>
      <c r="B33" s="8" t="s">
        <v>10</v>
      </c>
      <c r="C33" s="9" t="s">
        <v>11</v>
      </c>
      <c r="D33" s="8" t="s">
        <v>12</v>
      </c>
      <c r="E33" s="9" t="s">
        <v>13</v>
      </c>
      <c r="F33" s="9" t="s">
        <v>14</v>
      </c>
      <c r="G33" s="9" t="s">
        <v>15</v>
      </c>
      <c r="H33" s="9" t="s">
        <v>16</v>
      </c>
      <c r="I33" s="9" t="s">
        <v>17</v>
      </c>
      <c r="J33" s="9" t="s">
        <v>18</v>
      </c>
      <c r="K33" s="9" t="s">
        <v>19</v>
      </c>
      <c r="L33" s="9" t="s">
        <v>20</v>
      </c>
      <c r="M33" s="9" t="s">
        <v>21</v>
      </c>
      <c r="N33" s="9" t="s">
        <v>22</v>
      </c>
      <c r="O33" s="9" t="s">
        <v>23</v>
      </c>
      <c r="P33" s="10" t="s">
        <v>24</v>
      </c>
      <c r="Q33" s="11" t="str">
        <f>U33</f>
        <v>CARTON GROSS WEIGHT(KG)</v>
      </c>
      <c r="R33" s="12" t="s">
        <v>25</v>
      </c>
      <c r="S33" s="12" t="s">
        <v>26</v>
      </c>
      <c r="T33" s="12" t="s">
        <v>27</v>
      </c>
      <c r="U33" s="12" t="s">
        <v>28</v>
      </c>
      <c r="V33" s="12" t="s">
        <v>29</v>
      </c>
      <c r="W33" s="13" t="s">
        <v>20</v>
      </c>
      <c r="X33" s="13" t="s">
        <v>21</v>
      </c>
      <c r="Y33" s="13" t="s">
        <v>22</v>
      </c>
      <c r="Z33" s="13" t="s">
        <v>30</v>
      </c>
      <c r="AA33" s="13" t="s">
        <v>31</v>
      </c>
      <c r="AB33" s="14" t="s">
        <v>32</v>
      </c>
      <c r="AC33" s="14" t="s">
        <v>33</v>
      </c>
      <c r="AD33" s="14" t="s">
        <v>34</v>
      </c>
      <c r="AE33" s="14" t="s">
        <v>35</v>
      </c>
      <c r="AF33" s="14" t="s">
        <v>36</v>
      </c>
      <c r="AG33" s="15" t="s">
        <v>37</v>
      </c>
      <c r="AH33" s="15" t="s">
        <v>38</v>
      </c>
      <c r="AI33" s="15" t="s">
        <v>39</v>
      </c>
      <c r="AJ33" s="15" t="s">
        <v>40</v>
      </c>
      <c r="AK33" s="15" t="s">
        <v>41</v>
      </c>
    </row>
    <row r="34" spans="1:37" x14ac:dyDescent="0.2">
      <c r="A34" t="s">
        <v>46</v>
      </c>
      <c r="B34" t="s">
        <v>52</v>
      </c>
      <c r="C34" t="s">
        <v>55</v>
      </c>
      <c r="D34" t="s">
        <v>49</v>
      </c>
      <c r="E34">
        <f>I34/F34</f>
        <v>254</v>
      </c>
      <c r="F34">
        <v>2</v>
      </c>
      <c r="G34">
        <v>1</v>
      </c>
      <c r="H34">
        <v>2</v>
      </c>
      <c r="I34">
        <v>508</v>
      </c>
      <c r="J34" s="16">
        <v>11.4</v>
      </c>
      <c r="K34" s="16">
        <f>J34*I34</f>
        <v>5791.2</v>
      </c>
      <c r="L34" s="17">
        <f t="shared" ref="L34:L36" si="36">W34</f>
        <v>18.503937007874015</v>
      </c>
      <c r="M34" s="17">
        <f t="shared" ref="M34:M36" si="37">X34</f>
        <v>11.023622047244094</v>
      </c>
      <c r="N34" s="17">
        <f t="shared" ref="N34:N36" si="38">Y34</f>
        <v>18.110236220472441</v>
      </c>
      <c r="O34" s="17">
        <f>Q34*E34</f>
        <v>1351.28</v>
      </c>
      <c r="P34" s="3">
        <f>L34*2.54*M34*2.54*N34*2.54/1000000/F34*I34</f>
        <v>15.376143999999998</v>
      </c>
      <c r="Q34" s="18">
        <f>U34</f>
        <v>5.32</v>
      </c>
      <c r="R34" s="19">
        <v>47</v>
      </c>
      <c r="S34" s="19">
        <v>28</v>
      </c>
      <c r="T34" s="19">
        <v>46</v>
      </c>
      <c r="U34" s="19">
        <v>5.32</v>
      </c>
      <c r="V34" s="19">
        <f>AE34*2</f>
        <v>4.88</v>
      </c>
      <c r="W34" s="20">
        <f>R34/2.54</f>
        <v>18.503937007874015</v>
      </c>
      <c r="X34" s="20">
        <f>S34/2.54</f>
        <v>11.023622047244094</v>
      </c>
      <c r="Y34" s="20">
        <f>T34/2.54</f>
        <v>18.110236220472441</v>
      </c>
      <c r="Z34" s="20">
        <f>U34/0.4536</f>
        <v>11.728395061728396</v>
      </c>
      <c r="AA34" s="20">
        <f>V34/0.4536</f>
        <v>10.758377425044092</v>
      </c>
      <c r="AB34" s="21">
        <f>AG34*2.54</f>
        <v>25.4</v>
      </c>
      <c r="AC34" s="21">
        <f>AH34*2.54</f>
        <v>25.4</v>
      </c>
      <c r="AD34" s="21">
        <f>AI34*2.54</f>
        <v>45.72</v>
      </c>
      <c r="AE34" s="21">
        <v>2.44</v>
      </c>
      <c r="AF34" s="21">
        <v>2.36</v>
      </c>
      <c r="AG34" s="22">
        <v>10</v>
      </c>
      <c r="AH34" s="22">
        <v>10</v>
      </c>
      <c r="AI34" s="22">
        <v>18</v>
      </c>
      <c r="AJ34" s="22">
        <v>2.44</v>
      </c>
      <c r="AK34" s="22">
        <v>2.36</v>
      </c>
    </row>
    <row r="35" spans="1:37" x14ac:dyDescent="0.2">
      <c r="A35" t="s">
        <v>45</v>
      </c>
      <c r="B35" t="s">
        <v>51</v>
      </c>
      <c r="C35" t="s">
        <v>54</v>
      </c>
      <c r="D35" s="49" t="s">
        <v>48</v>
      </c>
      <c r="E35">
        <f t="shared" ref="E35" si="39">I35/F35</f>
        <v>254</v>
      </c>
      <c r="F35">
        <v>2</v>
      </c>
      <c r="G35">
        <v>1</v>
      </c>
      <c r="H35">
        <v>2</v>
      </c>
      <c r="I35">
        <v>508</v>
      </c>
      <c r="J35" s="16">
        <v>11.4</v>
      </c>
      <c r="K35" s="16">
        <f t="shared" ref="K35" si="40">J35*I35</f>
        <v>5791.2</v>
      </c>
      <c r="L35" s="17">
        <f t="shared" ref="L35" si="41">W35</f>
        <v>18.503937007874015</v>
      </c>
      <c r="M35" s="17">
        <f t="shared" ref="M35" si="42">X35</f>
        <v>11.023622047244094</v>
      </c>
      <c r="N35" s="17">
        <f t="shared" ref="N35" si="43">Y35</f>
        <v>18.110236220472441</v>
      </c>
      <c r="O35" s="17">
        <f>Q35*E35</f>
        <v>1351.28</v>
      </c>
      <c r="P35" s="3">
        <f t="shared" ref="P35" si="44">L35*2.54*M35*2.54*N35*2.54/1000000/F35*I35</f>
        <v>15.376143999999998</v>
      </c>
      <c r="Q35" s="18">
        <f t="shared" ref="Q35" si="45">U35</f>
        <v>5.32</v>
      </c>
      <c r="R35" s="19">
        <v>47</v>
      </c>
      <c r="S35" s="19">
        <v>28</v>
      </c>
      <c r="T35" s="19">
        <v>46</v>
      </c>
      <c r="U35" s="19">
        <v>5.32</v>
      </c>
      <c r="V35" s="19">
        <f t="shared" ref="V35" si="46">AE35*2</f>
        <v>4.88</v>
      </c>
      <c r="W35" s="20">
        <f t="shared" ref="W35" si="47">R35/2.54</f>
        <v>18.503937007874015</v>
      </c>
      <c r="X35" s="20">
        <f>S35/2.54</f>
        <v>11.023622047244094</v>
      </c>
      <c r="Y35" s="20">
        <f>T35/2.54</f>
        <v>18.110236220472441</v>
      </c>
      <c r="Z35" s="20">
        <f t="shared" ref="Z35" si="48">U35/0.4536</f>
        <v>11.728395061728396</v>
      </c>
      <c r="AA35" s="20">
        <f t="shared" ref="AA35" si="49">V35/0.4536</f>
        <v>10.758377425044092</v>
      </c>
      <c r="AB35" s="21">
        <f t="shared" ref="AB35" si="50">AG35*2.54</f>
        <v>25.4</v>
      </c>
      <c r="AC35" s="21">
        <f>AH35*2.54</f>
        <v>25.4</v>
      </c>
      <c r="AD35" s="21">
        <f>AI35*2.54</f>
        <v>45.72</v>
      </c>
      <c r="AE35" s="21">
        <v>2.44</v>
      </c>
      <c r="AF35" s="21">
        <v>2.36</v>
      </c>
      <c r="AG35" s="22">
        <v>10</v>
      </c>
      <c r="AH35" s="22">
        <v>10</v>
      </c>
      <c r="AI35" s="22">
        <v>18</v>
      </c>
      <c r="AJ35" s="22">
        <v>2.44</v>
      </c>
      <c r="AK35" s="22">
        <v>2.36</v>
      </c>
    </row>
    <row r="36" spans="1:37" x14ac:dyDescent="0.2">
      <c r="A36" t="s">
        <v>44</v>
      </c>
      <c r="B36" t="s">
        <v>50</v>
      </c>
      <c r="C36" t="s">
        <v>53</v>
      </c>
      <c r="D36" s="50" t="s">
        <v>47</v>
      </c>
      <c r="E36">
        <f>I36/F36</f>
        <v>254</v>
      </c>
      <c r="F36">
        <v>2</v>
      </c>
      <c r="G36">
        <v>1</v>
      </c>
      <c r="H36">
        <v>2</v>
      </c>
      <c r="I36">
        <v>508</v>
      </c>
      <c r="J36" s="16">
        <v>11.4</v>
      </c>
      <c r="K36" s="23">
        <f>J36*I36</f>
        <v>5791.2</v>
      </c>
      <c r="L36" s="17">
        <f t="shared" si="36"/>
        <v>18.503937007874015</v>
      </c>
      <c r="M36" s="17">
        <f t="shared" si="37"/>
        <v>11.023622047244094</v>
      </c>
      <c r="N36" s="17">
        <f t="shared" si="38"/>
        <v>18.110236220472441</v>
      </c>
      <c r="O36" s="40">
        <f>Q36*E36</f>
        <v>1351.28</v>
      </c>
      <c r="P36" s="48">
        <f>L36*2.54*M36*2.54*N36*2.54/1000000/F36*I36</f>
        <v>15.376143999999998</v>
      </c>
      <c r="Q36" s="18">
        <f>U36</f>
        <v>5.32</v>
      </c>
      <c r="R36" s="19">
        <v>47</v>
      </c>
      <c r="S36" s="19">
        <v>28</v>
      </c>
      <c r="T36" s="19">
        <v>46</v>
      </c>
      <c r="U36" s="19">
        <v>5.32</v>
      </c>
      <c r="V36" s="19">
        <f>AE36*2</f>
        <v>4.88</v>
      </c>
      <c r="W36" s="20">
        <f>R36/2.54</f>
        <v>18.503937007874015</v>
      </c>
      <c r="X36" s="20">
        <f t="shared" ref="X36" si="51">S36/2.54</f>
        <v>11.023622047244094</v>
      </c>
      <c r="Y36" s="20">
        <f t="shared" ref="Y36" si="52">T36/2.54</f>
        <v>18.110236220472441</v>
      </c>
      <c r="Z36" s="20">
        <f>U36/0.4536</f>
        <v>11.728395061728396</v>
      </c>
      <c r="AA36" s="20">
        <f>V36/0.4536</f>
        <v>10.758377425044092</v>
      </c>
      <c r="AB36" s="21">
        <f>AG36*2.54</f>
        <v>25.4</v>
      </c>
      <c r="AC36" s="21">
        <f t="shared" ref="AC36" si="53">AH36*2.54</f>
        <v>25.4</v>
      </c>
      <c r="AD36" s="21">
        <f t="shared" ref="AD36" si="54">AI36*2.54</f>
        <v>45.72</v>
      </c>
      <c r="AE36" s="21">
        <v>2.44</v>
      </c>
      <c r="AF36" s="21">
        <v>2.36</v>
      </c>
      <c r="AG36" s="22">
        <v>10</v>
      </c>
      <c r="AH36" s="22">
        <v>10</v>
      </c>
      <c r="AI36" s="22">
        <v>18</v>
      </c>
      <c r="AJ36" s="22">
        <v>2.44</v>
      </c>
      <c r="AK36" s="22">
        <v>2.36</v>
      </c>
    </row>
    <row r="37" spans="1:37" x14ac:dyDescent="0.2">
      <c r="J37" t="s">
        <v>42</v>
      </c>
      <c r="K37" s="16">
        <f>SUM(K34:K36)</f>
        <v>17373.599999999999</v>
      </c>
      <c r="N37" t="s">
        <v>42</v>
      </c>
      <c r="O37" s="17">
        <f>SUM(O34:O36)</f>
        <v>4053.84</v>
      </c>
      <c r="P37" s="41">
        <f>SUM(P34:P36)</f>
        <v>46.128431999999997</v>
      </c>
    </row>
  </sheetData>
  <mergeCells count="16">
    <mergeCell ref="R21:V21"/>
    <mergeCell ref="W21:AA21"/>
    <mergeCell ref="AB21:AF21"/>
    <mergeCell ref="AG21:AK21"/>
    <mergeCell ref="R26:V26"/>
    <mergeCell ref="W26:AA26"/>
    <mergeCell ref="AB26:AF26"/>
    <mergeCell ref="AG26:AK26"/>
    <mergeCell ref="R8:V8"/>
    <mergeCell ref="W8:AA8"/>
    <mergeCell ref="AB8:AF8"/>
    <mergeCell ref="AG8:AK8"/>
    <mergeCell ref="R16:V16"/>
    <mergeCell ref="W16:AA16"/>
    <mergeCell ref="AB16:AF16"/>
    <mergeCell ref="AG16:AK16"/>
  </mergeCells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DD58F-F8FF-44ED-925D-0DF141F5CF08}">
  <sheetPr>
    <tabColor theme="0" tint="-0.499984740745262"/>
  </sheetPr>
  <dimension ref="A1:AK38"/>
  <sheetViews>
    <sheetView workbookViewId="0">
      <pane xSplit="4" ySplit="10" topLeftCell="E11" activePane="bottomRight" state="frozenSplit"/>
      <selection pane="topRight" activeCell="E1" sqref="E1"/>
      <selection pane="bottomLeft" activeCell="A9" sqref="A9"/>
      <selection pane="bottomRight" activeCell="D23" sqref="D23"/>
    </sheetView>
  </sheetViews>
  <sheetFormatPr defaultRowHeight="14.25" x14ac:dyDescent="0.2"/>
  <cols>
    <col min="1" max="1" width="14.875" customWidth="1"/>
    <col min="2" max="2" width="9.5" bestFit="1" customWidth="1"/>
    <col min="3" max="3" width="11.625" customWidth="1"/>
    <col min="4" max="4" width="23.75" customWidth="1"/>
    <col min="5" max="5" width="9.375" customWidth="1"/>
    <col min="6" max="6" width="9.625" customWidth="1"/>
    <col min="7" max="9" width="8.875" customWidth="1"/>
    <col min="10" max="10" width="9.5" customWidth="1"/>
    <col min="11" max="11" width="12" customWidth="1"/>
    <col min="16" max="16" width="12.25" style="7" customWidth="1"/>
    <col min="17" max="17" width="9" style="4"/>
  </cols>
  <sheetData>
    <row r="1" spans="1:37" s="1" customFormat="1" ht="30" customHeight="1" x14ac:dyDescent="0.2">
      <c r="A1" s="1" t="s">
        <v>43</v>
      </c>
      <c r="F1" s="31"/>
      <c r="G1" s="32"/>
      <c r="H1" s="32" t="s">
        <v>59</v>
      </c>
      <c r="I1" s="33" t="s">
        <v>58</v>
      </c>
      <c r="J1" s="58" t="s">
        <v>70</v>
      </c>
      <c r="K1" s="1" t="s">
        <v>63</v>
      </c>
      <c r="P1" s="2"/>
    </row>
    <row r="2" spans="1:37" ht="12.75" customHeight="1" x14ac:dyDescent="0.2">
      <c r="A2" s="24" t="s">
        <v>0</v>
      </c>
      <c r="B2" s="25">
        <v>3411819</v>
      </c>
      <c r="F2" s="35"/>
      <c r="H2" s="30" t="s">
        <v>49</v>
      </c>
      <c r="I2">
        <v>1852</v>
      </c>
      <c r="J2" s="43">
        <f>I11+I24+I35</f>
        <v>1852</v>
      </c>
      <c r="K2">
        <f>I2-J2</f>
        <v>0</v>
      </c>
      <c r="P2" s="3"/>
    </row>
    <row r="3" spans="1:37" ht="12.75" customHeight="1" x14ac:dyDescent="0.2">
      <c r="A3" s="24" t="s">
        <v>1</v>
      </c>
      <c r="B3" s="26" t="s">
        <v>2</v>
      </c>
      <c r="C3" s="27"/>
      <c r="D3" s="27"/>
      <c r="F3" s="35"/>
      <c r="H3" s="30" t="s">
        <v>47</v>
      </c>
      <c r="I3">
        <v>1852</v>
      </c>
      <c r="J3" s="43">
        <f>I13+I19+I37</f>
        <v>1852</v>
      </c>
      <c r="K3">
        <f t="shared" ref="K3:K4" si="0">I3-J3</f>
        <v>0</v>
      </c>
      <c r="P3" s="3"/>
    </row>
    <row r="4" spans="1:37" ht="12.75" customHeight="1" thickBot="1" x14ac:dyDescent="0.25">
      <c r="A4" s="24" t="s">
        <v>3</v>
      </c>
      <c r="B4" s="26" t="s">
        <v>4</v>
      </c>
      <c r="C4" s="27"/>
      <c r="D4" s="27"/>
      <c r="F4" s="36"/>
      <c r="G4" s="37"/>
      <c r="H4" s="38" t="s">
        <v>48</v>
      </c>
      <c r="I4" s="37">
        <v>1852</v>
      </c>
      <c r="J4" s="44">
        <f>I12+I29+I36</f>
        <v>1852</v>
      </c>
      <c r="K4">
        <f t="shared" si="0"/>
        <v>0</v>
      </c>
      <c r="P4" s="3"/>
    </row>
    <row r="5" spans="1:37" ht="12.75" customHeight="1" x14ac:dyDescent="0.2">
      <c r="A5" s="24" t="s">
        <v>5</v>
      </c>
      <c r="B5" s="26" t="s">
        <v>6</v>
      </c>
      <c r="C5" s="27"/>
      <c r="D5" s="27"/>
      <c r="P5" s="3"/>
    </row>
    <row r="6" spans="1:37" ht="12.75" customHeight="1" x14ac:dyDescent="0.2">
      <c r="A6" s="24" t="s">
        <v>62</v>
      </c>
      <c r="B6" s="46">
        <v>45761</v>
      </c>
      <c r="C6" s="27"/>
      <c r="D6" s="27"/>
      <c r="P6" s="3"/>
    </row>
    <row r="7" spans="1:37" ht="12.75" customHeight="1" x14ac:dyDescent="0.2">
      <c r="P7" s="3"/>
    </row>
    <row r="8" spans="1:37" s="52" customFormat="1" x14ac:dyDescent="0.2">
      <c r="A8" s="52" t="s">
        <v>71</v>
      </c>
      <c r="B8" s="52" t="s">
        <v>73</v>
      </c>
      <c r="C8" s="55">
        <f>P14</f>
        <v>54.482399999999998</v>
      </c>
      <c r="D8" s="52" t="s">
        <v>74</v>
      </c>
      <c r="E8" s="52" t="s">
        <v>80</v>
      </c>
      <c r="F8" s="52">
        <f>55000*0.4536</f>
        <v>24948</v>
      </c>
      <c r="G8" s="52" t="s">
        <v>79</v>
      </c>
      <c r="P8" s="53"/>
    </row>
    <row r="9" spans="1:37" x14ac:dyDescent="0.2">
      <c r="A9" s="42" t="s">
        <v>65</v>
      </c>
      <c r="C9" s="51" t="s">
        <v>76</v>
      </c>
      <c r="E9" s="6"/>
      <c r="R9" s="71" t="s">
        <v>7</v>
      </c>
      <c r="S9" s="71"/>
      <c r="T9" s="71"/>
      <c r="U9" s="71"/>
      <c r="V9" s="71"/>
      <c r="W9" s="72" t="s">
        <v>7</v>
      </c>
      <c r="X9" s="72"/>
      <c r="Y9" s="72"/>
      <c r="Z9" s="72"/>
      <c r="AA9" s="72"/>
      <c r="AB9" s="73" t="s">
        <v>8</v>
      </c>
      <c r="AC9" s="73"/>
      <c r="AD9" s="73"/>
      <c r="AE9" s="73"/>
      <c r="AF9" s="73"/>
      <c r="AG9" s="74" t="s">
        <v>8</v>
      </c>
      <c r="AH9" s="74"/>
      <c r="AI9" s="74"/>
      <c r="AJ9" s="74"/>
      <c r="AK9" s="74"/>
    </row>
    <row r="10" spans="1:37" s="8" customFormat="1" ht="57" x14ac:dyDescent="0.2">
      <c r="A10" s="8" t="s">
        <v>9</v>
      </c>
      <c r="B10" s="8" t="s">
        <v>10</v>
      </c>
      <c r="C10" s="9" t="s">
        <v>11</v>
      </c>
      <c r="D10" s="8" t="s">
        <v>12</v>
      </c>
      <c r="E10" s="9" t="s">
        <v>13</v>
      </c>
      <c r="F10" s="9" t="s">
        <v>14</v>
      </c>
      <c r="G10" s="9" t="s">
        <v>15</v>
      </c>
      <c r="H10" s="9" t="s">
        <v>16</v>
      </c>
      <c r="I10" s="9" t="s">
        <v>17</v>
      </c>
      <c r="J10" s="9" t="s">
        <v>18</v>
      </c>
      <c r="K10" s="9" t="s">
        <v>19</v>
      </c>
      <c r="L10" s="9" t="s">
        <v>20</v>
      </c>
      <c r="M10" s="9" t="s">
        <v>21</v>
      </c>
      <c r="N10" s="9" t="s">
        <v>22</v>
      </c>
      <c r="O10" s="9" t="s">
        <v>23</v>
      </c>
      <c r="P10" s="10" t="s">
        <v>24</v>
      </c>
      <c r="Q10" s="11" t="str">
        <f>U10</f>
        <v>CARTON GROSS WEIGHT(KG)</v>
      </c>
      <c r="R10" s="12" t="s">
        <v>25</v>
      </c>
      <c r="S10" s="12" t="s">
        <v>26</v>
      </c>
      <c r="T10" s="12" t="s">
        <v>27</v>
      </c>
      <c r="U10" s="12" t="s">
        <v>28</v>
      </c>
      <c r="V10" s="12" t="s">
        <v>29</v>
      </c>
      <c r="W10" s="13" t="s">
        <v>20</v>
      </c>
      <c r="X10" s="13" t="s">
        <v>21</v>
      </c>
      <c r="Y10" s="13" t="s">
        <v>22</v>
      </c>
      <c r="Z10" s="13" t="s">
        <v>30</v>
      </c>
      <c r="AA10" s="13" t="s">
        <v>31</v>
      </c>
      <c r="AB10" s="14" t="s">
        <v>32</v>
      </c>
      <c r="AC10" s="14" t="s">
        <v>33</v>
      </c>
      <c r="AD10" s="14" t="s">
        <v>34</v>
      </c>
      <c r="AE10" s="14" t="s">
        <v>35</v>
      </c>
      <c r="AF10" s="14" t="s">
        <v>36</v>
      </c>
      <c r="AG10" s="15" t="s">
        <v>37</v>
      </c>
      <c r="AH10" s="15" t="s">
        <v>38</v>
      </c>
      <c r="AI10" s="15" t="s">
        <v>39</v>
      </c>
      <c r="AJ10" s="15" t="s">
        <v>40</v>
      </c>
      <c r="AK10" s="15" t="s">
        <v>41</v>
      </c>
    </row>
    <row r="11" spans="1:37" x14ac:dyDescent="0.2">
      <c r="A11" t="s">
        <v>46</v>
      </c>
      <c r="B11">
        <v>21629135</v>
      </c>
      <c r="C11" t="s">
        <v>55</v>
      </c>
      <c r="D11" t="s">
        <v>49</v>
      </c>
      <c r="E11">
        <f>I11/F11</f>
        <v>300</v>
      </c>
      <c r="F11">
        <v>2</v>
      </c>
      <c r="G11">
        <v>1</v>
      </c>
      <c r="H11">
        <v>2</v>
      </c>
      <c r="I11">
        <v>600</v>
      </c>
      <c r="J11" s="16">
        <v>11.4</v>
      </c>
      <c r="K11" s="16">
        <f>J11*I11</f>
        <v>6840</v>
      </c>
      <c r="L11" s="17">
        <f t="shared" ref="L11:N13" si="1">W11</f>
        <v>18.503937007874015</v>
      </c>
      <c r="M11" s="17">
        <f t="shared" si="1"/>
        <v>11.023622047244094</v>
      </c>
      <c r="N11" s="17">
        <f t="shared" si="1"/>
        <v>18.110236220472441</v>
      </c>
      <c r="O11" s="17">
        <f>Q11*E11</f>
        <v>1596</v>
      </c>
      <c r="P11" s="3">
        <f>L11*2.54*M11*2.54*N11*2.54/1000000/F11*I11</f>
        <v>18.160799999999998</v>
      </c>
      <c r="Q11" s="18">
        <f>U11</f>
        <v>5.32</v>
      </c>
      <c r="R11" s="19">
        <v>47</v>
      </c>
      <c r="S11" s="19">
        <v>28</v>
      </c>
      <c r="T11" s="19">
        <v>46</v>
      </c>
      <c r="U11" s="19">
        <v>5.32</v>
      </c>
      <c r="V11" s="19">
        <f>AE11*2</f>
        <v>4.88</v>
      </c>
      <c r="W11" s="20">
        <f>R11/2.54</f>
        <v>18.503937007874015</v>
      </c>
      <c r="X11" s="20">
        <f>S11/2.54</f>
        <v>11.023622047244094</v>
      </c>
      <c r="Y11" s="20">
        <f>T11/2.54</f>
        <v>18.110236220472441</v>
      </c>
      <c r="Z11" s="20">
        <f>U11/0.4536</f>
        <v>11.728395061728396</v>
      </c>
      <c r="AA11" s="20">
        <f>V11/0.4536</f>
        <v>10.758377425044092</v>
      </c>
      <c r="AB11" s="21">
        <f>AG11*2.54</f>
        <v>25.4</v>
      </c>
      <c r="AC11" s="21">
        <f>AH11*2.54</f>
        <v>25.4</v>
      </c>
      <c r="AD11" s="21">
        <f>AI11*2.54</f>
        <v>45.72</v>
      </c>
      <c r="AE11" s="21">
        <v>2.44</v>
      </c>
      <c r="AF11" s="21">
        <v>2.36</v>
      </c>
      <c r="AG11" s="22">
        <v>10</v>
      </c>
      <c r="AH11" s="22">
        <v>10</v>
      </c>
      <c r="AI11" s="22">
        <v>18</v>
      </c>
      <c r="AJ11" s="22">
        <v>2.44</v>
      </c>
      <c r="AK11" s="22">
        <v>2.36</v>
      </c>
    </row>
    <row r="12" spans="1:37" x14ac:dyDescent="0.2">
      <c r="A12" t="s">
        <v>45</v>
      </c>
      <c r="B12">
        <v>21629251</v>
      </c>
      <c r="C12" t="s">
        <v>54</v>
      </c>
      <c r="D12" s="49" t="s">
        <v>48</v>
      </c>
      <c r="E12">
        <f t="shared" ref="E12" si="2">I12/F12</f>
        <v>300</v>
      </c>
      <c r="F12">
        <v>2</v>
      </c>
      <c r="G12">
        <v>1</v>
      </c>
      <c r="H12">
        <v>2</v>
      </c>
      <c r="I12">
        <v>600</v>
      </c>
      <c r="J12" s="16">
        <v>11.4</v>
      </c>
      <c r="K12" s="16">
        <f t="shared" ref="K12" si="3">J12*I12</f>
        <v>6840</v>
      </c>
      <c r="L12" s="17">
        <f t="shared" si="1"/>
        <v>18.503937007874015</v>
      </c>
      <c r="M12" s="17">
        <f t="shared" si="1"/>
        <v>11.023622047244094</v>
      </c>
      <c r="N12" s="17">
        <f t="shared" si="1"/>
        <v>18.110236220472441</v>
      </c>
      <c r="O12" s="17">
        <f>Q12*E12</f>
        <v>1596</v>
      </c>
      <c r="P12" s="3">
        <f t="shared" ref="P12" si="4">L12*2.54*M12*2.54*N12*2.54/1000000/F12*I12</f>
        <v>18.160799999999998</v>
      </c>
      <c r="Q12" s="18">
        <f t="shared" ref="Q12" si="5">U12</f>
        <v>5.32</v>
      </c>
      <c r="R12" s="19">
        <v>47</v>
      </c>
      <c r="S12" s="19">
        <v>28</v>
      </c>
      <c r="T12" s="19">
        <v>46</v>
      </c>
      <c r="U12" s="19">
        <v>5.32</v>
      </c>
      <c r="V12" s="19">
        <f t="shared" ref="V12" si="6">AE12*2</f>
        <v>4.88</v>
      </c>
      <c r="W12" s="20">
        <f t="shared" ref="W12" si="7">R12/2.54</f>
        <v>18.503937007874015</v>
      </c>
      <c r="X12" s="20">
        <f>S12/2.54</f>
        <v>11.023622047244094</v>
      </c>
      <c r="Y12" s="20">
        <f>T12/2.54</f>
        <v>18.110236220472441</v>
      </c>
      <c r="Z12" s="20">
        <f t="shared" ref="Z12:AA12" si="8">U12/0.4536</f>
        <v>11.728395061728396</v>
      </c>
      <c r="AA12" s="20">
        <f t="shared" si="8"/>
        <v>10.758377425044092</v>
      </c>
      <c r="AB12" s="21">
        <f t="shared" ref="AB12" si="9">AG12*2.54</f>
        <v>25.4</v>
      </c>
      <c r="AC12" s="21">
        <f>AH12*2.54</f>
        <v>25.4</v>
      </c>
      <c r="AD12" s="21">
        <f>AI12*2.54</f>
        <v>45.72</v>
      </c>
      <c r="AE12" s="21">
        <v>2.44</v>
      </c>
      <c r="AF12" s="21">
        <v>2.36</v>
      </c>
      <c r="AG12" s="22">
        <v>10</v>
      </c>
      <c r="AH12" s="22">
        <v>10</v>
      </c>
      <c r="AI12" s="22">
        <v>18</v>
      </c>
      <c r="AJ12" s="22">
        <v>2.44</v>
      </c>
      <c r="AK12" s="22">
        <v>2.36</v>
      </c>
    </row>
    <row r="13" spans="1:37" x14ac:dyDescent="0.2">
      <c r="A13" t="s">
        <v>44</v>
      </c>
      <c r="B13">
        <v>21629177</v>
      </c>
      <c r="C13" t="s">
        <v>53</v>
      </c>
      <c r="D13" s="50" t="s">
        <v>47</v>
      </c>
      <c r="E13">
        <f>I13/F13</f>
        <v>300</v>
      </c>
      <c r="F13">
        <v>2</v>
      </c>
      <c r="G13">
        <v>1</v>
      </c>
      <c r="H13">
        <v>2</v>
      </c>
      <c r="I13">
        <v>600</v>
      </c>
      <c r="J13" s="16">
        <v>11.4</v>
      </c>
      <c r="K13" s="23">
        <f>J13*I13</f>
        <v>6840</v>
      </c>
      <c r="L13" s="17">
        <f t="shared" si="1"/>
        <v>18.503937007874015</v>
      </c>
      <c r="M13" s="17">
        <f t="shared" si="1"/>
        <v>11.023622047244094</v>
      </c>
      <c r="N13" s="17">
        <f t="shared" si="1"/>
        <v>18.110236220472441</v>
      </c>
      <c r="O13" s="40">
        <f>Q13*E13</f>
        <v>1596</v>
      </c>
      <c r="P13" s="48">
        <f>L13*2.54*M13*2.54*N13*2.54/1000000/F13*I13</f>
        <v>18.160799999999998</v>
      </c>
      <c r="Q13" s="18">
        <f>U13</f>
        <v>5.32</v>
      </c>
      <c r="R13" s="19">
        <v>47</v>
      </c>
      <c r="S13" s="19">
        <v>28</v>
      </c>
      <c r="T13" s="19">
        <v>46</v>
      </c>
      <c r="U13" s="19">
        <v>5.32</v>
      </c>
      <c r="V13" s="19">
        <f>AE13*2</f>
        <v>4.88</v>
      </c>
      <c r="W13" s="20">
        <f>R13/2.54</f>
        <v>18.503937007874015</v>
      </c>
      <c r="X13" s="20">
        <f t="shared" ref="X13:Y13" si="10">S13/2.54</f>
        <v>11.023622047244094</v>
      </c>
      <c r="Y13" s="20">
        <f t="shared" si="10"/>
        <v>18.110236220472441</v>
      </c>
      <c r="Z13" s="20">
        <f>U13/0.4536</f>
        <v>11.728395061728396</v>
      </c>
      <c r="AA13" s="20">
        <f>V13/0.4536</f>
        <v>10.758377425044092</v>
      </c>
      <c r="AB13" s="21">
        <f>AG13*2.54</f>
        <v>25.4</v>
      </c>
      <c r="AC13" s="21">
        <f t="shared" ref="AC13:AD13" si="11">AH13*2.54</f>
        <v>25.4</v>
      </c>
      <c r="AD13" s="21">
        <f t="shared" si="11"/>
        <v>45.72</v>
      </c>
      <c r="AE13" s="21">
        <v>2.44</v>
      </c>
      <c r="AF13" s="21">
        <v>2.36</v>
      </c>
      <c r="AG13" s="22">
        <v>10</v>
      </c>
      <c r="AH13" s="22">
        <v>10</v>
      </c>
      <c r="AI13" s="22">
        <v>18</v>
      </c>
      <c r="AJ13" s="22">
        <v>2.44</v>
      </c>
      <c r="AK13" s="22">
        <v>2.36</v>
      </c>
    </row>
    <row r="14" spans="1:37" x14ac:dyDescent="0.2">
      <c r="J14" t="s">
        <v>42</v>
      </c>
      <c r="K14" s="16">
        <f>SUM(K11:K13)</f>
        <v>20520</v>
      </c>
      <c r="N14" t="s">
        <v>42</v>
      </c>
      <c r="O14" s="17">
        <f>SUM(O11:O13)</f>
        <v>4788</v>
      </c>
      <c r="P14" s="54">
        <f>SUM(P11:P13)</f>
        <v>54.482399999999998</v>
      </c>
    </row>
    <row r="16" spans="1:37" s="52" customFormat="1" x14ac:dyDescent="0.2">
      <c r="A16" s="52" t="s">
        <v>72</v>
      </c>
      <c r="B16" s="52" t="s">
        <v>73</v>
      </c>
      <c r="C16" s="56">
        <f>P20+P25+P30</f>
        <v>59.204207999999994</v>
      </c>
      <c r="D16" s="52" t="s">
        <v>75</v>
      </c>
      <c r="E16" s="52" t="s">
        <v>80</v>
      </c>
      <c r="F16" s="52">
        <f>55000*0.4536</f>
        <v>24948</v>
      </c>
      <c r="G16" s="52" t="s">
        <v>79</v>
      </c>
      <c r="P16" s="53"/>
    </row>
    <row r="17" spans="1:37" x14ac:dyDescent="0.2">
      <c r="A17" s="42" t="s">
        <v>69</v>
      </c>
      <c r="C17" s="5" t="s">
        <v>81</v>
      </c>
      <c r="E17" s="6"/>
      <c r="R17" s="71" t="s">
        <v>7</v>
      </c>
      <c r="S17" s="71"/>
      <c r="T17" s="71"/>
      <c r="U17" s="71"/>
      <c r="V17" s="71"/>
      <c r="W17" s="72" t="s">
        <v>7</v>
      </c>
      <c r="X17" s="72"/>
      <c r="Y17" s="72"/>
      <c r="Z17" s="72"/>
      <c r="AA17" s="72"/>
      <c r="AB17" s="73" t="s">
        <v>8</v>
      </c>
      <c r="AC17" s="73"/>
      <c r="AD17" s="73"/>
      <c r="AE17" s="73"/>
      <c r="AF17" s="73"/>
      <c r="AG17" s="74" t="s">
        <v>8</v>
      </c>
      <c r="AH17" s="74"/>
      <c r="AI17" s="74"/>
      <c r="AJ17" s="74"/>
      <c r="AK17" s="74"/>
    </row>
    <row r="18" spans="1:37" s="8" customFormat="1" ht="57" x14ac:dyDescent="0.2">
      <c r="A18" s="8" t="s">
        <v>9</v>
      </c>
      <c r="B18" s="8" t="s">
        <v>10</v>
      </c>
      <c r="C18" s="9" t="s">
        <v>11</v>
      </c>
      <c r="D18" s="8" t="s">
        <v>12</v>
      </c>
      <c r="E18" s="9" t="s">
        <v>13</v>
      </c>
      <c r="F18" s="9" t="s">
        <v>14</v>
      </c>
      <c r="G18" s="9" t="s">
        <v>15</v>
      </c>
      <c r="H18" s="9" t="s">
        <v>16</v>
      </c>
      <c r="I18" s="9" t="s">
        <v>17</v>
      </c>
      <c r="J18" s="9" t="s">
        <v>18</v>
      </c>
      <c r="K18" s="9" t="s">
        <v>19</v>
      </c>
      <c r="L18" s="9" t="s">
        <v>20</v>
      </c>
      <c r="M18" s="9" t="s">
        <v>21</v>
      </c>
      <c r="N18" s="9" t="s">
        <v>22</v>
      </c>
      <c r="O18" s="9" t="s">
        <v>23</v>
      </c>
      <c r="P18" s="10" t="s">
        <v>24</v>
      </c>
      <c r="Q18" s="11" t="str">
        <f>U18</f>
        <v>CARTON GROSS WEIGHT(KG)</v>
      </c>
      <c r="R18" s="12" t="s">
        <v>25</v>
      </c>
      <c r="S18" s="12" t="s">
        <v>26</v>
      </c>
      <c r="T18" s="12" t="s">
        <v>27</v>
      </c>
      <c r="U18" s="12" t="s">
        <v>28</v>
      </c>
      <c r="V18" s="12" t="s">
        <v>29</v>
      </c>
      <c r="W18" s="13" t="s">
        <v>20</v>
      </c>
      <c r="X18" s="13" t="s">
        <v>21</v>
      </c>
      <c r="Y18" s="13" t="s">
        <v>22</v>
      </c>
      <c r="Z18" s="13" t="s">
        <v>30</v>
      </c>
      <c r="AA18" s="13" t="s">
        <v>31</v>
      </c>
      <c r="AB18" s="14" t="s">
        <v>32</v>
      </c>
      <c r="AC18" s="14" t="s">
        <v>33</v>
      </c>
      <c r="AD18" s="14" t="s">
        <v>34</v>
      </c>
      <c r="AE18" s="14" t="s">
        <v>35</v>
      </c>
      <c r="AF18" s="14" t="s">
        <v>36</v>
      </c>
      <c r="AG18" s="15" t="s">
        <v>37</v>
      </c>
      <c r="AH18" s="15" t="s">
        <v>38</v>
      </c>
      <c r="AI18" s="15" t="s">
        <v>39</v>
      </c>
      <c r="AJ18" s="15" t="s">
        <v>40</v>
      </c>
      <c r="AK18" s="15" t="s">
        <v>41</v>
      </c>
    </row>
    <row r="19" spans="1:37" x14ac:dyDescent="0.2">
      <c r="A19" t="s">
        <v>44</v>
      </c>
      <c r="B19" t="s">
        <v>50</v>
      </c>
      <c r="C19" t="s">
        <v>53</v>
      </c>
      <c r="D19" s="50" t="s">
        <v>47</v>
      </c>
      <c r="E19">
        <f>I19/F19</f>
        <v>326</v>
      </c>
      <c r="F19">
        <v>2</v>
      </c>
      <c r="G19">
        <v>1</v>
      </c>
      <c r="H19">
        <v>2</v>
      </c>
      <c r="I19" s="6">
        <v>652</v>
      </c>
      <c r="J19" s="16">
        <v>11.4</v>
      </c>
      <c r="K19" s="23">
        <f>J19*I19</f>
        <v>7432.8</v>
      </c>
      <c r="L19" s="17">
        <f>W19</f>
        <v>18.503937007874015</v>
      </c>
      <c r="M19" s="17">
        <f>X19</f>
        <v>11.023622047244094</v>
      </c>
      <c r="N19" s="17">
        <f>Y19</f>
        <v>18.110236220472441</v>
      </c>
      <c r="O19" s="40">
        <f>Q19*E19</f>
        <v>1734.3200000000002</v>
      </c>
      <c r="P19" s="48">
        <f>L19*2.54*M19*2.54*N19*2.54/1000000/F19*I19</f>
        <v>19.734735999999998</v>
      </c>
      <c r="Q19" s="18">
        <f>U19</f>
        <v>5.32</v>
      </c>
      <c r="R19" s="19">
        <v>47</v>
      </c>
      <c r="S19" s="19">
        <v>28</v>
      </c>
      <c r="T19" s="19">
        <v>46</v>
      </c>
      <c r="U19" s="19">
        <v>5.32</v>
      </c>
      <c r="V19" s="19">
        <f>AE19*2</f>
        <v>4.88</v>
      </c>
      <c r="W19" s="20">
        <f>R19/2.54</f>
        <v>18.503937007874015</v>
      </c>
      <c r="X19" s="20">
        <f t="shared" ref="X19:Y19" si="12">S19/2.54</f>
        <v>11.023622047244094</v>
      </c>
      <c r="Y19" s="20">
        <f t="shared" si="12"/>
        <v>18.110236220472441</v>
      </c>
      <c r="Z19" s="20">
        <f>U19/0.4536</f>
        <v>11.728395061728396</v>
      </c>
      <c r="AA19" s="20">
        <f>V19/0.4536</f>
        <v>10.758377425044092</v>
      </c>
      <c r="AB19" s="21">
        <f>AG19*2.54</f>
        <v>25.4</v>
      </c>
      <c r="AC19" s="21">
        <f t="shared" ref="AC19:AD19" si="13">AH19*2.54</f>
        <v>25.4</v>
      </c>
      <c r="AD19" s="21">
        <f t="shared" si="13"/>
        <v>45.72</v>
      </c>
      <c r="AE19" s="21">
        <v>2.44</v>
      </c>
      <c r="AF19" s="21">
        <v>2.36</v>
      </c>
      <c r="AG19" s="22">
        <v>10</v>
      </c>
      <c r="AH19" s="22">
        <v>10</v>
      </c>
      <c r="AI19" s="22">
        <v>18</v>
      </c>
      <c r="AJ19" s="22">
        <v>2.44</v>
      </c>
      <c r="AK19" s="22">
        <v>2.36</v>
      </c>
    </row>
    <row r="20" spans="1:37" x14ac:dyDescent="0.2">
      <c r="J20" t="s">
        <v>42</v>
      </c>
      <c r="K20" s="16">
        <f>SUM(K19:K19)</f>
        <v>7432.8</v>
      </c>
      <c r="N20" t="s">
        <v>42</v>
      </c>
      <c r="O20" s="17">
        <f>SUM(O19:O19)</f>
        <v>1734.3200000000002</v>
      </c>
      <c r="P20" s="3">
        <f>SUM(P19:P19)</f>
        <v>19.734735999999998</v>
      </c>
    </row>
    <row r="21" spans="1:37" x14ac:dyDescent="0.2">
      <c r="K21" s="16"/>
    </row>
    <row r="22" spans="1:37" x14ac:dyDescent="0.2">
      <c r="A22" s="42" t="s">
        <v>66</v>
      </c>
      <c r="C22" s="5" t="s">
        <v>81</v>
      </c>
      <c r="E22" s="6"/>
      <c r="R22" s="71" t="s">
        <v>7</v>
      </c>
      <c r="S22" s="71"/>
      <c r="T22" s="71"/>
      <c r="U22" s="71"/>
      <c r="V22" s="71"/>
      <c r="W22" s="72" t="s">
        <v>7</v>
      </c>
      <c r="X22" s="72"/>
      <c r="Y22" s="72"/>
      <c r="Z22" s="72"/>
      <c r="AA22" s="72"/>
      <c r="AB22" s="73" t="s">
        <v>8</v>
      </c>
      <c r="AC22" s="73"/>
      <c r="AD22" s="73"/>
      <c r="AE22" s="73"/>
      <c r="AF22" s="73"/>
      <c r="AG22" s="74" t="s">
        <v>8</v>
      </c>
      <c r="AH22" s="74"/>
      <c r="AI22" s="74"/>
      <c r="AJ22" s="74"/>
      <c r="AK22" s="74"/>
    </row>
    <row r="23" spans="1:37" s="8" customFormat="1" ht="57" x14ac:dyDescent="0.2">
      <c r="A23" s="8" t="s">
        <v>9</v>
      </c>
      <c r="B23" s="8" t="s">
        <v>10</v>
      </c>
      <c r="C23" s="9" t="s">
        <v>11</v>
      </c>
      <c r="D23" s="8" t="s">
        <v>12</v>
      </c>
      <c r="E23" s="9" t="s">
        <v>13</v>
      </c>
      <c r="F23" s="9" t="s">
        <v>14</v>
      </c>
      <c r="G23" s="9" t="s">
        <v>15</v>
      </c>
      <c r="H23" s="9" t="s">
        <v>16</v>
      </c>
      <c r="I23" s="9" t="s">
        <v>17</v>
      </c>
      <c r="J23" s="9" t="s">
        <v>18</v>
      </c>
      <c r="K23" s="9" t="s">
        <v>19</v>
      </c>
      <c r="L23" s="9" t="s">
        <v>20</v>
      </c>
      <c r="M23" s="9" t="s">
        <v>21</v>
      </c>
      <c r="N23" s="9" t="s">
        <v>22</v>
      </c>
      <c r="O23" s="9" t="s">
        <v>23</v>
      </c>
      <c r="P23" s="10" t="s">
        <v>24</v>
      </c>
      <c r="Q23" s="11" t="str">
        <f>U23</f>
        <v>CARTON GROSS WEIGHT(KG)</v>
      </c>
      <c r="R23" s="12" t="s">
        <v>25</v>
      </c>
      <c r="S23" s="12" t="s">
        <v>26</v>
      </c>
      <c r="T23" s="12" t="s">
        <v>27</v>
      </c>
      <c r="U23" s="12" t="s">
        <v>28</v>
      </c>
      <c r="V23" s="12" t="s">
        <v>29</v>
      </c>
      <c r="W23" s="13" t="s">
        <v>20</v>
      </c>
      <c r="X23" s="13" t="s">
        <v>21</v>
      </c>
      <c r="Y23" s="13" t="s">
        <v>22</v>
      </c>
      <c r="Z23" s="13" t="s">
        <v>30</v>
      </c>
      <c r="AA23" s="13" t="s">
        <v>31</v>
      </c>
      <c r="AB23" s="14" t="s">
        <v>32</v>
      </c>
      <c r="AC23" s="14" t="s">
        <v>33</v>
      </c>
      <c r="AD23" s="14" t="s">
        <v>34</v>
      </c>
      <c r="AE23" s="14" t="s">
        <v>35</v>
      </c>
      <c r="AF23" s="14" t="s">
        <v>36</v>
      </c>
      <c r="AG23" s="15" t="s">
        <v>37</v>
      </c>
      <c r="AH23" s="15" t="s">
        <v>38</v>
      </c>
      <c r="AI23" s="15" t="s">
        <v>39</v>
      </c>
      <c r="AJ23" s="15" t="s">
        <v>40</v>
      </c>
      <c r="AK23" s="15" t="s">
        <v>41</v>
      </c>
    </row>
    <row r="24" spans="1:37" x14ac:dyDescent="0.2">
      <c r="A24" s="47" t="s">
        <v>46</v>
      </c>
      <c r="B24" s="47">
        <v>21629135</v>
      </c>
      <c r="C24" s="47" t="s">
        <v>55</v>
      </c>
      <c r="D24" s="47" t="s">
        <v>49</v>
      </c>
      <c r="E24">
        <f t="shared" ref="E24" si="14">I24/F24</f>
        <v>326</v>
      </c>
      <c r="F24">
        <v>2</v>
      </c>
      <c r="G24">
        <v>1</v>
      </c>
      <c r="H24">
        <v>2</v>
      </c>
      <c r="I24" s="6">
        <v>652</v>
      </c>
      <c r="J24" s="16">
        <v>11.4</v>
      </c>
      <c r="K24" s="23">
        <f t="shared" ref="K24" si="15">J24*I24</f>
        <v>7432.8</v>
      </c>
      <c r="L24" s="17">
        <f t="shared" ref="L24:N24" si="16">W24</f>
        <v>18.503937007874015</v>
      </c>
      <c r="M24" s="17">
        <f t="shared" si="16"/>
        <v>11.023622047244094</v>
      </c>
      <c r="N24" s="17">
        <f t="shared" si="16"/>
        <v>18.110236220472441</v>
      </c>
      <c r="O24" s="40">
        <f>Q24*E24</f>
        <v>1734.3200000000002</v>
      </c>
      <c r="P24" s="48">
        <f t="shared" ref="P24" si="17">L24*2.54*M24*2.54*N24*2.54/1000000/F24*I24</f>
        <v>19.734735999999998</v>
      </c>
      <c r="Q24" s="18">
        <f t="shared" ref="Q24" si="18">U24</f>
        <v>5.32</v>
      </c>
      <c r="R24" s="19">
        <v>47</v>
      </c>
      <c r="S24" s="19">
        <v>28</v>
      </c>
      <c r="T24" s="19">
        <v>46</v>
      </c>
      <c r="U24" s="19">
        <v>5.32</v>
      </c>
      <c r="V24" s="19">
        <f t="shared" ref="V24" si="19">AE24*2</f>
        <v>4.88</v>
      </c>
      <c r="W24" s="20">
        <f t="shared" ref="W24" si="20">R24/2.54</f>
        <v>18.503937007874015</v>
      </c>
      <c r="X24" s="20">
        <f>S24/2.54</f>
        <v>11.023622047244094</v>
      </c>
      <c r="Y24" s="20">
        <f>T24/2.54</f>
        <v>18.110236220472441</v>
      </c>
      <c r="Z24" s="20">
        <f t="shared" ref="Z24:AA24" si="21">U24/0.4536</f>
        <v>11.728395061728396</v>
      </c>
      <c r="AA24" s="20">
        <f t="shared" si="21"/>
        <v>10.758377425044092</v>
      </c>
      <c r="AB24" s="21">
        <f t="shared" ref="AB24" si="22">AG24*2.54</f>
        <v>25.4</v>
      </c>
      <c r="AC24" s="21">
        <f>AH24*2.54</f>
        <v>25.4</v>
      </c>
      <c r="AD24" s="21">
        <f>AI24*2.54</f>
        <v>45.72</v>
      </c>
      <c r="AE24" s="21">
        <v>2.44</v>
      </c>
      <c r="AF24" s="21">
        <v>2.36</v>
      </c>
      <c r="AG24" s="22">
        <v>10</v>
      </c>
      <c r="AH24" s="22">
        <v>10</v>
      </c>
      <c r="AI24" s="22">
        <v>18</v>
      </c>
      <c r="AJ24" s="22">
        <v>2.44</v>
      </c>
      <c r="AK24" s="22">
        <v>2.36</v>
      </c>
    </row>
    <row r="25" spans="1:37" x14ac:dyDescent="0.2">
      <c r="J25" t="s">
        <v>42</v>
      </c>
      <c r="K25" s="16">
        <f>SUM(K24:K24)</f>
        <v>7432.8</v>
      </c>
      <c r="N25" t="s">
        <v>42</v>
      </c>
      <c r="O25" s="17">
        <f>SUM(O24:O24)</f>
        <v>1734.3200000000002</v>
      </c>
      <c r="P25" s="3">
        <f>SUM(P24:P24)</f>
        <v>19.734735999999998</v>
      </c>
    </row>
    <row r="26" spans="1:37" x14ac:dyDescent="0.2">
      <c r="K26" s="16"/>
      <c r="O26" s="17"/>
      <c r="P26" s="3"/>
    </row>
    <row r="27" spans="1:37" x14ac:dyDescent="0.2">
      <c r="A27" s="42" t="s">
        <v>67</v>
      </c>
      <c r="C27" s="5" t="s">
        <v>82</v>
      </c>
      <c r="E27" s="6"/>
      <c r="R27" s="71" t="s">
        <v>7</v>
      </c>
      <c r="S27" s="71"/>
      <c r="T27" s="71"/>
      <c r="U27" s="71"/>
      <c r="V27" s="71"/>
      <c r="W27" s="72" t="s">
        <v>7</v>
      </c>
      <c r="X27" s="72"/>
      <c r="Y27" s="72"/>
      <c r="Z27" s="72"/>
      <c r="AA27" s="72"/>
      <c r="AB27" s="73" t="s">
        <v>8</v>
      </c>
      <c r="AC27" s="73"/>
      <c r="AD27" s="73"/>
      <c r="AE27" s="73"/>
      <c r="AF27" s="73"/>
      <c r="AG27" s="74" t="s">
        <v>8</v>
      </c>
      <c r="AH27" s="74"/>
      <c r="AI27" s="74"/>
      <c r="AJ27" s="74"/>
      <c r="AK27" s="74"/>
    </row>
    <row r="28" spans="1:37" s="8" customFormat="1" ht="57" x14ac:dyDescent="0.2">
      <c r="A28" s="8" t="s">
        <v>9</v>
      </c>
      <c r="B28" s="8" t="s">
        <v>10</v>
      </c>
      <c r="C28" s="9" t="s">
        <v>11</v>
      </c>
      <c r="D28" s="8" t="s">
        <v>12</v>
      </c>
      <c r="E28" s="9" t="s">
        <v>13</v>
      </c>
      <c r="F28" s="9" t="s">
        <v>14</v>
      </c>
      <c r="G28" s="9" t="s">
        <v>15</v>
      </c>
      <c r="H28" s="9" t="s">
        <v>16</v>
      </c>
      <c r="I28" s="9" t="s">
        <v>17</v>
      </c>
      <c r="J28" s="9" t="s">
        <v>18</v>
      </c>
      <c r="K28" s="9" t="s">
        <v>19</v>
      </c>
      <c r="L28" s="9" t="s">
        <v>20</v>
      </c>
      <c r="M28" s="9" t="s">
        <v>21</v>
      </c>
      <c r="N28" s="9" t="s">
        <v>22</v>
      </c>
      <c r="O28" s="9" t="s">
        <v>23</v>
      </c>
      <c r="P28" s="10" t="s">
        <v>24</v>
      </c>
      <c r="Q28" s="11" t="str">
        <f>U28</f>
        <v>CARTON GROSS WEIGHT(KG)</v>
      </c>
      <c r="R28" s="12" t="s">
        <v>25</v>
      </c>
      <c r="S28" s="12" t="s">
        <v>26</v>
      </c>
      <c r="T28" s="12" t="s">
        <v>27</v>
      </c>
      <c r="U28" s="12" t="s">
        <v>28</v>
      </c>
      <c r="V28" s="12" t="s">
        <v>29</v>
      </c>
      <c r="W28" s="13" t="s">
        <v>20</v>
      </c>
      <c r="X28" s="13" t="s">
        <v>21</v>
      </c>
      <c r="Y28" s="13" t="s">
        <v>22</v>
      </c>
      <c r="Z28" s="13" t="s">
        <v>30</v>
      </c>
      <c r="AA28" s="13" t="s">
        <v>31</v>
      </c>
      <c r="AB28" s="14" t="s">
        <v>32</v>
      </c>
      <c r="AC28" s="14" t="s">
        <v>33</v>
      </c>
      <c r="AD28" s="14" t="s">
        <v>34</v>
      </c>
      <c r="AE28" s="14" t="s">
        <v>35</v>
      </c>
      <c r="AF28" s="14" t="s">
        <v>36</v>
      </c>
      <c r="AG28" s="15" t="s">
        <v>37</v>
      </c>
      <c r="AH28" s="15" t="s">
        <v>38</v>
      </c>
      <c r="AI28" s="15" t="s">
        <v>39</v>
      </c>
      <c r="AJ28" s="15" t="s">
        <v>40</v>
      </c>
      <c r="AK28" s="15" t="s">
        <v>41</v>
      </c>
    </row>
    <row r="29" spans="1:37" x14ac:dyDescent="0.2">
      <c r="A29" s="6" t="s">
        <v>45</v>
      </c>
      <c r="B29" s="45" t="s">
        <v>51</v>
      </c>
      <c r="C29" s="45" t="s">
        <v>54</v>
      </c>
      <c r="D29" s="45" t="s">
        <v>83</v>
      </c>
      <c r="E29">
        <f t="shared" ref="E29" si="23">I29/F29</f>
        <v>326</v>
      </c>
      <c r="F29">
        <v>2</v>
      </c>
      <c r="G29">
        <v>1</v>
      </c>
      <c r="H29">
        <v>2</v>
      </c>
      <c r="I29" s="6">
        <v>652</v>
      </c>
      <c r="J29" s="16">
        <v>11.4</v>
      </c>
      <c r="K29" s="23">
        <f t="shared" ref="K29" si="24">J29*I29</f>
        <v>7432.8</v>
      </c>
      <c r="L29" s="17">
        <f t="shared" ref="L29:N29" si="25">W29</f>
        <v>18.503937007874015</v>
      </c>
      <c r="M29" s="17">
        <f t="shared" si="25"/>
        <v>11.023622047244094</v>
      </c>
      <c r="N29" s="17">
        <f t="shared" si="25"/>
        <v>18.110236220472441</v>
      </c>
      <c r="O29" s="40">
        <f>Q29*E29</f>
        <v>1734.3200000000002</v>
      </c>
      <c r="P29" s="48">
        <f t="shared" ref="P29" si="26">L29*2.54*M29*2.54*N29*2.54/1000000/F29*I29</f>
        <v>19.734735999999998</v>
      </c>
      <c r="Q29" s="18">
        <f t="shared" ref="Q29" si="27">U29</f>
        <v>5.32</v>
      </c>
      <c r="R29" s="19">
        <v>47</v>
      </c>
      <c r="S29" s="19">
        <v>28</v>
      </c>
      <c r="T29" s="19">
        <v>46</v>
      </c>
      <c r="U29" s="19">
        <v>5.32</v>
      </c>
      <c r="V29" s="19">
        <f t="shared" ref="V29" si="28">AE29*2</f>
        <v>4.88</v>
      </c>
      <c r="W29" s="20">
        <f t="shared" ref="W29" si="29">R29/2.54</f>
        <v>18.503937007874015</v>
      </c>
      <c r="X29" s="20">
        <f>S29/2.54</f>
        <v>11.023622047244094</v>
      </c>
      <c r="Y29" s="20">
        <f>T29/2.54</f>
        <v>18.110236220472441</v>
      </c>
      <c r="Z29" s="20">
        <f t="shared" ref="Z29:AA29" si="30">U29/0.4536</f>
        <v>11.728395061728396</v>
      </c>
      <c r="AA29" s="20">
        <f t="shared" si="30"/>
        <v>10.758377425044092</v>
      </c>
      <c r="AB29" s="21">
        <f t="shared" ref="AB29" si="31">AG29*2.54</f>
        <v>25.4</v>
      </c>
      <c r="AC29" s="21">
        <f>AH29*2.54</f>
        <v>25.4</v>
      </c>
      <c r="AD29" s="21">
        <f>AI29*2.54</f>
        <v>45.72</v>
      </c>
      <c r="AE29" s="21">
        <v>2.44</v>
      </c>
      <c r="AF29" s="21">
        <v>2.36</v>
      </c>
      <c r="AG29" s="22">
        <v>10</v>
      </c>
      <c r="AH29" s="22">
        <v>10</v>
      </c>
      <c r="AI29" s="22">
        <v>18</v>
      </c>
      <c r="AJ29" s="22">
        <v>2.44</v>
      </c>
      <c r="AK29" s="22">
        <v>2.36</v>
      </c>
    </row>
    <row r="30" spans="1:37" x14ac:dyDescent="0.2">
      <c r="J30" t="s">
        <v>42</v>
      </c>
      <c r="K30" s="16">
        <f>SUM(K29:K29)</f>
        <v>7432.8</v>
      </c>
      <c r="N30" t="s">
        <v>42</v>
      </c>
      <c r="O30" s="17">
        <f>SUM(O29:O29)</f>
        <v>1734.3200000000002</v>
      </c>
      <c r="P30" s="3">
        <f>SUM(P29:P29)</f>
        <v>19.734735999999998</v>
      </c>
    </row>
    <row r="32" spans="1:37" s="52" customFormat="1" x14ac:dyDescent="0.2">
      <c r="A32" s="52" t="s">
        <v>77</v>
      </c>
      <c r="B32" s="52" t="s">
        <v>73</v>
      </c>
      <c r="C32" s="56">
        <f>P38</f>
        <v>54.482399999999998</v>
      </c>
      <c r="D32" s="52" t="s">
        <v>74</v>
      </c>
      <c r="E32" s="52" t="s">
        <v>80</v>
      </c>
      <c r="F32" s="52">
        <f>55000*0.4536</f>
        <v>24948</v>
      </c>
      <c r="G32" s="52" t="s">
        <v>79</v>
      </c>
      <c r="P32" s="53"/>
    </row>
    <row r="33" spans="1:37" x14ac:dyDescent="0.2">
      <c r="A33" s="42" t="s">
        <v>68</v>
      </c>
      <c r="C33" s="5" t="s">
        <v>78</v>
      </c>
    </row>
    <row r="34" spans="1:37" s="8" customFormat="1" ht="57" x14ac:dyDescent="0.2">
      <c r="A34" s="8" t="s">
        <v>9</v>
      </c>
      <c r="B34" s="8" t="s">
        <v>10</v>
      </c>
      <c r="C34" s="9" t="s">
        <v>11</v>
      </c>
      <c r="D34" s="8" t="s">
        <v>12</v>
      </c>
      <c r="E34" s="9" t="s">
        <v>13</v>
      </c>
      <c r="F34" s="9" t="s">
        <v>14</v>
      </c>
      <c r="G34" s="9" t="s">
        <v>15</v>
      </c>
      <c r="H34" s="9" t="s">
        <v>16</v>
      </c>
      <c r="I34" s="9" t="s">
        <v>17</v>
      </c>
      <c r="J34" s="9" t="s">
        <v>18</v>
      </c>
      <c r="K34" s="9" t="s">
        <v>19</v>
      </c>
      <c r="L34" s="9" t="s">
        <v>20</v>
      </c>
      <c r="M34" s="9" t="s">
        <v>21</v>
      </c>
      <c r="N34" s="9" t="s">
        <v>22</v>
      </c>
      <c r="O34" s="9" t="s">
        <v>23</v>
      </c>
      <c r="P34" s="10" t="s">
        <v>24</v>
      </c>
      <c r="Q34" s="11" t="str">
        <f>U34</f>
        <v>CARTON GROSS WEIGHT(KG)</v>
      </c>
      <c r="R34" s="12" t="s">
        <v>25</v>
      </c>
      <c r="S34" s="12" t="s">
        <v>26</v>
      </c>
      <c r="T34" s="12" t="s">
        <v>27</v>
      </c>
      <c r="U34" s="12" t="s">
        <v>28</v>
      </c>
      <c r="V34" s="12" t="s">
        <v>29</v>
      </c>
      <c r="W34" s="13" t="s">
        <v>20</v>
      </c>
      <c r="X34" s="13" t="s">
        <v>21</v>
      </c>
      <c r="Y34" s="13" t="s">
        <v>22</v>
      </c>
      <c r="Z34" s="13" t="s">
        <v>30</v>
      </c>
      <c r="AA34" s="13" t="s">
        <v>31</v>
      </c>
      <c r="AB34" s="14" t="s">
        <v>32</v>
      </c>
      <c r="AC34" s="14" t="s">
        <v>33</v>
      </c>
      <c r="AD34" s="14" t="s">
        <v>34</v>
      </c>
      <c r="AE34" s="14" t="s">
        <v>35</v>
      </c>
      <c r="AF34" s="14" t="s">
        <v>36</v>
      </c>
      <c r="AG34" s="15" t="s">
        <v>37</v>
      </c>
      <c r="AH34" s="15" t="s">
        <v>38</v>
      </c>
      <c r="AI34" s="15" t="s">
        <v>39</v>
      </c>
      <c r="AJ34" s="15" t="s">
        <v>40</v>
      </c>
      <c r="AK34" s="15" t="s">
        <v>41</v>
      </c>
    </row>
    <row r="35" spans="1:37" x14ac:dyDescent="0.2">
      <c r="A35" t="s">
        <v>46</v>
      </c>
      <c r="B35" t="s">
        <v>52</v>
      </c>
      <c r="C35" t="s">
        <v>55</v>
      </c>
      <c r="D35" t="s">
        <v>49</v>
      </c>
      <c r="E35">
        <f>I35/F35</f>
        <v>300</v>
      </c>
      <c r="F35">
        <v>2</v>
      </c>
      <c r="G35">
        <v>1</v>
      </c>
      <c r="H35">
        <v>2</v>
      </c>
      <c r="I35" s="6">
        <v>600</v>
      </c>
      <c r="J35" s="16">
        <v>11.4</v>
      </c>
      <c r="K35" s="16">
        <f>J35*I35</f>
        <v>6840</v>
      </c>
      <c r="L35" s="17">
        <f t="shared" ref="L35:N37" si="32">W35</f>
        <v>18.503937007874015</v>
      </c>
      <c r="M35" s="17">
        <f t="shared" si="32"/>
        <v>11.023622047244094</v>
      </c>
      <c r="N35" s="17">
        <f t="shared" si="32"/>
        <v>18.110236220472441</v>
      </c>
      <c r="O35" s="17">
        <f>Q35*E35</f>
        <v>1596</v>
      </c>
      <c r="P35" s="3">
        <f>L35*2.54*M35*2.54*N35*2.54/1000000/F35*I35</f>
        <v>18.160799999999998</v>
      </c>
      <c r="Q35" s="18">
        <f>U35</f>
        <v>5.32</v>
      </c>
      <c r="R35" s="19">
        <v>47</v>
      </c>
      <c r="S35" s="19">
        <v>28</v>
      </c>
      <c r="T35" s="19">
        <v>46</v>
      </c>
      <c r="U35" s="19">
        <v>5.32</v>
      </c>
      <c r="V35" s="19">
        <f>AE35*2</f>
        <v>4.88</v>
      </c>
      <c r="W35" s="20">
        <f>R35/2.54</f>
        <v>18.503937007874015</v>
      </c>
      <c r="X35" s="20">
        <f>S35/2.54</f>
        <v>11.023622047244094</v>
      </c>
      <c r="Y35" s="20">
        <f>T35/2.54</f>
        <v>18.110236220472441</v>
      </c>
      <c r="Z35" s="20">
        <f>U35/0.4536</f>
        <v>11.728395061728396</v>
      </c>
      <c r="AA35" s="20">
        <f>V35/0.4536</f>
        <v>10.758377425044092</v>
      </c>
      <c r="AB35" s="21">
        <f>AG35*2.54</f>
        <v>25.4</v>
      </c>
      <c r="AC35" s="21">
        <f>AH35*2.54</f>
        <v>25.4</v>
      </c>
      <c r="AD35" s="21">
        <f>AI35*2.54</f>
        <v>45.72</v>
      </c>
      <c r="AE35" s="21">
        <v>2.44</v>
      </c>
      <c r="AF35" s="21">
        <v>2.36</v>
      </c>
      <c r="AG35" s="22">
        <v>10</v>
      </c>
      <c r="AH35" s="22">
        <v>10</v>
      </c>
      <c r="AI35" s="22">
        <v>18</v>
      </c>
      <c r="AJ35" s="22">
        <v>2.44</v>
      </c>
      <c r="AK35" s="22">
        <v>2.36</v>
      </c>
    </row>
    <row r="36" spans="1:37" x14ac:dyDescent="0.2">
      <c r="A36" t="s">
        <v>45</v>
      </c>
      <c r="B36" t="s">
        <v>51</v>
      </c>
      <c r="C36" t="s">
        <v>54</v>
      </c>
      <c r="D36" s="49" t="s">
        <v>48</v>
      </c>
      <c r="E36">
        <f t="shared" ref="E36" si="33">I36/F36</f>
        <v>300</v>
      </c>
      <c r="F36">
        <v>2</v>
      </c>
      <c r="G36">
        <v>1</v>
      </c>
      <c r="H36">
        <v>2</v>
      </c>
      <c r="I36" s="6">
        <v>600</v>
      </c>
      <c r="J36" s="16">
        <v>11.4</v>
      </c>
      <c r="K36" s="16">
        <f t="shared" ref="K36" si="34">J36*I36</f>
        <v>6840</v>
      </c>
      <c r="L36" s="17">
        <f t="shared" si="32"/>
        <v>18.503937007874015</v>
      </c>
      <c r="M36" s="17">
        <f t="shared" si="32"/>
        <v>11.023622047244094</v>
      </c>
      <c r="N36" s="17">
        <f t="shared" si="32"/>
        <v>18.110236220472441</v>
      </c>
      <c r="O36" s="17">
        <f>Q36*E36</f>
        <v>1596</v>
      </c>
      <c r="P36" s="3">
        <f t="shared" ref="P36" si="35">L36*2.54*M36*2.54*N36*2.54/1000000/F36*I36</f>
        <v>18.160799999999998</v>
      </c>
      <c r="Q36" s="18">
        <f t="shared" ref="Q36" si="36">U36</f>
        <v>5.32</v>
      </c>
      <c r="R36" s="19">
        <v>47</v>
      </c>
      <c r="S36" s="19">
        <v>28</v>
      </c>
      <c r="T36" s="19">
        <v>46</v>
      </c>
      <c r="U36" s="19">
        <v>5.32</v>
      </c>
      <c r="V36" s="19">
        <f t="shared" ref="V36" si="37">AE36*2</f>
        <v>4.88</v>
      </c>
      <c r="W36" s="20">
        <f t="shared" ref="W36" si="38">R36/2.54</f>
        <v>18.503937007874015</v>
      </c>
      <c r="X36" s="20">
        <f>S36/2.54</f>
        <v>11.023622047244094</v>
      </c>
      <c r="Y36" s="20">
        <f>T36/2.54</f>
        <v>18.110236220472441</v>
      </c>
      <c r="Z36" s="20">
        <f t="shared" ref="Z36:AA36" si="39">U36/0.4536</f>
        <v>11.728395061728396</v>
      </c>
      <c r="AA36" s="20">
        <f t="shared" si="39"/>
        <v>10.758377425044092</v>
      </c>
      <c r="AB36" s="21">
        <f t="shared" ref="AB36" si="40">AG36*2.54</f>
        <v>25.4</v>
      </c>
      <c r="AC36" s="21">
        <f>AH36*2.54</f>
        <v>25.4</v>
      </c>
      <c r="AD36" s="21">
        <f>AI36*2.54</f>
        <v>45.72</v>
      </c>
      <c r="AE36" s="21">
        <v>2.44</v>
      </c>
      <c r="AF36" s="21">
        <v>2.36</v>
      </c>
      <c r="AG36" s="22">
        <v>10</v>
      </c>
      <c r="AH36" s="22">
        <v>10</v>
      </c>
      <c r="AI36" s="22">
        <v>18</v>
      </c>
      <c r="AJ36" s="22">
        <v>2.44</v>
      </c>
      <c r="AK36" s="22">
        <v>2.36</v>
      </c>
    </row>
    <row r="37" spans="1:37" x14ac:dyDescent="0.2">
      <c r="A37" t="s">
        <v>44</v>
      </c>
      <c r="B37" t="s">
        <v>50</v>
      </c>
      <c r="C37" t="s">
        <v>53</v>
      </c>
      <c r="D37" s="50" t="s">
        <v>47</v>
      </c>
      <c r="E37">
        <f>I37/F37</f>
        <v>300</v>
      </c>
      <c r="F37">
        <v>2</v>
      </c>
      <c r="G37">
        <v>1</v>
      </c>
      <c r="H37">
        <v>2</v>
      </c>
      <c r="I37" s="6">
        <v>600</v>
      </c>
      <c r="J37" s="16">
        <v>11.4</v>
      </c>
      <c r="K37" s="23">
        <f>J37*I37</f>
        <v>6840</v>
      </c>
      <c r="L37" s="17">
        <f t="shared" si="32"/>
        <v>18.503937007874015</v>
      </c>
      <c r="M37" s="17">
        <f t="shared" si="32"/>
        <v>11.023622047244094</v>
      </c>
      <c r="N37" s="17">
        <f t="shared" si="32"/>
        <v>18.110236220472441</v>
      </c>
      <c r="O37" s="40">
        <f>Q37*E37</f>
        <v>1596</v>
      </c>
      <c r="P37" s="48">
        <f>L37*2.54*M37*2.54*N37*2.54/1000000/F37*I37</f>
        <v>18.160799999999998</v>
      </c>
      <c r="Q37" s="18">
        <f>U37</f>
        <v>5.32</v>
      </c>
      <c r="R37" s="19">
        <v>47</v>
      </c>
      <c r="S37" s="19">
        <v>28</v>
      </c>
      <c r="T37" s="19">
        <v>46</v>
      </c>
      <c r="U37" s="19">
        <v>5.32</v>
      </c>
      <c r="V37" s="19">
        <f>AE37*2</f>
        <v>4.88</v>
      </c>
      <c r="W37" s="20">
        <f>R37/2.54</f>
        <v>18.503937007874015</v>
      </c>
      <c r="X37" s="20">
        <f t="shared" ref="X37:Y37" si="41">S37/2.54</f>
        <v>11.023622047244094</v>
      </c>
      <c r="Y37" s="20">
        <f t="shared" si="41"/>
        <v>18.110236220472441</v>
      </c>
      <c r="Z37" s="20">
        <f>U37/0.4536</f>
        <v>11.728395061728396</v>
      </c>
      <c r="AA37" s="20">
        <f>V37/0.4536</f>
        <v>10.758377425044092</v>
      </c>
      <c r="AB37" s="21">
        <f>AG37*2.54</f>
        <v>25.4</v>
      </c>
      <c r="AC37" s="21">
        <f t="shared" ref="AC37:AD37" si="42">AH37*2.54</f>
        <v>25.4</v>
      </c>
      <c r="AD37" s="21">
        <f t="shared" si="42"/>
        <v>45.72</v>
      </c>
      <c r="AE37" s="21">
        <v>2.44</v>
      </c>
      <c r="AF37" s="21">
        <v>2.36</v>
      </c>
      <c r="AG37" s="22">
        <v>10</v>
      </c>
      <c r="AH37" s="22">
        <v>10</v>
      </c>
      <c r="AI37" s="22">
        <v>18</v>
      </c>
      <c r="AJ37" s="22">
        <v>2.44</v>
      </c>
      <c r="AK37" s="22">
        <v>2.36</v>
      </c>
    </row>
    <row r="38" spans="1:37" x14ac:dyDescent="0.2">
      <c r="J38" t="s">
        <v>42</v>
      </c>
      <c r="K38" s="16">
        <f>SUM(K35:K37)</f>
        <v>20520</v>
      </c>
      <c r="N38" t="s">
        <v>42</v>
      </c>
      <c r="O38" s="17">
        <f>SUM(O35:O37)</f>
        <v>4788</v>
      </c>
      <c r="P38" s="57">
        <f>SUM(P35:P37)</f>
        <v>54.482399999999998</v>
      </c>
    </row>
  </sheetData>
  <mergeCells count="16">
    <mergeCell ref="R9:V9"/>
    <mergeCell ref="W9:AA9"/>
    <mergeCell ref="AB9:AF9"/>
    <mergeCell ref="AG9:AK9"/>
    <mergeCell ref="R27:V27"/>
    <mergeCell ref="W27:AA27"/>
    <mergeCell ref="AB27:AF27"/>
    <mergeCell ref="AG27:AK27"/>
    <mergeCell ref="R17:V17"/>
    <mergeCell ref="W17:AA17"/>
    <mergeCell ref="AB17:AF17"/>
    <mergeCell ref="AG17:AK17"/>
    <mergeCell ref="R22:V22"/>
    <mergeCell ref="W22:AA22"/>
    <mergeCell ref="AB22:AF22"/>
    <mergeCell ref="AG22:AK22"/>
  </mergeCells>
  <phoneticPr fontId="1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24DAC-B6FB-4C23-88D1-10881636FA43}">
  <sheetPr>
    <tabColor theme="0" tint="-0.499984740745262"/>
  </sheetPr>
  <dimension ref="A1:AK31"/>
  <sheetViews>
    <sheetView workbookViewId="0">
      <pane xSplit="4" ySplit="9" topLeftCell="E20" activePane="bottomRight" state="frozenSplit"/>
      <selection pane="topRight" activeCell="E1" sqref="E1"/>
      <selection pane="bottomLeft" activeCell="A9" sqref="A9"/>
      <selection pane="bottomRight" activeCell="K45" sqref="K45"/>
    </sheetView>
  </sheetViews>
  <sheetFormatPr defaultRowHeight="14.25" x14ac:dyDescent="0.2"/>
  <cols>
    <col min="1" max="1" width="14.875" customWidth="1"/>
    <col min="2" max="2" width="9.5" bestFit="1" customWidth="1"/>
    <col min="3" max="3" width="11.625" customWidth="1"/>
    <col min="4" max="4" width="23.75" customWidth="1"/>
    <col min="5" max="5" width="9.375" customWidth="1"/>
    <col min="6" max="6" width="9.625" customWidth="1"/>
    <col min="7" max="9" width="8.875" customWidth="1"/>
    <col min="10" max="10" width="9.5" customWidth="1"/>
    <col min="11" max="11" width="12" customWidth="1"/>
    <col min="16" max="16" width="12.25" style="7" customWidth="1"/>
    <col min="17" max="17" width="9" style="4"/>
  </cols>
  <sheetData>
    <row r="1" spans="1:37" s="1" customFormat="1" ht="30" customHeight="1" x14ac:dyDescent="0.2">
      <c r="A1" s="1" t="s">
        <v>43</v>
      </c>
      <c r="F1" s="31"/>
      <c r="G1" s="32"/>
      <c r="H1" s="32" t="s">
        <v>59</v>
      </c>
      <c r="I1" s="33" t="s">
        <v>58</v>
      </c>
      <c r="J1" s="34" t="s">
        <v>60</v>
      </c>
      <c r="K1" s="1" t="s">
        <v>63</v>
      </c>
      <c r="P1" s="2"/>
    </row>
    <row r="2" spans="1:37" ht="12.75" customHeight="1" x14ac:dyDescent="0.2">
      <c r="A2" s="24" t="s">
        <v>0</v>
      </c>
      <c r="B2" s="25">
        <v>3411819</v>
      </c>
      <c r="F2" s="35"/>
      <c r="H2" s="30" t="s">
        <v>49</v>
      </c>
      <c r="I2">
        <v>1852</v>
      </c>
      <c r="J2" s="43">
        <f>I10+I28</f>
        <v>1852</v>
      </c>
      <c r="K2">
        <f>I2-J2</f>
        <v>0</v>
      </c>
      <c r="P2" s="3"/>
    </row>
    <row r="3" spans="1:37" ht="12.75" customHeight="1" x14ac:dyDescent="0.2">
      <c r="A3" s="24" t="s">
        <v>1</v>
      </c>
      <c r="B3" s="26" t="s">
        <v>2</v>
      </c>
      <c r="C3" s="27"/>
      <c r="D3" s="27"/>
      <c r="F3" s="35"/>
      <c r="H3" s="30" t="s">
        <v>47</v>
      </c>
      <c r="I3">
        <v>1852</v>
      </c>
      <c r="J3" s="43">
        <f>I11+I18+I29</f>
        <v>1852</v>
      </c>
      <c r="K3">
        <f t="shared" ref="K3:K4" si="0">I3-J3</f>
        <v>0</v>
      </c>
      <c r="P3" s="3"/>
    </row>
    <row r="4" spans="1:37" ht="12.75" customHeight="1" thickBot="1" x14ac:dyDescent="0.25">
      <c r="A4" s="24" t="s">
        <v>3</v>
      </c>
      <c r="B4" s="26" t="s">
        <v>4</v>
      </c>
      <c r="C4" s="27"/>
      <c r="D4" s="27"/>
      <c r="F4" s="36"/>
      <c r="G4" s="37"/>
      <c r="H4" s="38" t="s">
        <v>48</v>
      </c>
      <c r="I4" s="37">
        <v>1852</v>
      </c>
      <c r="J4" s="44">
        <f>I17+I23+I30</f>
        <v>1852</v>
      </c>
      <c r="K4">
        <f t="shared" si="0"/>
        <v>0</v>
      </c>
      <c r="P4" s="3"/>
    </row>
    <row r="5" spans="1:37" ht="12.75" customHeight="1" x14ac:dyDescent="0.2">
      <c r="A5" s="24" t="s">
        <v>5</v>
      </c>
      <c r="B5" s="26" t="s">
        <v>6</v>
      </c>
      <c r="C5" s="27"/>
      <c r="D5" s="27"/>
      <c r="P5" s="3"/>
    </row>
    <row r="6" spans="1:37" ht="12.75" customHeight="1" x14ac:dyDescent="0.2">
      <c r="A6" s="24" t="s">
        <v>62</v>
      </c>
      <c r="B6" s="39">
        <v>45771</v>
      </c>
      <c r="C6" s="27"/>
      <c r="D6" s="27"/>
      <c r="P6" s="3"/>
    </row>
    <row r="7" spans="1:37" ht="12.75" customHeight="1" x14ac:dyDescent="0.2">
      <c r="P7" s="3"/>
    </row>
    <row r="8" spans="1:37" x14ac:dyDescent="0.2">
      <c r="A8" s="42" t="s">
        <v>56</v>
      </c>
      <c r="C8" s="5"/>
      <c r="E8" s="6"/>
      <c r="R8" s="71" t="s">
        <v>7</v>
      </c>
      <c r="S8" s="71"/>
      <c r="T8" s="71"/>
      <c r="U8" s="71"/>
      <c r="V8" s="71"/>
      <c r="W8" s="72" t="s">
        <v>7</v>
      </c>
      <c r="X8" s="72"/>
      <c r="Y8" s="72"/>
      <c r="Z8" s="72"/>
      <c r="AA8" s="72"/>
      <c r="AB8" s="73" t="s">
        <v>8</v>
      </c>
      <c r="AC8" s="73"/>
      <c r="AD8" s="73"/>
      <c r="AE8" s="73"/>
      <c r="AF8" s="73"/>
      <c r="AG8" s="74" t="s">
        <v>8</v>
      </c>
      <c r="AH8" s="74"/>
      <c r="AI8" s="74"/>
      <c r="AJ8" s="74"/>
      <c r="AK8" s="74"/>
    </row>
    <row r="9" spans="1:37" s="8" customFormat="1" ht="57" x14ac:dyDescent="0.2">
      <c r="A9" s="8" t="s">
        <v>9</v>
      </c>
      <c r="B9" s="8" t="s">
        <v>10</v>
      </c>
      <c r="C9" s="9" t="s">
        <v>11</v>
      </c>
      <c r="D9" s="8" t="s">
        <v>12</v>
      </c>
      <c r="E9" s="9" t="s">
        <v>13</v>
      </c>
      <c r="F9" s="9" t="s">
        <v>14</v>
      </c>
      <c r="G9" s="9" t="s">
        <v>15</v>
      </c>
      <c r="H9" s="9" t="s">
        <v>16</v>
      </c>
      <c r="I9" s="9" t="s">
        <v>17</v>
      </c>
      <c r="J9" s="9" t="s">
        <v>18</v>
      </c>
      <c r="K9" s="9" t="s">
        <v>19</v>
      </c>
      <c r="L9" s="9" t="s">
        <v>20</v>
      </c>
      <c r="M9" s="9" t="s">
        <v>21</v>
      </c>
      <c r="N9" s="9" t="s">
        <v>22</v>
      </c>
      <c r="O9" s="9" t="s">
        <v>23</v>
      </c>
      <c r="P9" s="10" t="s">
        <v>24</v>
      </c>
      <c r="Q9" s="11" t="str">
        <f>U9</f>
        <v>CARTON GROSS WEIGHT(KG)</v>
      </c>
      <c r="R9" s="12" t="s">
        <v>25</v>
      </c>
      <c r="S9" s="12" t="s">
        <v>26</v>
      </c>
      <c r="T9" s="12" t="s">
        <v>27</v>
      </c>
      <c r="U9" s="12" t="s">
        <v>28</v>
      </c>
      <c r="V9" s="12" t="s">
        <v>29</v>
      </c>
      <c r="W9" s="13" t="s">
        <v>20</v>
      </c>
      <c r="X9" s="13" t="s">
        <v>21</v>
      </c>
      <c r="Y9" s="13" t="s">
        <v>22</v>
      </c>
      <c r="Z9" s="13" t="s">
        <v>30</v>
      </c>
      <c r="AA9" s="13" t="s">
        <v>31</v>
      </c>
      <c r="AB9" s="14" t="s">
        <v>32</v>
      </c>
      <c r="AC9" s="14" t="s">
        <v>33</v>
      </c>
      <c r="AD9" s="14" t="s">
        <v>34</v>
      </c>
      <c r="AE9" s="14" t="s">
        <v>35</v>
      </c>
      <c r="AF9" s="14" t="s">
        <v>36</v>
      </c>
      <c r="AG9" s="15" t="s">
        <v>37</v>
      </c>
      <c r="AH9" s="15" t="s">
        <v>38</v>
      </c>
      <c r="AI9" s="15" t="s">
        <v>39</v>
      </c>
      <c r="AJ9" s="15" t="s">
        <v>40</v>
      </c>
      <c r="AK9" s="15" t="s">
        <v>41</v>
      </c>
    </row>
    <row r="10" spans="1:37" x14ac:dyDescent="0.2">
      <c r="A10" t="s">
        <v>46</v>
      </c>
      <c r="B10">
        <v>21629135</v>
      </c>
      <c r="C10" t="s">
        <v>55</v>
      </c>
      <c r="D10" t="s">
        <v>49</v>
      </c>
      <c r="E10">
        <f>I10/F10</f>
        <v>672</v>
      </c>
      <c r="F10">
        <v>2</v>
      </c>
      <c r="G10">
        <v>1</v>
      </c>
      <c r="H10">
        <v>2</v>
      </c>
      <c r="I10">
        <v>1344</v>
      </c>
      <c r="J10" s="16">
        <v>11.4</v>
      </c>
      <c r="K10" s="16">
        <f>J10*I10</f>
        <v>15321.6</v>
      </c>
      <c r="L10" s="17">
        <f t="shared" ref="L10:N11" si="1">W10</f>
        <v>18.503937007874015</v>
      </c>
      <c r="M10" s="17">
        <f t="shared" si="1"/>
        <v>11.023622047244094</v>
      </c>
      <c r="N10" s="17">
        <f t="shared" si="1"/>
        <v>18.110236220472441</v>
      </c>
      <c r="O10" s="17">
        <f>Q10*E10</f>
        <v>3575.04</v>
      </c>
      <c r="P10" s="28">
        <f>L10*2.54*M10*2.54*N10*2.54/1000000/F10*I10</f>
        <v>40.680191999999998</v>
      </c>
      <c r="Q10" s="18">
        <f>U10</f>
        <v>5.32</v>
      </c>
      <c r="R10" s="19">
        <v>47</v>
      </c>
      <c r="S10" s="19">
        <v>28</v>
      </c>
      <c r="T10" s="19">
        <v>46</v>
      </c>
      <c r="U10" s="19">
        <v>5.32</v>
      </c>
      <c r="V10" s="19">
        <f>AE10*2</f>
        <v>4.88</v>
      </c>
      <c r="W10" s="20">
        <f>R10/2.54</f>
        <v>18.503937007874015</v>
      </c>
      <c r="X10" s="20">
        <f>S10/2.54</f>
        <v>11.023622047244094</v>
      </c>
      <c r="Y10" s="20">
        <f>T10/2.54</f>
        <v>18.110236220472441</v>
      </c>
      <c r="Z10" s="20">
        <f>U10/0.4536</f>
        <v>11.728395061728396</v>
      </c>
      <c r="AA10" s="20">
        <f>V10/0.4536</f>
        <v>10.758377425044092</v>
      </c>
      <c r="AB10" s="21">
        <f>AG10*2.54</f>
        <v>25.4</v>
      </c>
      <c r="AC10" s="21">
        <f>AH10*2.54</f>
        <v>25.4</v>
      </c>
      <c r="AD10" s="21">
        <f>AI10*2.54</f>
        <v>45.72</v>
      </c>
      <c r="AE10" s="21">
        <v>2.44</v>
      </c>
      <c r="AF10" s="21">
        <v>2.36</v>
      </c>
      <c r="AG10" s="22">
        <v>10</v>
      </c>
      <c r="AH10" s="22">
        <v>10</v>
      </c>
      <c r="AI10" s="22">
        <v>18</v>
      </c>
      <c r="AJ10" s="22">
        <v>2.44</v>
      </c>
      <c r="AK10" s="22">
        <v>2.36</v>
      </c>
    </row>
    <row r="11" spans="1:37" x14ac:dyDescent="0.2">
      <c r="A11" t="s">
        <v>44</v>
      </c>
      <c r="B11">
        <v>21629177</v>
      </c>
      <c r="C11" t="s">
        <v>53</v>
      </c>
      <c r="D11" t="s">
        <v>47</v>
      </c>
      <c r="E11">
        <f>I11/F11</f>
        <v>256</v>
      </c>
      <c r="F11">
        <v>2</v>
      </c>
      <c r="G11">
        <v>1</v>
      </c>
      <c r="H11">
        <v>2</v>
      </c>
      <c r="I11">
        <v>512</v>
      </c>
      <c r="J11" s="16">
        <v>11.4</v>
      </c>
      <c r="K11" s="23">
        <f>J11*I11</f>
        <v>5836.8</v>
      </c>
      <c r="L11" s="17">
        <f t="shared" si="1"/>
        <v>18.503937007874015</v>
      </c>
      <c r="M11" s="17">
        <f t="shared" si="1"/>
        <v>11.023622047244094</v>
      </c>
      <c r="N11" s="17">
        <f t="shared" si="1"/>
        <v>18.110236220472441</v>
      </c>
      <c r="O11" s="40">
        <f>Q11*E11</f>
        <v>1361.92</v>
      </c>
      <c r="P11" s="29">
        <f>L11*2.54*M11*2.54*N11*2.54/1000000/F11*I11</f>
        <v>15.497215999999998</v>
      </c>
      <c r="Q11" s="18">
        <f>U11</f>
        <v>5.32</v>
      </c>
      <c r="R11" s="19">
        <v>47</v>
      </c>
      <c r="S11" s="19">
        <v>28</v>
      </c>
      <c r="T11" s="19">
        <v>46</v>
      </c>
      <c r="U11" s="19">
        <v>5.32</v>
      </c>
      <c r="V11" s="19">
        <f>AE11*2</f>
        <v>4.88</v>
      </c>
      <c r="W11" s="20">
        <f>R11/2.54</f>
        <v>18.503937007874015</v>
      </c>
      <c r="X11" s="20">
        <f t="shared" ref="X11:Y11" si="2">S11/2.54</f>
        <v>11.023622047244094</v>
      </c>
      <c r="Y11" s="20">
        <f t="shared" si="2"/>
        <v>18.110236220472441</v>
      </c>
      <c r="Z11" s="20">
        <f>U11/0.4536</f>
        <v>11.728395061728396</v>
      </c>
      <c r="AA11" s="20">
        <f>V11/0.4536</f>
        <v>10.758377425044092</v>
      </c>
      <c r="AB11" s="21">
        <f>AG11*2.54</f>
        <v>25.4</v>
      </c>
      <c r="AC11" s="21">
        <f t="shared" ref="AC11:AD11" si="3">AH11*2.54</f>
        <v>25.4</v>
      </c>
      <c r="AD11" s="21">
        <f t="shared" si="3"/>
        <v>45.72</v>
      </c>
      <c r="AE11" s="21">
        <v>2.44</v>
      </c>
      <c r="AF11" s="21">
        <v>2.36</v>
      </c>
      <c r="AG11" s="22">
        <v>10</v>
      </c>
      <c r="AH11" s="22">
        <v>10</v>
      </c>
      <c r="AI11" s="22">
        <v>18</v>
      </c>
      <c r="AJ11" s="22">
        <v>2.44</v>
      </c>
      <c r="AK11" s="22">
        <v>2.36</v>
      </c>
    </row>
    <row r="12" spans="1:37" x14ac:dyDescent="0.2">
      <c r="J12" t="s">
        <v>42</v>
      </c>
      <c r="K12" s="16">
        <f>SUM(K10:K11)</f>
        <v>21158.400000000001</v>
      </c>
      <c r="N12" t="s">
        <v>42</v>
      </c>
      <c r="O12" s="17">
        <f>SUM(O10:O11)</f>
        <v>4936.96</v>
      </c>
      <c r="P12" s="3">
        <f>SUM(P10:P11)</f>
        <v>56.177408</v>
      </c>
    </row>
    <row r="13" spans="1:37" x14ac:dyDescent="0.2">
      <c r="K13" s="16"/>
    </row>
    <row r="15" spans="1:37" x14ac:dyDescent="0.2">
      <c r="A15" s="42" t="s">
        <v>57</v>
      </c>
      <c r="C15" s="5"/>
      <c r="E15" s="6"/>
      <c r="R15" s="71" t="s">
        <v>7</v>
      </c>
      <c r="S15" s="71"/>
      <c r="T15" s="71"/>
      <c r="U15" s="71"/>
      <c r="V15" s="71"/>
      <c r="W15" s="72" t="s">
        <v>7</v>
      </c>
      <c r="X15" s="72"/>
      <c r="Y15" s="72"/>
      <c r="Z15" s="72"/>
      <c r="AA15" s="72"/>
      <c r="AB15" s="73" t="s">
        <v>8</v>
      </c>
      <c r="AC15" s="73"/>
      <c r="AD15" s="73"/>
      <c r="AE15" s="73"/>
      <c r="AF15" s="73"/>
      <c r="AG15" s="74" t="s">
        <v>8</v>
      </c>
      <c r="AH15" s="74"/>
      <c r="AI15" s="74"/>
      <c r="AJ15" s="74"/>
      <c r="AK15" s="74"/>
    </row>
    <row r="16" spans="1:37" s="8" customFormat="1" ht="57" x14ac:dyDescent="0.2">
      <c r="A16" s="8" t="s">
        <v>9</v>
      </c>
      <c r="B16" s="8" t="s">
        <v>10</v>
      </c>
      <c r="C16" s="9" t="s">
        <v>11</v>
      </c>
      <c r="D16" s="8" t="s">
        <v>12</v>
      </c>
      <c r="E16" s="9" t="s">
        <v>13</v>
      </c>
      <c r="F16" s="9" t="s">
        <v>14</v>
      </c>
      <c r="G16" s="9" t="s">
        <v>15</v>
      </c>
      <c r="H16" s="9" t="s">
        <v>16</v>
      </c>
      <c r="I16" s="9" t="s">
        <v>17</v>
      </c>
      <c r="J16" s="9" t="s">
        <v>18</v>
      </c>
      <c r="K16" s="9" t="s">
        <v>19</v>
      </c>
      <c r="L16" s="9" t="s">
        <v>20</v>
      </c>
      <c r="M16" s="9" t="s">
        <v>21</v>
      </c>
      <c r="N16" s="9" t="s">
        <v>22</v>
      </c>
      <c r="O16" s="9" t="s">
        <v>23</v>
      </c>
      <c r="P16" s="10" t="s">
        <v>24</v>
      </c>
      <c r="Q16" s="11" t="str">
        <f>U16</f>
        <v>CARTON GROSS WEIGHT(KG)</v>
      </c>
      <c r="R16" s="12" t="s">
        <v>25</v>
      </c>
      <c r="S16" s="12" t="s">
        <v>26</v>
      </c>
      <c r="T16" s="12" t="s">
        <v>27</v>
      </c>
      <c r="U16" s="12" t="s">
        <v>28</v>
      </c>
      <c r="V16" s="12" t="s">
        <v>29</v>
      </c>
      <c r="W16" s="13" t="s">
        <v>20</v>
      </c>
      <c r="X16" s="13" t="s">
        <v>21</v>
      </c>
      <c r="Y16" s="13" t="s">
        <v>22</v>
      </c>
      <c r="Z16" s="13" t="s">
        <v>30</v>
      </c>
      <c r="AA16" s="13" t="s">
        <v>31</v>
      </c>
      <c r="AB16" s="14" t="s">
        <v>32</v>
      </c>
      <c r="AC16" s="14" t="s">
        <v>33</v>
      </c>
      <c r="AD16" s="14" t="s">
        <v>34</v>
      </c>
      <c r="AE16" s="14" t="s">
        <v>35</v>
      </c>
      <c r="AF16" s="14" t="s">
        <v>36</v>
      </c>
      <c r="AG16" s="15" t="s">
        <v>37</v>
      </c>
      <c r="AH16" s="15" t="s">
        <v>38</v>
      </c>
      <c r="AI16" s="15" t="s">
        <v>39</v>
      </c>
      <c r="AJ16" s="15" t="s">
        <v>40</v>
      </c>
      <c r="AK16" s="15" t="s">
        <v>41</v>
      </c>
    </row>
    <row r="17" spans="1:37" x14ac:dyDescent="0.2">
      <c r="A17" t="s">
        <v>45</v>
      </c>
      <c r="B17">
        <v>21629251</v>
      </c>
      <c r="C17" t="s">
        <v>54</v>
      </c>
      <c r="D17" t="s">
        <v>48</v>
      </c>
      <c r="E17">
        <f t="shared" ref="E17" si="4">I17/F17</f>
        <v>514</v>
      </c>
      <c r="F17">
        <v>2</v>
      </c>
      <c r="G17">
        <v>1</v>
      </c>
      <c r="H17">
        <v>2</v>
      </c>
      <c r="I17">
        <v>1028</v>
      </c>
      <c r="J17" s="16">
        <v>11.4</v>
      </c>
      <c r="K17" s="16">
        <f t="shared" ref="K17" si="5">J17*I17</f>
        <v>11719.2</v>
      </c>
      <c r="L17" s="17">
        <f t="shared" ref="L17" si="6">W17</f>
        <v>18.503937007874015</v>
      </c>
      <c r="M17" s="17">
        <f t="shared" ref="M17" si="7">X17</f>
        <v>11.023622047244094</v>
      </c>
      <c r="N17" s="17">
        <f t="shared" ref="N17" si="8">Y17</f>
        <v>18.110236220472441</v>
      </c>
      <c r="O17" s="17">
        <f>Q17*E17</f>
        <v>2734.48</v>
      </c>
      <c r="P17" s="28">
        <f t="shared" ref="P17" si="9">L17*2.54*M17*2.54*N17*2.54/1000000/F17*I17</f>
        <v>31.115503999999998</v>
      </c>
      <c r="Q17" s="18">
        <f t="shared" ref="Q17" si="10">U17</f>
        <v>5.32</v>
      </c>
      <c r="R17" s="19">
        <v>47</v>
      </c>
      <c r="S17" s="19">
        <v>28</v>
      </c>
      <c r="T17" s="19">
        <v>46</v>
      </c>
      <c r="U17" s="19">
        <v>5.32</v>
      </c>
      <c r="V17" s="19">
        <f t="shared" ref="V17" si="11">AE17*2</f>
        <v>4.88</v>
      </c>
      <c r="W17" s="20">
        <f t="shared" ref="W17" si="12">R17/2.54</f>
        <v>18.503937007874015</v>
      </c>
      <c r="X17" s="20">
        <f>S17/2.54</f>
        <v>11.023622047244094</v>
      </c>
      <c r="Y17" s="20">
        <f>T17/2.54</f>
        <v>18.110236220472441</v>
      </c>
      <c r="Z17" s="20">
        <f t="shared" ref="Z17" si="13">U17/0.4536</f>
        <v>11.728395061728396</v>
      </c>
      <c r="AA17" s="20">
        <f t="shared" ref="AA17" si="14">V17/0.4536</f>
        <v>10.758377425044092</v>
      </c>
      <c r="AB17" s="21">
        <f t="shared" ref="AB17" si="15">AG17*2.54</f>
        <v>25.4</v>
      </c>
      <c r="AC17" s="21">
        <f>AH17*2.54</f>
        <v>25.4</v>
      </c>
      <c r="AD17" s="21">
        <f>AI17*2.54</f>
        <v>45.72</v>
      </c>
      <c r="AE17" s="21">
        <v>2.44</v>
      </c>
      <c r="AF17" s="21">
        <v>2.36</v>
      </c>
      <c r="AG17" s="22">
        <v>10</v>
      </c>
      <c r="AH17" s="22">
        <v>10</v>
      </c>
      <c r="AI17" s="22">
        <v>18</v>
      </c>
      <c r="AJ17" s="22">
        <v>2.44</v>
      </c>
      <c r="AK17" s="22">
        <v>2.36</v>
      </c>
    </row>
    <row r="18" spans="1:37" x14ac:dyDescent="0.2">
      <c r="A18" t="s">
        <v>44</v>
      </c>
      <c r="B18" t="s">
        <v>50</v>
      </c>
      <c r="C18" t="s">
        <v>53</v>
      </c>
      <c r="D18" t="s">
        <v>47</v>
      </c>
      <c r="E18">
        <f>I18/F18</f>
        <v>416</v>
      </c>
      <c r="F18">
        <v>2</v>
      </c>
      <c r="G18">
        <v>1</v>
      </c>
      <c r="H18">
        <v>2</v>
      </c>
      <c r="I18">
        <v>832</v>
      </c>
      <c r="J18" s="16">
        <v>11.4</v>
      </c>
      <c r="K18" s="23">
        <f>J18*I18</f>
        <v>9484.8000000000011</v>
      </c>
      <c r="L18" s="17">
        <f>W18</f>
        <v>18.503937007874015</v>
      </c>
      <c r="M18" s="17">
        <f>X18</f>
        <v>11.023622047244094</v>
      </c>
      <c r="N18" s="17">
        <f>Y18</f>
        <v>18.110236220472441</v>
      </c>
      <c r="O18" s="40">
        <f>Q18*E18</f>
        <v>2213.12</v>
      </c>
      <c r="P18" s="29">
        <f>L18*2.54*M18*2.54*N18*2.54/1000000/F18*I18</f>
        <v>25.182975999999996</v>
      </c>
      <c r="Q18" s="18">
        <f>U18</f>
        <v>5.32</v>
      </c>
      <c r="R18" s="19">
        <v>47</v>
      </c>
      <c r="S18" s="19">
        <v>28</v>
      </c>
      <c r="T18" s="19">
        <v>46</v>
      </c>
      <c r="U18" s="19">
        <v>5.32</v>
      </c>
      <c r="V18" s="19">
        <f>AE18*2</f>
        <v>4.88</v>
      </c>
      <c r="W18" s="20">
        <f>R18/2.54</f>
        <v>18.503937007874015</v>
      </c>
      <c r="X18" s="20">
        <f t="shared" ref="X18" si="16">S18/2.54</f>
        <v>11.023622047244094</v>
      </c>
      <c r="Y18" s="20">
        <f t="shared" ref="Y18" si="17">T18/2.54</f>
        <v>18.110236220472441</v>
      </c>
      <c r="Z18" s="20">
        <f>U18/0.4536</f>
        <v>11.728395061728396</v>
      </c>
      <c r="AA18" s="20">
        <f>V18/0.4536</f>
        <v>10.758377425044092</v>
      </c>
      <c r="AB18" s="21">
        <f>AG18*2.54</f>
        <v>25.4</v>
      </c>
      <c r="AC18" s="21">
        <f t="shared" ref="AC18" si="18">AH18*2.54</f>
        <v>25.4</v>
      </c>
      <c r="AD18" s="21">
        <f t="shared" ref="AD18" si="19">AI18*2.54</f>
        <v>45.72</v>
      </c>
      <c r="AE18" s="21">
        <v>2.44</v>
      </c>
      <c r="AF18" s="21">
        <v>2.36</v>
      </c>
      <c r="AG18" s="22">
        <v>10</v>
      </c>
      <c r="AH18" s="22">
        <v>10</v>
      </c>
      <c r="AI18" s="22">
        <v>18</v>
      </c>
      <c r="AJ18" s="22">
        <v>2.44</v>
      </c>
      <c r="AK18" s="22">
        <v>2.36</v>
      </c>
    </row>
    <row r="19" spans="1:37" x14ac:dyDescent="0.2">
      <c r="J19" t="s">
        <v>42</v>
      </c>
      <c r="K19" s="16">
        <f>SUM(K17:K18)</f>
        <v>21204</v>
      </c>
      <c r="N19" t="s">
        <v>42</v>
      </c>
      <c r="O19" s="17">
        <f>SUM(O17:O18)</f>
        <v>4947.6000000000004</v>
      </c>
      <c r="P19" s="3">
        <f>SUM(P18:P18)</f>
        <v>25.182975999999996</v>
      </c>
    </row>
    <row r="20" spans="1:37" x14ac:dyDescent="0.2">
      <c r="K20" s="16"/>
    </row>
    <row r="21" spans="1:37" x14ac:dyDescent="0.2">
      <c r="A21" s="42" t="s">
        <v>61</v>
      </c>
      <c r="C21" s="5"/>
      <c r="E21" s="6"/>
      <c r="R21" s="71" t="s">
        <v>7</v>
      </c>
      <c r="S21" s="71"/>
      <c r="T21" s="71"/>
      <c r="U21" s="71"/>
      <c r="V21" s="71"/>
      <c r="W21" s="72" t="s">
        <v>7</v>
      </c>
      <c r="X21" s="72"/>
      <c r="Y21" s="72"/>
      <c r="Z21" s="72"/>
      <c r="AA21" s="72"/>
      <c r="AB21" s="73" t="s">
        <v>8</v>
      </c>
      <c r="AC21" s="73"/>
      <c r="AD21" s="73"/>
      <c r="AE21" s="73"/>
      <c r="AF21" s="73"/>
      <c r="AG21" s="74" t="s">
        <v>8</v>
      </c>
      <c r="AH21" s="74"/>
      <c r="AI21" s="74"/>
      <c r="AJ21" s="74"/>
      <c r="AK21" s="74"/>
    </row>
    <row r="22" spans="1:37" s="8" customFormat="1" ht="57" x14ac:dyDescent="0.2">
      <c r="A22" s="8" t="s">
        <v>9</v>
      </c>
      <c r="B22" s="8" t="s">
        <v>10</v>
      </c>
      <c r="C22" s="9" t="s">
        <v>11</v>
      </c>
      <c r="D22" s="8" t="s">
        <v>12</v>
      </c>
      <c r="E22" s="9" t="s">
        <v>13</v>
      </c>
      <c r="F22" s="9" t="s">
        <v>14</v>
      </c>
      <c r="G22" s="9" t="s">
        <v>15</v>
      </c>
      <c r="H22" s="9" t="s">
        <v>16</v>
      </c>
      <c r="I22" s="9" t="s">
        <v>17</v>
      </c>
      <c r="J22" s="9" t="s">
        <v>18</v>
      </c>
      <c r="K22" s="9" t="s">
        <v>19</v>
      </c>
      <c r="L22" s="9" t="s">
        <v>20</v>
      </c>
      <c r="M22" s="9" t="s">
        <v>21</v>
      </c>
      <c r="N22" s="9" t="s">
        <v>22</v>
      </c>
      <c r="O22" s="9" t="s">
        <v>23</v>
      </c>
      <c r="P22" s="10" t="s">
        <v>24</v>
      </c>
      <c r="Q22" s="11" t="str">
        <f>U22</f>
        <v>CARTON GROSS WEIGHT(KG)</v>
      </c>
      <c r="R22" s="12" t="s">
        <v>25</v>
      </c>
      <c r="S22" s="12" t="s">
        <v>26</v>
      </c>
      <c r="T22" s="12" t="s">
        <v>27</v>
      </c>
      <c r="U22" s="12" t="s">
        <v>28</v>
      </c>
      <c r="V22" s="12" t="s">
        <v>29</v>
      </c>
      <c r="W22" s="13" t="s">
        <v>20</v>
      </c>
      <c r="X22" s="13" t="s">
        <v>21</v>
      </c>
      <c r="Y22" s="13" t="s">
        <v>22</v>
      </c>
      <c r="Z22" s="13" t="s">
        <v>30</v>
      </c>
      <c r="AA22" s="13" t="s">
        <v>31</v>
      </c>
      <c r="AB22" s="14" t="s">
        <v>32</v>
      </c>
      <c r="AC22" s="14" t="s">
        <v>33</v>
      </c>
      <c r="AD22" s="14" t="s">
        <v>34</v>
      </c>
      <c r="AE22" s="14" t="s">
        <v>35</v>
      </c>
      <c r="AF22" s="14" t="s">
        <v>36</v>
      </c>
      <c r="AG22" s="15" t="s">
        <v>37</v>
      </c>
      <c r="AH22" s="15" t="s">
        <v>38</v>
      </c>
      <c r="AI22" s="15" t="s">
        <v>39</v>
      </c>
      <c r="AJ22" s="15" t="s">
        <v>40</v>
      </c>
      <c r="AK22" s="15" t="s">
        <v>41</v>
      </c>
    </row>
    <row r="23" spans="1:37" x14ac:dyDescent="0.2">
      <c r="A23" t="s">
        <v>45</v>
      </c>
      <c r="B23" t="s">
        <v>51</v>
      </c>
      <c r="C23" t="s">
        <v>54</v>
      </c>
      <c r="D23" t="s">
        <v>48</v>
      </c>
      <c r="E23">
        <f t="shared" ref="E23" si="20">I23/F23</f>
        <v>158</v>
      </c>
      <c r="F23">
        <v>2</v>
      </c>
      <c r="G23">
        <v>1</v>
      </c>
      <c r="H23">
        <v>2</v>
      </c>
      <c r="I23">
        <v>316</v>
      </c>
      <c r="J23" s="16">
        <v>11.4</v>
      </c>
      <c r="K23" s="23">
        <f t="shared" ref="K23" si="21">J23*I23</f>
        <v>3602.4</v>
      </c>
      <c r="L23" s="17">
        <f t="shared" ref="L23" si="22">W23</f>
        <v>18.503937007874015</v>
      </c>
      <c r="M23" s="17">
        <f t="shared" ref="M23" si="23">X23</f>
        <v>11.023622047244094</v>
      </c>
      <c r="N23" s="17">
        <f t="shared" ref="N23" si="24">Y23</f>
        <v>18.110236220472441</v>
      </c>
      <c r="O23" s="17">
        <f>Q23*E23</f>
        <v>840.56000000000006</v>
      </c>
      <c r="P23" s="28">
        <f t="shared" ref="P23" si="25">L23*2.54*M23*2.54*N23*2.54/1000000/F23*I23</f>
        <v>9.5646879999999985</v>
      </c>
      <c r="Q23" s="18">
        <f t="shared" ref="Q23" si="26">U23</f>
        <v>5.32</v>
      </c>
      <c r="R23" s="19">
        <v>47</v>
      </c>
      <c r="S23" s="19">
        <v>28</v>
      </c>
      <c r="T23" s="19">
        <v>46</v>
      </c>
      <c r="U23" s="19">
        <v>5.32</v>
      </c>
      <c r="V23" s="19">
        <f t="shared" ref="V23" si="27">AE23*2</f>
        <v>4.88</v>
      </c>
      <c r="W23" s="20">
        <f t="shared" ref="W23" si="28">R23/2.54</f>
        <v>18.503937007874015</v>
      </c>
      <c r="X23" s="20">
        <f>S23/2.54</f>
        <v>11.023622047244094</v>
      </c>
      <c r="Y23" s="20">
        <f>T23/2.54</f>
        <v>18.110236220472441</v>
      </c>
      <c r="Z23" s="20">
        <f t="shared" ref="Z23" si="29">U23/0.4536</f>
        <v>11.728395061728396</v>
      </c>
      <c r="AA23" s="20">
        <f t="shared" ref="AA23" si="30">V23/0.4536</f>
        <v>10.758377425044092</v>
      </c>
      <c r="AB23" s="21">
        <f t="shared" ref="AB23" si="31">AG23*2.54</f>
        <v>25.4</v>
      </c>
      <c r="AC23" s="21">
        <f>AH23*2.54</f>
        <v>25.4</v>
      </c>
      <c r="AD23" s="21">
        <f>AI23*2.54</f>
        <v>45.72</v>
      </c>
      <c r="AE23" s="21">
        <v>2.44</v>
      </c>
      <c r="AF23" s="21">
        <v>2.36</v>
      </c>
      <c r="AG23" s="22">
        <v>10</v>
      </c>
      <c r="AH23" s="22">
        <v>10</v>
      </c>
      <c r="AI23" s="22">
        <v>18</v>
      </c>
      <c r="AJ23" s="22">
        <v>2.44</v>
      </c>
      <c r="AK23" s="22">
        <v>2.36</v>
      </c>
    </row>
    <row r="24" spans="1:37" x14ac:dyDescent="0.2">
      <c r="J24" t="s">
        <v>42</v>
      </c>
      <c r="K24" s="16">
        <f>SUM(K23:K23)</f>
        <v>3602.4</v>
      </c>
      <c r="N24" t="s">
        <v>42</v>
      </c>
      <c r="O24" s="17">
        <f>SUM(O23:O23)</f>
        <v>840.56000000000006</v>
      </c>
      <c r="P24" s="3">
        <f>SUM(P23:P23)</f>
        <v>9.5646879999999985</v>
      </c>
    </row>
    <row r="26" spans="1:37" x14ac:dyDescent="0.2">
      <c r="A26" s="42" t="s">
        <v>64</v>
      </c>
    </row>
    <row r="27" spans="1:37" s="8" customFormat="1" ht="57" x14ac:dyDescent="0.2">
      <c r="A27" s="8" t="s">
        <v>9</v>
      </c>
      <c r="B27" s="8" t="s">
        <v>10</v>
      </c>
      <c r="C27" s="9" t="s">
        <v>11</v>
      </c>
      <c r="D27" s="8" t="s">
        <v>12</v>
      </c>
      <c r="E27" s="9" t="s">
        <v>13</v>
      </c>
      <c r="F27" s="9" t="s">
        <v>14</v>
      </c>
      <c r="G27" s="9" t="s">
        <v>15</v>
      </c>
      <c r="H27" s="9" t="s">
        <v>16</v>
      </c>
      <c r="I27" s="9" t="s">
        <v>17</v>
      </c>
      <c r="J27" s="9" t="s">
        <v>18</v>
      </c>
      <c r="K27" s="9" t="s">
        <v>19</v>
      </c>
      <c r="L27" s="9" t="s">
        <v>20</v>
      </c>
      <c r="M27" s="9" t="s">
        <v>21</v>
      </c>
      <c r="N27" s="9" t="s">
        <v>22</v>
      </c>
      <c r="O27" s="9" t="s">
        <v>23</v>
      </c>
      <c r="P27" s="10" t="s">
        <v>24</v>
      </c>
      <c r="Q27" s="11" t="str">
        <f>U27</f>
        <v>CARTON GROSS WEIGHT(KG)</v>
      </c>
      <c r="R27" s="12" t="s">
        <v>25</v>
      </c>
      <c r="S27" s="12" t="s">
        <v>26</v>
      </c>
      <c r="T27" s="12" t="s">
        <v>27</v>
      </c>
      <c r="U27" s="12" t="s">
        <v>28</v>
      </c>
      <c r="V27" s="12" t="s">
        <v>29</v>
      </c>
      <c r="W27" s="13" t="s">
        <v>20</v>
      </c>
      <c r="X27" s="13" t="s">
        <v>21</v>
      </c>
      <c r="Y27" s="13" t="s">
        <v>22</v>
      </c>
      <c r="Z27" s="13" t="s">
        <v>30</v>
      </c>
      <c r="AA27" s="13" t="s">
        <v>31</v>
      </c>
      <c r="AB27" s="14" t="s">
        <v>32</v>
      </c>
      <c r="AC27" s="14" t="s">
        <v>33</v>
      </c>
      <c r="AD27" s="14" t="s">
        <v>34</v>
      </c>
      <c r="AE27" s="14" t="s">
        <v>35</v>
      </c>
      <c r="AF27" s="14" t="s">
        <v>36</v>
      </c>
      <c r="AG27" s="15" t="s">
        <v>37</v>
      </c>
      <c r="AH27" s="15" t="s">
        <v>38</v>
      </c>
      <c r="AI27" s="15" t="s">
        <v>39</v>
      </c>
      <c r="AJ27" s="15" t="s">
        <v>40</v>
      </c>
      <c r="AK27" s="15" t="s">
        <v>41</v>
      </c>
    </row>
    <row r="28" spans="1:37" x14ac:dyDescent="0.2">
      <c r="A28" t="s">
        <v>46</v>
      </c>
      <c r="B28" t="s">
        <v>52</v>
      </c>
      <c r="C28" t="s">
        <v>55</v>
      </c>
      <c r="D28" t="s">
        <v>49</v>
      </c>
      <c r="E28">
        <f>I28/F28</f>
        <v>254</v>
      </c>
      <c r="F28">
        <v>2</v>
      </c>
      <c r="G28">
        <v>1</v>
      </c>
      <c r="H28">
        <v>2</v>
      </c>
      <c r="I28">
        <v>508</v>
      </c>
      <c r="J28" s="16">
        <v>11.4</v>
      </c>
      <c r="K28" s="16">
        <f>J28*I28</f>
        <v>5791.2</v>
      </c>
      <c r="L28" s="17">
        <f t="shared" ref="L28:L30" si="32">W28</f>
        <v>18.503937007874015</v>
      </c>
      <c r="M28" s="17">
        <f t="shared" ref="M28:M30" si="33">X28</f>
        <v>11.023622047244094</v>
      </c>
      <c r="N28" s="17">
        <f t="shared" ref="N28:N30" si="34">Y28</f>
        <v>18.110236220472441</v>
      </c>
      <c r="O28" s="17">
        <f>Q28*E28</f>
        <v>1351.28</v>
      </c>
      <c r="P28" s="28">
        <f>L28*2.54*M28*2.54*N28*2.54/1000000/F28*I28</f>
        <v>15.376143999999998</v>
      </c>
      <c r="Q28" s="18">
        <f>U28</f>
        <v>5.32</v>
      </c>
      <c r="R28" s="19">
        <v>47</v>
      </c>
      <c r="S28" s="19">
        <v>28</v>
      </c>
      <c r="T28" s="19">
        <v>46</v>
      </c>
      <c r="U28" s="19">
        <v>5.32</v>
      </c>
      <c r="V28" s="19">
        <f>AE28*2</f>
        <v>4.88</v>
      </c>
      <c r="W28" s="20">
        <f>R28/2.54</f>
        <v>18.503937007874015</v>
      </c>
      <c r="X28" s="20">
        <f>S28/2.54</f>
        <v>11.023622047244094</v>
      </c>
      <c r="Y28" s="20">
        <f>T28/2.54</f>
        <v>18.110236220472441</v>
      </c>
      <c r="Z28" s="20">
        <f>U28/0.4536</f>
        <v>11.728395061728396</v>
      </c>
      <c r="AA28" s="20">
        <f>V28/0.4536</f>
        <v>10.758377425044092</v>
      </c>
      <c r="AB28" s="21">
        <f>AG28*2.54</f>
        <v>25.4</v>
      </c>
      <c r="AC28" s="21">
        <f>AH28*2.54</f>
        <v>25.4</v>
      </c>
      <c r="AD28" s="21">
        <f>AI28*2.54</f>
        <v>45.72</v>
      </c>
      <c r="AE28" s="21">
        <v>2.44</v>
      </c>
      <c r="AF28" s="21">
        <v>2.36</v>
      </c>
      <c r="AG28" s="22">
        <v>10</v>
      </c>
      <c r="AH28" s="22">
        <v>10</v>
      </c>
      <c r="AI28" s="22">
        <v>18</v>
      </c>
      <c r="AJ28" s="22">
        <v>2.44</v>
      </c>
      <c r="AK28" s="22">
        <v>2.36</v>
      </c>
    </row>
    <row r="29" spans="1:37" x14ac:dyDescent="0.2">
      <c r="A29" t="s">
        <v>44</v>
      </c>
      <c r="B29" t="s">
        <v>50</v>
      </c>
      <c r="C29" t="s">
        <v>53</v>
      </c>
      <c r="D29" t="s">
        <v>47</v>
      </c>
      <c r="E29">
        <f>I29/F29</f>
        <v>254</v>
      </c>
      <c r="F29">
        <v>2</v>
      </c>
      <c r="G29">
        <v>1</v>
      </c>
      <c r="H29">
        <v>2</v>
      </c>
      <c r="I29">
        <v>508</v>
      </c>
      <c r="J29" s="16">
        <v>11.4</v>
      </c>
      <c r="K29" s="16">
        <f>J29*I29</f>
        <v>5791.2</v>
      </c>
      <c r="L29" s="17">
        <f t="shared" si="32"/>
        <v>18.503937007874015</v>
      </c>
      <c r="M29" s="17">
        <f t="shared" si="33"/>
        <v>11.023622047244094</v>
      </c>
      <c r="N29" s="17">
        <f t="shared" si="34"/>
        <v>18.110236220472441</v>
      </c>
      <c r="O29" s="17">
        <f>Q29*E29</f>
        <v>1351.28</v>
      </c>
      <c r="P29" s="28">
        <f>L29*2.54*M29*2.54*N29*2.54/1000000/F29*I29</f>
        <v>15.376143999999998</v>
      </c>
      <c r="Q29" s="18">
        <f>U29</f>
        <v>5.32</v>
      </c>
      <c r="R29" s="19">
        <v>47</v>
      </c>
      <c r="S29" s="19">
        <v>28</v>
      </c>
      <c r="T29" s="19">
        <v>46</v>
      </c>
      <c r="U29" s="19">
        <v>5.32</v>
      </c>
      <c r="V29" s="19">
        <f>AE29*2</f>
        <v>4.88</v>
      </c>
      <c r="W29" s="20">
        <f>R29/2.54</f>
        <v>18.503937007874015</v>
      </c>
      <c r="X29" s="20">
        <f t="shared" ref="X29" si="35">S29/2.54</f>
        <v>11.023622047244094</v>
      </c>
      <c r="Y29" s="20">
        <f t="shared" ref="Y29" si="36">T29/2.54</f>
        <v>18.110236220472441</v>
      </c>
      <c r="Z29" s="20">
        <f>U29/0.4536</f>
        <v>11.728395061728396</v>
      </c>
      <c r="AA29" s="20">
        <f>V29/0.4536</f>
        <v>10.758377425044092</v>
      </c>
      <c r="AB29" s="21">
        <f>AG29*2.54</f>
        <v>25.4</v>
      </c>
      <c r="AC29" s="21">
        <f t="shared" ref="AC29" si="37">AH29*2.54</f>
        <v>25.4</v>
      </c>
      <c r="AD29" s="21">
        <f t="shared" ref="AD29" si="38">AI29*2.54</f>
        <v>45.72</v>
      </c>
      <c r="AE29" s="21">
        <v>2.44</v>
      </c>
      <c r="AF29" s="21">
        <v>2.36</v>
      </c>
      <c r="AG29" s="22">
        <v>10</v>
      </c>
      <c r="AH29" s="22">
        <v>10</v>
      </c>
      <c r="AI29" s="22">
        <v>18</v>
      </c>
      <c r="AJ29" s="22">
        <v>2.44</v>
      </c>
      <c r="AK29" s="22">
        <v>2.36</v>
      </c>
    </row>
    <row r="30" spans="1:37" x14ac:dyDescent="0.2">
      <c r="A30" t="s">
        <v>45</v>
      </c>
      <c r="B30" t="s">
        <v>51</v>
      </c>
      <c r="C30" t="s">
        <v>54</v>
      </c>
      <c r="D30" t="s">
        <v>48</v>
      </c>
      <c r="E30">
        <f t="shared" ref="E30" si="39">I30/F30</f>
        <v>254</v>
      </c>
      <c r="F30">
        <v>2</v>
      </c>
      <c r="G30">
        <v>1</v>
      </c>
      <c r="H30">
        <v>2</v>
      </c>
      <c r="I30">
        <v>508</v>
      </c>
      <c r="J30" s="16">
        <v>11.4</v>
      </c>
      <c r="K30" s="23">
        <f t="shared" ref="K30" si="40">J30*I30</f>
        <v>5791.2</v>
      </c>
      <c r="L30" s="17">
        <f t="shared" si="32"/>
        <v>18.503937007874015</v>
      </c>
      <c r="M30" s="17">
        <f t="shared" si="33"/>
        <v>11.023622047244094</v>
      </c>
      <c r="N30" s="17">
        <f t="shared" si="34"/>
        <v>18.110236220472441</v>
      </c>
      <c r="O30" s="40">
        <f>Q30*E30</f>
        <v>1351.28</v>
      </c>
      <c r="P30" s="29">
        <f t="shared" ref="P30" si="41">L30*2.54*M30*2.54*N30*2.54/1000000/F30*I30</f>
        <v>15.376143999999998</v>
      </c>
      <c r="Q30" s="18">
        <f t="shared" ref="Q30" si="42">U30</f>
        <v>5.32</v>
      </c>
      <c r="R30" s="19">
        <v>47</v>
      </c>
      <c r="S30" s="19">
        <v>28</v>
      </c>
      <c r="T30" s="19">
        <v>46</v>
      </c>
      <c r="U30" s="19">
        <v>5.32</v>
      </c>
      <c r="V30" s="19">
        <f t="shared" ref="V30" si="43">AE30*2</f>
        <v>4.88</v>
      </c>
      <c r="W30" s="20">
        <f t="shared" ref="W30" si="44">R30/2.54</f>
        <v>18.503937007874015</v>
      </c>
      <c r="X30" s="20">
        <f>S30/2.54</f>
        <v>11.023622047244094</v>
      </c>
      <c r="Y30" s="20">
        <f>T30/2.54</f>
        <v>18.110236220472441</v>
      </c>
      <c r="Z30" s="20">
        <f t="shared" ref="Z30" si="45">U30/0.4536</f>
        <v>11.728395061728396</v>
      </c>
      <c r="AA30" s="20">
        <f t="shared" ref="AA30" si="46">V30/0.4536</f>
        <v>10.758377425044092</v>
      </c>
      <c r="AB30" s="21">
        <f t="shared" ref="AB30" si="47">AG30*2.54</f>
        <v>25.4</v>
      </c>
      <c r="AC30" s="21">
        <f>AH30*2.54</f>
        <v>25.4</v>
      </c>
      <c r="AD30" s="21">
        <f>AI30*2.54</f>
        <v>45.72</v>
      </c>
      <c r="AE30" s="21">
        <v>2.44</v>
      </c>
      <c r="AF30" s="21">
        <v>2.36</v>
      </c>
      <c r="AG30" s="22">
        <v>10</v>
      </c>
      <c r="AH30" s="22">
        <v>10</v>
      </c>
      <c r="AI30" s="22">
        <v>18</v>
      </c>
      <c r="AJ30" s="22">
        <v>2.44</v>
      </c>
      <c r="AK30" s="22">
        <v>2.36</v>
      </c>
    </row>
    <row r="31" spans="1:37" x14ac:dyDescent="0.2">
      <c r="J31" t="s">
        <v>42</v>
      </c>
      <c r="K31" s="16">
        <f>SUM(K28:K30)</f>
        <v>17373.599999999999</v>
      </c>
      <c r="N31" t="s">
        <v>42</v>
      </c>
      <c r="O31" s="17">
        <f>SUM(O28:O30)</f>
        <v>4053.84</v>
      </c>
      <c r="P31" s="41">
        <f>SUM(P28:P30)</f>
        <v>46.128431999999997</v>
      </c>
    </row>
  </sheetData>
  <mergeCells count="12">
    <mergeCell ref="R21:V21"/>
    <mergeCell ref="W21:AA21"/>
    <mergeCell ref="AB21:AF21"/>
    <mergeCell ref="AG21:AK21"/>
    <mergeCell ref="R8:V8"/>
    <mergeCell ref="W8:AA8"/>
    <mergeCell ref="AB8:AF8"/>
    <mergeCell ref="AG8:AK8"/>
    <mergeCell ref="R15:V15"/>
    <mergeCell ref="W15:AA15"/>
    <mergeCell ref="AB15:AF15"/>
    <mergeCell ref="AG15:AK15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20250320 upd to</vt:lpstr>
      <vt:lpstr>20250320 incorrect</vt:lpstr>
      <vt:lpstr>20250312 incorrect</vt:lpstr>
      <vt:lpstr>CANCELLED-20250310 correct qty</vt:lpstr>
      <vt:lpstr>CANCELLED-20250307</vt:lpstr>
      <vt:lpstr>CANCELLED-20250306</vt:lpstr>
      <vt:lpstr>CANCELLED-20250306 upd</vt:lpstr>
      <vt:lpstr>CANCELLED-Dune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徐利亚</dc:creator>
  <cp:lastModifiedBy>徐利亚</cp:lastModifiedBy>
  <dcterms:created xsi:type="dcterms:W3CDTF">2024-12-11T06:26:03Z</dcterms:created>
  <dcterms:modified xsi:type="dcterms:W3CDTF">2025-03-25T01:12:25Z</dcterms:modified>
</cp:coreProperties>
</file>