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<sst xmlns="http://schemas.openxmlformats.org/spreadsheetml/2006/main" count="548" uniqueCount="548">
  <si>
    <t>Date Type:</t>
  </si>
  <si>
    <t>Shipped Date</t>
  </si>
  <si>
    <t>Start Date:</t>
  </si>
  <si>
    <t>10/01/2024</t>
  </si>
  <si>
    <t>End Date:</t>
  </si>
  <si>
    <t>12/01/2024</t>
  </si>
  <si>
    <t>Report Run Date:</t>
  </si>
  <si>
    <t>12/06/2024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</si>
  <si>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</si>
  <si>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</si>
  <si>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</si>
  <si>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</si>
  <si>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</si>
  <si>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</si>
  <si>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</si>
  <si>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</si>
  <si>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</si>
  <si>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</si>
  <si>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</si>
  <si>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</si>
  <si>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</si>
  <si>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</si>
  <si>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</si>
  <si>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</si>
  <si>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</si>
  <si>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</si>
  <si>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</si>
  <si>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</si>
  <si>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</si>
  <si>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</si>
  <si>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</si>
  <si>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</si>
  <si>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</si>
  <si>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</si>
  <si>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</si>
  <si>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</si>
  <si>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</si>
  <si>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</si>
  <si>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</si>
  <si>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</si>
  <si>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</si>
  <si>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</si>
  <si>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</si>
  <si>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</si>
  <si>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</si>
  <si>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</si>
  <si>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</si>
  <si>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</si>
  <si>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</si>
  <si>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</si>
  <si>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</si>
  <si>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</si>
  <si>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</si>
  <si>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</si>
  <si>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</si>
  <si>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</si>
  <si>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</si>
  <si>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</si>
  <si>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</si>
  <si>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</si>
  <si>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</si>
  <si>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</si>
  <si>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</si>
  <si>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</si>
  <si>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</si>
  <si>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</si>
  <si>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</si>
  <si>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</si>
  <si>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</si>
  <si>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</si>
  <si>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</si>
  <si>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</si>
  <si>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</si>
  <si>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</si>
  <si>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</si>
  <si>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</si>
  <si>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</si>
  <si>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</si>
  <si>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</si>
  <si>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</si>
  <si>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</si>
  <si>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</si>
  <si>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</si>
  <si>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</si>
  <si>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</si>
  <si>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</si>
  <si>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MPE20-1100</t>
  </si>
  <si>
    <t>SHET</t>
  </si>
  <si>
    <t>Madison Park Essentials</t>
  </si>
  <si>
    <t>SHEET/SHEET SET</t>
  </si>
  <si>
    <t>Sheet/Sheet Set</t>
  </si>
  <si>
    <t>Satin</t>
  </si>
  <si>
    <t>Luxury Sheet Set</t>
  </si>
  <si>
    <t>Twin</t>
  </si>
  <si>
    <t>Blush</t>
  </si>
  <si>
    <t>Active</t>
  </si>
  <si>
    <t>TBD</t>
  </si>
  <si>
    <t>NO</t>
  </si>
  <si>
    <t/>
  </si>
  <si>
    <t>PP001032;PF004513</t>
  </si>
  <si>
    <t>4</t>
  </si>
  <si>
    <t>Solid</t>
  </si>
  <si>
    <t>Casual</t>
  </si>
  <si>
    <t>Modern/Contemporary</t>
  </si>
  <si>
    <t>8/8/2024</t>
  </si>
  <si>
    <t>AMAZON,AMAZONDS,BLK01,CSNSTORES,HHGLOBALTTS,KOHLDSN,NRTPORT,OVERSTOCK01,TGTDVS</t>
  </si>
  <si>
    <t>Setup</t>
  </si>
  <si>
    <t>9/20/2024</t>
  </si>
  <si>
    <t>9/25/2024</t>
  </si>
  <si>
    <t>No</t>
  </si>
  <si>
    <t>MPE20-772</t>
  </si>
  <si>
    <t>Luxury 6 PC Sheet Set</t>
  </si>
  <si>
    <t>Full</t>
  </si>
  <si>
    <t>A</t>
  </si>
  <si>
    <t>6</t>
  </si>
  <si>
    <t>Glam/Luxury</t>
  </si>
  <si>
    <t>11/25/2018</t>
  </si>
  <si>
    <t>12/30/2024</t>
  </si>
  <si>
    <t>AMAZON,AMAZONDS,BLK01,CSNSTORES,HDDS,HHGLOBALTTS,JCPENNEY01,KOHLDSN,MACY02,OLLIIX,OVERSTOCK01,TGTDVS</t>
  </si>
  <si>
    <t>2/10/2021</t>
  </si>
  <si>
    <t>3/29/2021</t>
  </si>
  <si>
    <t>MPE20-773</t>
  </si>
  <si>
    <t>Queen</t>
  </si>
  <si>
    <t>A++</t>
  </si>
  <si>
    <t>AMAZON,AMAZONDS,BLK01,CSNSTORES,FINGERHUTDS,HHGLOBALTTS,JCPENNEY01,KOHLDSN,MACY02,NRTPORT,OLLIIX,OVERSTOCK01,TGTDVS</t>
  </si>
  <si>
    <t>3/31/2021</t>
  </si>
  <si>
    <t>MPE20-774</t>
  </si>
  <si>
    <t>King</t>
  </si>
  <si>
    <t>B+</t>
  </si>
  <si>
    <t>AMAZON,BLK01,CSNSTORES,FINGERHUTDS,HDDS,HHGLOBALTTS,JCPENNEY01,KOHLDSN,MACY02,NRTPORT,OLLIIX,OVERSTOCK01,TGTDVS</t>
  </si>
  <si>
    <t>4/1/2021</t>
  </si>
  <si>
    <t>MPE20-775</t>
  </si>
  <si>
    <t>Cal King</t>
  </si>
  <si>
    <t>B</t>
  </si>
  <si>
    <t>AMAZON,BLK01,CSNSTORES,FINGERHUTDS,JCPENNEY01,KOHLDSN,MACY02,NRTPORT,OLLIIX,TGTDVS,WALMARTDS</t>
  </si>
  <si>
    <t>2/26/2021</t>
  </si>
  <si>
    <t>MPE20-1098</t>
  </si>
  <si>
    <t>Black</t>
  </si>
  <si>
    <t>PF001730;PP001032</t>
  </si>
  <si>
    <t>AMAZON,AMAZONDS,CSNSTORES,HHGLOBALTTS,KOHLDSN,NRTPORT,OVERSTOCK01,TGTDVS</t>
  </si>
  <si>
    <t>10/15/2024</t>
  </si>
  <si>
    <t>SHET20-172</t>
  </si>
  <si>
    <t>PF001730</t>
  </si>
  <si>
    <t>4/2/2017</t>
  </si>
  <si>
    <t>AMAZON,AMAZONDS,BLK01,CSNSTORES,HDDS,HHGLOBALTTS,HSNDS,JCPENNEY01,KOHLDSN,MACY02,NRTPORT,OLLIIX,OVERSTOCK01,TGTDVS</t>
  </si>
  <si>
    <t>7/30/2016</t>
  </si>
  <si>
    <t>4/5/2016</t>
  </si>
  <si>
    <t>SHET20-173</t>
  </si>
  <si>
    <t>12/19/2024</t>
  </si>
  <si>
    <t>AMAZON,BEALLSDS,BLK01,CSNSTORES,DESINC,FINGERHUTDS,HDDS,HHGLOBALTTS,HSNDS,JCPENNEY01,KOHLDSN,MACY02,NRTPORT,OLLIIX,OVERSTOCK01,TGTDVS</t>
  </si>
  <si>
    <t>4/4/2016</t>
  </si>
  <si>
    <t>SHET20-174</t>
  </si>
  <si>
    <t>AMAZON,AMAZONDS,BLK01,CSNSTORES,DESINC,FINGERHUTDS,HDDS,HHGLOBALTTS,JCPENNEY01,KOHLDSN,MACY02,NRTPORT,OLLIIX,OVERSTOCK01,TGTDVS</t>
  </si>
  <si>
    <t>SHET20-505</t>
  </si>
  <si>
    <t>AMAZON,AMAZONDS,BLK01,CSNSTORES,FINGERHUTDS,HDDS,HHGLOBALTTS,HSNDS,JCPENNEY01,KOHLDSN,MACY02,NRTPORT,OLLIIX,OVERSTOCK01,TGTDVS</t>
  </si>
  <si>
    <t>8/22/2016</t>
  </si>
  <si>
    <t>8/29/2016</t>
  </si>
  <si>
    <t>MPE20-1110</t>
  </si>
  <si>
    <t>Split King</t>
  </si>
  <si>
    <t>7</t>
  </si>
  <si>
    <t>AMAZON,AMAZONDS,CSNSTORES,KOHLDSN,NRTPORT,TGTDVS</t>
  </si>
  <si>
    <t>10/4/2024</t>
  </si>
  <si>
    <t>MPE20-911</t>
  </si>
  <si>
    <t>Navy</t>
  </si>
  <si>
    <t>C</t>
  </si>
  <si>
    <t>PP001032;PF005161</t>
  </si>
  <si>
    <t>9/15/2020</t>
  </si>
  <si>
    <t>AMAZON,BLK01,CSNSTORES,FINGERHUTDS,JCPENNEY01,KOHLDSN,MACY02,NRTPORT,OVERSTOCK01,TGTDVS</t>
  </si>
  <si>
    <t>7/16/2021</t>
  </si>
  <si>
    <t>MPE20-912</t>
  </si>
  <si>
    <t>AMAZON,BLK01,CSNSTORES,DESINC,FINGERHUTDS,JCPENNEY01,KOHLDSN,MACY02,NRTPORT,TGTDVS</t>
  </si>
  <si>
    <t>2/21/2021</t>
  </si>
  <si>
    <t>7/19/2021</t>
  </si>
  <si>
    <t>MPE20-913</t>
  </si>
  <si>
    <t>AMAZON,BLK01,CSNSTORES,FINGERHUTDS,HHGLOBALTTS,JCPENNEY01,KOHLDSN,MACY02,NRTPORT,OLLIIX,OVERSTOCK01,TGTDVS</t>
  </si>
  <si>
    <t>6/22/2021</t>
  </si>
  <si>
    <t>6/24/2021</t>
  </si>
  <si>
    <t>MPE20-914</t>
  </si>
  <si>
    <t>Coastal</t>
  </si>
  <si>
    <t>AMAZON,BLK01,CSNSTORES,FINGERHUTDS,JCPENNEY01,KIRKLANDDS,KOHLDSN,MACY02,NRTPORT,OVERSTOCK01,TGTDVS</t>
  </si>
  <si>
    <t>3/22/2021</t>
  </si>
  <si>
    <t>8/16/2021</t>
  </si>
  <si>
    <t>MPE20-1102</t>
  </si>
  <si>
    <t>Ivory</t>
  </si>
  <si>
    <t>PP001032;PF005159</t>
  </si>
  <si>
    <t>8/7/2024</t>
  </si>
  <si>
    <t>AMAZON,AMAZONDS,BLK01,CSNSTORES,KOHLDSN,NRTPORT,OVERSTOCK01,TGTDVS</t>
  </si>
  <si>
    <t>10/9/2024</t>
  </si>
  <si>
    <t>MPE20-903</t>
  </si>
  <si>
    <t>AMAZON,AMAZONDS,BLK01,CSNSTORES,FINGERHUTDS,HDDS,HHGLOBALTTS,JCPENNEY01,KIRKLANDDS,KOHLDSN,MACY02,NRTPORT,OLLIIX,OVERSTOCK01,TGTDVS</t>
  </si>
  <si>
    <t>2/17/2021</t>
  </si>
  <si>
    <t>MPE20-904</t>
  </si>
  <si>
    <t>A+</t>
  </si>
  <si>
    <t>AMAZON,AMAZONDS,BLK01,CSNSTORES,DESINC,FINGERHUTDS,HDDS,HHGLOBALTTS,JCPENNEY01,KIRKLANDDS,KOHLDSN,MACY02,NRTPORT,OLLIIX,OVERSTOCK01,TGTDVS,WALMARTDS</t>
  </si>
  <si>
    <t>2/16/2021</t>
  </si>
  <si>
    <t>MPE20-905</t>
  </si>
  <si>
    <t>3/12/2025</t>
  </si>
  <si>
    <t>AMAZON,BLK01,CSNSTORES,DESINC,FINGERHUTDS,HDDS,HHGLOBALTTS,JCPENNEY01,KIRKLANDDS,KOHLDSN,MACY02,NRTPORT,OLLIIX,OVERSTOCK01,TGTDVS,WALMARTDS</t>
  </si>
  <si>
    <t>2/24/2021</t>
  </si>
  <si>
    <t>MPE20-906</t>
  </si>
  <si>
    <t>AMAZON,BLK01,CSNSTORES,DESINC,HHGLOBALTTS,JCPENNEY01,KIRKLANDDS,KOHLDSN,MACY02,NRTPORT,OVERSTOCK01,WALMARTDS</t>
  </si>
  <si>
    <t>3/19/2021</t>
  </si>
  <si>
    <t>MPE20-1112</t>
  </si>
  <si>
    <t>AMAZON,AMAZONDS,KOHLDSN,NRTPORT,OVERSTOCK01,TGTDVS</t>
  </si>
  <si>
    <t>11/21/2024</t>
  </si>
  <si>
    <t>MPE20-1101</t>
  </si>
  <si>
    <t>White</t>
  </si>
  <si>
    <t>PP001032;PF005158</t>
  </si>
  <si>
    <t>8/9/2024</t>
  </si>
  <si>
    <t>10/22/2024</t>
  </si>
  <si>
    <t>MPE20-899</t>
  </si>
  <si>
    <t>AMAZON,BLK01,CSNSTORES,DESINC,FINGERHUTDS,HHGLOBALTTS,JCPENNEY01,KOHLDSN,MACY02,OVERSTOCK01,TGTDVS,WALMARTDS</t>
  </si>
  <si>
    <t>MPE20-900</t>
  </si>
  <si>
    <t>AMAZON,AMAZONDS,BLK01,CSNSTORES,FINGERHUTDS,JCPENNEY01,KOHLDSN,MACY02,OLLIIX,OVERSTOCK01,TGTDVS</t>
  </si>
  <si>
    <t>2/18/2021</t>
  </si>
  <si>
    <t>MPE20-901</t>
  </si>
  <si>
    <t>AMAZON,BLK01,CSNSTORES,FINGERHUTDS,HDDS,HHGLOBALTTS,JCPENNEY01,KIRKLANDDS,KOHLDSN,MACY02,NRTPORT,OLLIIX,OVERSTOCK01,TGTDVS,WALMARTDS</t>
  </si>
  <si>
    <t>MPE20-902</t>
  </si>
  <si>
    <t>AMAZON,BLK01,CSNSTORES,DESINC,HHGLOBALTTS,JCPENNEY01,KOHLDSN,MACY02,NRTPORT,OVERSTOCK01,TGTDVS</t>
  </si>
  <si>
    <t>3/3/2021</t>
  </si>
  <si>
    <t>MPE20-1137</t>
  </si>
  <si>
    <t>Midnight Blue</t>
  </si>
  <si>
    <t>PP001032</t>
  </si>
  <si>
    <t>9/27/2024</t>
  </si>
  <si>
    <t>MPE20-1138</t>
  </si>
  <si>
    <t>1/21/2025</t>
  </si>
  <si>
    <t>AMAZON,AMAZONDS,CSNSTORES,HHGLOBALTTS,JCPENNEY01,KOHLDSN,MACY02,NRTPORT,OVERSTOCK01,TGTDVS</t>
  </si>
  <si>
    <t>10/23/2024</t>
  </si>
  <si>
    <t>MPE20-1139</t>
  </si>
  <si>
    <t>3/5/2025</t>
  </si>
  <si>
    <t>10/2/2024</t>
  </si>
  <si>
    <t>MPE20-1140</t>
  </si>
  <si>
    <t>AMAZON,AMAZONDS,BLK01,CSNSTORES,HHGLOBALTTS,JCPENNEY01,KOHLDSN,MACY02,NRTPORT,OVERSTOCK01,TGTDVS</t>
  </si>
  <si>
    <t>10/18/2024</t>
  </si>
  <si>
    <t>MPE20-1141</t>
  </si>
  <si>
    <t>MPE20-1099</t>
  </si>
  <si>
    <t>Grey</t>
  </si>
  <si>
    <t>PP001032;PF004512</t>
  </si>
  <si>
    <t>AMAZON,BLK01,CSNSTORES,KOHLDSN,NRTPORT,OVERSTOCK01,TGTDVS</t>
  </si>
  <si>
    <t>9/24/2024</t>
  </si>
  <si>
    <t>MPE20-768</t>
  </si>
  <si>
    <t>AMAZON,BLK01,CSNSTORES,JCPENNEY01,KOHLDSN,MACY02,OLLIIX,OVERSTOCK01,TGTDVS</t>
  </si>
  <si>
    <t>MPE20-769</t>
  </si>
  <si>
    <t>1/29/2025</t>
  </si>
  <si>
    <t>AMAZON,AMAZONDS,BLK01,CSNSTORES,FINGERHUTDS,HDDS,HHGLOBALTTS,JCPENNEY01,KOHLDSN,MACY02,NRTPORT,OLLIIX,OVERSCONSIGN,OVERSTOCK01,TGTDVS,WALMARTDS</t>
  </si>
  <si>
    <t>MPE20-770</t>
  </si>
  <si>
    <t>AMAZON,AMAZONDS,BEALLSDS,BLK01,CSNSTORES,DESINC,FINGERHUTDS,HDDS,HHGLOBALTTS,JCPENNEY01,KOHLDSN,MACY02,NRTPORT,OLLIIX,OVERSTOCK01,TGTDVS</t>
  </si>
  <si>
    <t>3/15/2021</t>
  </si>
  <si>
    <t>MPE20-771</t>
  </si>
  <si>
    <t>3/30/2021</t>
  </si>
  <si>
    <t>4/8/2021</t>
  </si>
  <si>
    <t>MPE20-1111</t>
  </si>
  <si>
    <t>AMAZON,AMAZONDS,CSNSTORES,KOHLDSN,NRTPORT,OVERSTOCK01,TGTDVS</t>
  </si>
  <si>
    <t>MPE20-1151</t>
  </si>
  <si>
    <t>Lilac</t>
  </si>
  <si>
    <t>PP001032;PF006315</t>
  </si>
  <si>
    <t>MPE20-1152</t>
  </si>
  <si>
    <t>AMAZON,AMAZONDS,BLK01,CSNSTORES,JCPENNEY01,KOHLDSN,MACY02,NRTPORT,OVERSTOCK01,TGTDVS</t>
  </si>
  <si>
    <t>10/10/2024</t>
  </si>
  <si>
    <t>MPE20-1153</t>
  </si>
  <si>
    <t>10/8/2024</t>
  </si>
  <si>
    <t>MPE20-1154</t>
  </si>
  <si>
    <t>MPE20-1155</t>
  </si>
  <si>
    <t>AMAZON,AMAZONDS,CSNSTORES,JCPENNEY01,KOHLDSN,MACY02,NRTPORT,OVERSTOCK01</t>
  </si>
  <si>
    <t>MPE20-1158</t>
  </si>
  <si>
    <t>Champagne</t>
  </si>
  <si>
    <t>PP001032;PF006317</t>
  </si>
  <si>
    <t>AMAZON,CSNSTORES,HHGLOBALTTS,KOHLDSN,NRTPORT,OVERSTOCK01,TGTDVS</t>
  </si>
  <si>
    <t>10/1/2024</t>
  </si>
  <si>
    <t>MPE20-1159</t>
  </si>
  <si>
    <t>MPE20-1160</t>
  </si>
  <si>
    <t>MPE20-1161</t>
  </si>
  <si>
    <t>10/14/2024</t>
  </si>
  <si>
    <t>MPE20-1162</t>
  </si>
  <si>
    <t>MPE20-1103</t>
  </si>
  <si>
    <t>Light Grey</t>
  </si>
  <si>
    <t>PP001032;PF005160</t>
  </si>
  <si>
    <t>AMAZON,AMAZONDS,CSNSTORES,HHGLOBALTTS,KOHLDSN,NRTPORT,OLLIIX,TGTDVS</t>
  </si>
  <si>
    <t>MPE20-907</t>
  </si>
  <si>
    <t>AMAZON,AMAZONDS,BLK01,CSNSTORES,FINGERHUTDS,HDDS,JCPENNEY01,KIRKLANDDS,KOHLDSN,MACY02,NRTPORT,OVERSTOCK01,TGTDVS</t>
  </si>
  <si>
    <t>MPE20-908</t>
  </si>
  <si>
    <t>AMAZON,BLK01,CSNSTORES,FINGERHUTDS,HHGLOBALTTS,JCPENNEY01,KIRKLANDDS,KOHLDSN,MACY02,NRTPORT,OLLIIX,OVERSTOCK01,TGTDVS</t>
  </si>
  <si>
    <t>MPE20-909</t>
  </si>
  <si>
    <t>AMAZON,BLK01,CSNSTORES,DESINC,FINGERHUTDS,HDDS,JCPENNEY01,KIRKLANDDS,KOHLDSN,MACY02,OLLIIX,OVERSTOCK01,TGTDVS</t>
  </si>
  <si>
    <t>MPE20-910</t>
  </si>
  <si>
    <t>AMAZON,AMAZONDS,BLK01,CSNSTORES,DESINC,FINGERHUTDS,HDDS,JCPENNEY01,KIRKLANDDS,KOHLDSN,MACY02,NRTPORT,OVERSTOCK01,TGTDVS</t>
  </si>
  <si>
    <t>3/8/2021</t>
  </si>
  <si>
    <t>MPE20-1123</t>
  </si>
  <si>
    <t>Sage</t>
  </si>
  <si>
    <t>PP001032;PF006319</t>
  </si>
  <si>
    <t>MPE20-1124</t>
  </si>
  <si>
    <t>10/3/2024</t>
  </si>
  <si>
    <t>MPE20-1125</t>
  </si>
  <si>
    <t>MPE20-1126</t>
  </si>
  <si>
    <t>MPE20-1127</t>
  </si>
  <si>
    <t>AMAZON,AMAZONDS,BLK01,JCPENNEY01,KOHLDSN,MACY02,NRTPORT,OVERSTOCK01,TGTDVS</t>
  </si>
  <si>
    <t>MPE20-1130</t>
  </si>
  <si>
    <t>Blue</t>
  </si>
  <si>
    <t>PP001032;PF006318</t>
  </si>
  <si>
    <t>AMAZON,CSNSTORES,KOHLDSN,NRTPORT,OLLIIX,OVERSTOCK01,TGTDVS</t>
  </si>
  <si>
    <t>MPE20-1131</t>
  </si>
  <si>
    <t>MPE20-1132</t>
  </si>
  <si>
    <t>MPE20-1133</t>
  </si>
  <si>
    <t>MPE20-1134</t>
  </si>
  <si>
    <t>12/3/2024</t>
  </si>
  <si>
    <t>MPE20-1144</t>
  </si>
  <si>
    <t>Emerald</t>
  </si>
  <si>
    <t>PP001032;PF006387</t>
  </si>
  <si>
    <t>AMAZON,AMAZONDS,BLK01,CSNSTORES,KOHLDSN,NRTPORT,TGTDVS</t>
  </si>
  <si>
    <t>MPE20-1145</t>
  </si>
  <si>
    <t>9/26/2024</t>
  </si>
  <si>
    <t>MPE20-1146</t>
  </si>
  <si>
    <t>MPE20-1147</t>
  </si>
  <si>
    <t>MPE20-1148</t>
  </si>
  <si>
    <t>10/24/2024</t>
  </si>
  <si>
    <t>SHET20-175</t>
  </si>
  <si>
    <t>Gold</t>
  </si>
  <si>
    <t>PF001732</t>
  </si>
  <si>
    <t>AMAZON,AMAZONDS,BLK01,CSNSTORES,HDDS,HSNDS,JCPENNEY01,KOHLDSN,MACY02,NRTPORT,OVERSTOCK01,TGTDVS</t>
  </si>
  <si>
    <t>SHET20-177</t>
  </si>
  <si>
    <t>Donation</t>
  </si>
  <si>
    <t>AMAZON,BEALLSDS,BLK01,CSNSTORES,FINGERHUTDS,HDDS,HSNDS,JCPENNEY01,MACY02,NRTPORT,OLLIIX,TGTDVS</t>
  </si>
  <si>
    <t>Discontinued</t>
  </si>
  <si>
    <t>4/11/2016</t>
  </si>
  <si>
    <t>MPE20-999</t>
  </si>
  <si>
    <t>Printed Satin</t>
  </si>
  <si>
    <t>Sheet Set</t>
  </si>
  <si>
    <t>Gray Leopard</t>
  </si>
  <si>
    <t>PP001851;PF005928</t>
  </si>
  <si>
    <t>3</t>
  </si>
  <si>
    <t>Animal</t>
  </si>
  <si>
    <t>3/1/2023</t>
  </si>
  <si>
    <t>AMAZON,JCPENNEY01,KOHLDSN,MACY02,TGTDVS</t>
  </si>
  <si>
    <t>4/10/2023</t>
  </si>
  <si>
    <t>4/19/2023</t>
  </si>
  <si>
    <t>MPE20-1000</t>
  </si>
  <si>
    <t>AMAZON,BLK01,CSNSTORES,JCPENNEY01,KOHLDSN,MACY02,NRTPORT,TGTDVS</t>
  </si>
  <si>
    <t>4/17/2023</t>
  </si>
  <si>
    <t>MPE20-1001</t>
  </si>
  <si>
    <t>AMAZON,AMAZONDS,BLK01,CSNSTORES,HDDS,JCPENNEY01,KIRKLANDDS,KOHLDSN,MACY02,NRTPORT,OLLIIX,OVERSTOCK01,TGTDVS</t>
  </si>
  <si>
    <t>MPE20-1002</t>
  </si>
  <si>
    <t>AMAZON,CSNSTORES,HDDS,JCPENNEY01,KOHLDSN,MACY02,NRTPORT,TGTDVS</t>
  </si>
  <si>
    <t>4/13/2023</t>
  </si>
  <si>
    <t>MPE20-992</t>
  </si>
  <si>
    <t>Taupe Leopard</t>
  </si>
  <si>
    <t>PP001851;PF005927</t>
  </si>
  <si>
    <t>AMAZON,AMAZONDS,JCPENNEY01,KOHLDSN,MACY02,NRTPORT,OVERSTOCK01,TGTDVS</t>
  </si>
  <si>
    <t>4/21/2023</t>
  </si>
  <si>
    <t>MPE20-993</t>
  </si>
  <si>
    <t>AMAZON,AMAZONDS,CSNSTORES,JCPENNEY01,KOHLDSN,MACY02,NRTPORT,TGTDVS</t>
  </si>
  <si>
    <t>4/26/2023</t>
  </si>
  <si>
    <t>MPE20-994</t>
  </si>
  <si>
    <t>AMAZON,AMAZONDS,CSNSTORES,JCPENNEY01,KOHLDSN,MACY02,NRTPORT,OLLIIX,OVERSTOCK01,TGTDVS</t>
  </si>
  <si>
    <t>4/14/2023</t>
  </si>
  <si>
    <t>MPE20-995</t>
  </si>
  <si>
    <t>AMAZON,AMAZONDS,CSNSTORES,HDDS,JCPENNEY01,KIRKLANDDS,KOHLDSN,MACY02,NRTPORT,TGTDVS</t>
  </si>
  <si>
    <t>4/18/2023</t>
  </si>
  <si>
    <t>MPE20-1025</t>
  </si>
  <si>
    <t>Blue Marble</t>
  </si>
  <si>
    <t>PP001851;PF006096</t>
  </si>
  <si>
    <t>Print</t>
  </si>
  <si>
    <t>11/17/2023</t>
  </si>
  <si>
    <t>AMAZON,CSNSTORES,JCPENNEY01,KOHLDSN,MACY02,OVERSTOCK01,TGTDVS</t>
  </si>
  <si>
    <t>2/5/2024</t>
  </si>
  <si>
    <t>2/12/2024</t>
  </si>
  <si>
    <t>MPE20-1026</t>
  </si>
  <si>
    <t>CSNSTORES,JCPENNEY01,KOHLDSN,MACY02,TGTDVS</t>
  </si>
  <si>
    <t>2/13/2024</t>
  </si>
  <si>
    <t>MPE20-1027</t>
  </si>
  <si>
    <t>2/9/2024</t>
  </si>
  <si>
    <t>MPE20-1028</t>
  </si>
  <si>
    <t>AMAZON,CSNSTORES,JCPENNEY01,KOHLDSN,MACY02,NRTPORT,OVERSTOCK01,TGTDVS</t>
  </si>
  <si>
    <t>3/19/2024</t>
  </si>
  <si>
    <t>MPE20-1041</t>
  </si>
  <si>
    <t>200 Thread Count Printed Cotton</t>
  </si>
  <si>
    <t>Blue Palmetto</t>
  </si>
  <si>
    <t>PP001858;PF006129</t>
  </si>
  <si>
    <t>Cotton</t>
  </si>
  <si>
    <t>4/6/2024</t>
  </si>
  <si>
    <t>CSNSTORES,KOHLDSN,MACY02,OVERSTOCK01,TGTDVS</t>
  </si>
  <si>
    <t>5/11/2024</t>
  </si>
  <si>
    <t>7/16/2024</t>
  </si>
  <si>
    <t>MPE20-1042</t>
  </si>
  <si>
    <t>AMAZON,CSNSTORES,JCPENNEY01,KOHLDSN,MACY02,OLLIIX,TGTDVS</t>
  </si>
  <si>
    <t>6/5/2024</t>
  </si>
  <si>
    <t>MPE20-1043</t>
  </si>
  <si>
    <t>AMAZON,CSNSTORES,JCPENNEY01,KOHLDSN,MACY02,OLLIIX</t>
  </si>
  <si>
    <t>6/11/2024</t>
  </si>
  <si>
    <t>MPE20-1015</t>
  </si>
  <si>
    <t>Grey Stripe</t>
  </si>
  <si>
    <t>PP001858;PF005943</t>
  </si>
  <si>
    <t>Striped</t>
  </si>
  <si>
    <t>3/22/2023</t>
  </si>
  <si>
    <t>12/5/2024</t>
  </si>
  <si>
    <t>AMAZON,AMAZONDS,MACY02,TGTDVS</t>
  </si>
  <si>
    <t>6/30/2023</t>
  </si>
  <si>
    <t>7/25/2023</t>
  </si>
  <si>
    <t>MPE20-1016</t>
  </si>
  <si>
    <t>12/6/2024</t>
  </si>
  <si>
    <t>AMAZON,DESINC,JCPENNEY01,KOHLDSN,MACY02,OLLIIX,OVERSTOCK01</t>
  </si>
  <si>
    <t>7/18/2023</t>
  </si>
  <si>
    <t>MPE20-1017</t>
  </si>
  <si>
    <t>AMAZON</t>
  </si>
  <si>
    <t>MPE20-1012</t>
  </si>
  <si>
    <t>Blue Stripe</t>
  </si>
  <si>
    <t>PP001858;PF005942</t>
  </si>
  <si>
    <t>7/17/2023</t>
  </si>
  <si>
    <t>MPE20-1013</t>
  </si>
  <si>
    <t>AMAZON,CSNSTORES,DESINC,JCPENNEY01,KOHLDSN,MACY02,OVERSTOCK01</t>
  </si>
  <si>
    <t>7/20/2023</t>
  </si>
  <si>
    <t>MPE20-1014</t>
  </si>
  <si>
    <t>AMAZON,AMAZONDS,JCPENNEY01,KOHLDSN,MACY02,TGTDVS</t>
  </si>
  <si>
    <t>8/10/2023</t>
  </si>
  <si>
    <t>MPE20-1044</t>
  </si>
  <si>
    <t>Black Island</t>
  </si>
  <si>
    <t>PP001858;PF006130</t>
  </si>
  <si>
    <t>CSNSTORES,JCPENNEY01,KOHLDSN,MACY02</t>
  </si>
  <si>
    <t>7/2/2024</t>
  </si>
  <si>
    <t>MPE20-1045</t>
  </si>
  <si>
    <t>CSNSTORES,JCPENNEY01,KOHLDSN,MACY02,OLLIIX,TGTDVS</t>
  </si>
  <si>
    <t>5/20/2024</t>
  </si>
  <si>
    <t>MPE20-1046</t>
  </si>
  <si>
    <t>KOHLDSN,MACY02,OLLIIX,OVERSTOCK01,TGTDVS</t>
  </si>
  <si>
    <t>5/29/2024</t>
  </si>
  <si>
    <t>MPE20-1009</t>
  </si>
  <si>
    <t>Tan Leaves</t>
  </si>
  <si>
    <t>PP001858;PF005941</t>
  </si>
  <si>
    <t>Botanical</t>
  </si>
  <si>
    <t>2/19/2025</t>
  </si>
  <si>
    <t>MPE20-1010</t>
  </si>
  <si>
    <t>AMAZON,CSNSTORES,HDDS,JCPENNEY01,KOHLDSN,MACY02,OLLIIX,OVERSTOCK01,TGTDVS</t>
  </si>
  <si>
    <t>7/5/2023</t>
  </si>
  <si>
    <t>MPE20-1011</t>
  </si>
  <si>
    <t>AMAZON,JCPENNEY01,KOHLDSN,MACY02</t>
  </si>
  <si>
    <t>7/11/2023</t>
  </si>
  <si>
    <t>MPE20-1006</t>
  </si>
  <si>
    <t>Green Leaves</t>
  </si>
  <si>
    <t>PP001858;PF005940</t>
  </si>
  <si>
    <t>12/23/2024</t>
  </si>
  <si>
    <t>AMAZON,AMAZONDS,JCPENNEY01,MACY02</t>
  </si>
  <si>
    <t>7/6/2023</t>
  </si>
  <si>
    <t>MPE20-1007</t>
  </si>
  <si>
    <t>AMAZON,AMAZONDS,BLK01,JCPENNEY01,KOHLDSN,MACY02,TGTDVS</t>
  </si>
  <si>
    <t>7/10/2023</t>
  </si>
  <si>
    <t>MPE20-1008</t>
  </si>
  <si>
    <t>AMAZON,AMAZONDS,HDDS,JCPENNEY01,KOHLDSN,MACY02,NRTPORT,OVERSTOCK01</t>
  </si>
  <si>
    <t>MPE21-991</t>
  </si>
  <si>
    <t>PILLOWCASE</t>
  </si>
  <si>
    <t>Pillowcase</t>
  </si>
  <si>
    <t>Luxury 2 PC Pillowcases</t>
  </si>
  <si>
    <t>PP001032;PF005902</t>
  </si>
  <si>
    <t>2</t>
  </si>
  <si>
    <t>11/29/2022</t>
  </si>
  <si>
    <t>AMAZONDS,CSNSTORES,HDDS,JCPENNEY01,KOHLDSN,MACY02,NRTPORT,OVERSTOCK01,TGTDVS</t>
  </si>
  <si>
    <t>MPE21-990</t>
  </si>
  <si>
    <t>Standard</t>
  </si>
  <si>
    <t>AMAZON,AMAZONDS,CSNSTORES,JCPENNEY01,KIRKLANDDS,KOHLDSN,MACY02,NRTPORT,OLLIIX,OVERSTOCK01,TGTDVS</t>
  </si>
  <si>
    <t>6/19/2023</t>
  </si>
  <si>
    <t>6/23/2023</t>
  </si>
  <si>
    <t>MPE21-916</t>
  </si>
  <si>
    <t>6/1/2021</t>
  </si>
  <si>
    <t>AMAZON,CSNSTORES,DESINC,FINGERHUTDS,JCPENNEY01,KIRKLANDDS,KOHLDSN,MACY02,OLLIIX,OVERSTOCK01,TGTDVS</t>
  </si>
  <si>
    <t>MPE21-915</t>
  </si>
  <si>
    <t>CSNSTORES,FINGERHUTDS,HDDS,JCPENNEY01,KOHLDSN,MACY02,NRTPORT,OLLIIX,OVERSTOCK01,TGTDVS</t>
  </si>
  <si>
    <t>6/28/2021</t>
  </si>
  <si>
    <t>MPE21-779</t>
  </si>
  <si>
    <t>PF001732;PP001032</t>
  </si>
  <si>
    <t>12/11/2018</t>
  </si>
  <si>
    <t>CSNSTORES,FINGERHUTDS,JCPENNEY01,KOHLDSN,MACY02,NRTPORT,OVERSTOCK01,TGTDVS</t>
  </si>
  <si>
    <t>MPE21-778</t>
  </si>
  <si>
    <t>CSNSTORES,FINGERHUTDS,JCPENNEY01,KOHLDSN,MACY02,OLLIIX,OVERSTOCK01,TGTDVS</t>
  </si>
  <si>
    <t>6/25/2021</t>
  </si>
  <si>
    <t>MPE21-918</t>
  </si>
  <si>
    <t>AMAZON,CSNSTORES,FINGERHUTDS,JCPENNEY01,KIRKLANDDS,KOHLDSN,MACY02,NRTPORT,OLLIIX,OVERSTOCK01,TGTDVS</t>
  </si>
  <si>
    <t>6/29/2021</t>
  </si>
  <si>
    <t>MPE21-917</t>
  </si>
  <si>
    <t>AMAZON,CSNSTORES,DESINC,FINGERHUTDS,JCPENNEY01,KIRKLANDDS,KOHLDSN,MACY02,OVERSTOCK01,TGTDVS</t>
  </si>
  <si>
    <t>MPE21-777</t>
  </si>
  <si>
    <t>AMAZON,CSNSTORES,FINGERHUTDS,HDDS,JCPENNEY01,KOHLDSN,MACY02,NRTPORT,OLLIIX,OVERSTOCK01,TGTDVS,WALMARTDS</t>
  </si>
  <si>
    <t>MPE21-776</t>
  </si>
  <si>
    <t>AMAZON,CSNSTORES,FINGERHUTDS,JCPENNEY01,KOHLDSN,MACY02,NRTPORT,OLLIIX,OVERSTOCK01,TGTDVS</t>
  </si>
  <si>
    <t>MPE21-781</t>
  </si>
  <si>
    <t>Teal</t>
  </si>
  <si>
    <t>PF001734;PP001032</t>
  </si>
  <si>
    <t>AMAZON,FINGERHUTDS,HDDS,JCPENNEY01,KOHLDSN,MACY02,TGTDVS</t>
  </si>
  <si>
    <t>7/13/2021</t>
  </si>
  <si>
    <t>MPE21-780</t>
  </si>
  <si>
    <t>CSNSTORES,DESINC,FINGERHUTDS,HDDS,JCPENNEY01,KOHLDSN,MACY02,OLLIIX,OVERSTOCK01,TGTDVS</t>
  </si>
  <si>
    <t>MPE21-920</t>
  </si>
  <si>
    <t>MPE21-919</t>
  </si>
  <si>
    <t>AMAZON,CSNSTORES,DESINC,FINGERHUTDS,JCPENNEY01,KOHLDSN,MACY02,NRTPORT,OLLIIX,OVERSTOCK01,TGTDVS</t>
  </si>
  <si>
    <t>7/20/2021</t>
  </si>
  <si>
    <t>MPE21-922</t>
  </si>
  <si>
    <t>CSNSTORES,FINGERHUTDS,HDDS,JCPENNEY01,KOHLDSN,MACY02,OVERSTOCK01,TGTDVS</t>
  </si>
  <si>
    <t>7/29/2021</t>
  </si>
  <si>
    <t>MPE21-921</t>
  </si>
  <si>
    <t>CSNSTORES,FINGERHUTDS,HDDS,JCPENNEY01,KIRKLANDDS,KOHLDSN,MACY02,OLLIIX,TGTDVS</t>
  </si>
  <si>
    <t>MPE21-783</t>
  </si>
  <si>
    <t>Red</t>
  </si>
  <si>
    <t>PF001731;PP001032</t>
  </si>
  <si>
    <t>AMAZON,FINGERHUTDS,JCPENNEY01,KIRKLANDDS,KOHLDSN,MACY02,OVERSTOCK01,TGTDVS,WALMARTDS</t>
  </si>
  <si>
    <t>8/25/2021</t>
  </si>
  <si>
    <t>MPE21-782</t>
  </si>
  <si>
    <t>MPE21-1164</t>
  </si>
  <si>
    <t>AMAZON,AMAZONDS,CSNSTORES,KOHLDSN,MACY02,OVERSTOCK01,TGTDVS</t>
  </si>
  <si>
    <t>11/4/2024</t>
  </si>
  <si>
    <t>MPE21-1163</t>
  </si>
  <si>
    <t>AMAZON,AMAZONDS,CSNSTORES,DESINC,KOHLDSN,MACY02,TGTDVS</t>
  </si>
  <si>
    <t>10/7/2024</t>
  </si>
  <si>
    <t>MPE21-998</t>
  </si>
  <si>
    <t>AMAZON,CSNSTORES,HDDS,JCPENNEY01,KOHLDSN,MACY02,NRTPORT,OVERSTOCK01,TGTDVS</t>
  </si>
  <si>
    <t>4/16/2023</t>
  </si>
  <si>
    <t>MPE21-997</t>
  </si>
  <si>
    <t>AMAZON,CSNSTORES,HDDS,JCPENNEY01,KOHLDSN,MACY02,NRTPORT,OLLIIX,OVERSTOCK01,TGTDVS</t>
  </si>
  <si>
    <t>4/28/2023</t>
  </si>
  <si>
    <t>MPE21-1005</t>
  </si>
  <si>
    <t>MPE21-1004</t>
  </si>
  <si>
    <t>AMAZON,CSNSTORES,JCPENNEY01,KOHLDSN,MACY02,NRTPORT,OLLIIX,OVERSTOCK01,TGTDVS</t>
  </si>
  <si>
    <t>MPE21-1143</t>
  </si>
  <si>
    <t>AMAZON,AMAZONDS,CSNSTORES,KOHLDSN,MACY02,TGTDVS</t>
  </si>
  <si>
    <t>MPE21-1142</t>
  </si>
  <si>
    <t>MPE21-1157</t>
  </si>
  <si>
    <t>AMAZON,CSNSTORES,KOHLDSN,MACY02,OVERSTOCK01,TGTDVS</t>
  </si>
  <si>
    <t>11/5/2024</t>
  </si>
  <si>
    <t>MPE21-1156</t>
  </si>
  <si>
    <t>MPE21-1129</t>
  </si>
  <si>
    <t>AMAZON,AMAZONDS,KOHLDSN,MACY02,OVERSTOCK01,TGTDVS</t>
  </si>
  <si>
    <t>MPE21-1128</t>
  </si>
  <si>
    <t>MPE21-1150</t>
  </si>
  <si>
    <t>AMAZONDS,KOHLDSN,MACY02,OVERSTOCK01,TGTDVS</t>
  </si>
  <si>
    <t>10/30/2024</t>
  </si>
  <si>
    <t>MPE21-1149</t>
  </si>
  <si>
    <t>MPE21-1136</t>
  </si>
  <si>
    <t>10/16/2024</t>
  </si>
  <si>
    <t>MPE21-1135</t>
  </si>
  <si>
    <t>11/12/2024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</si>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</sst>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12.48</v>
      </c>
      <c r="M6" s="3">
        <v>13.1</v>
      </c>
      <c r="N6" s="3">
        <v>27.99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91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1450</v>
      </c>
      <c r="AA6" s="4">
        <f>=ROUNDDOWN(72.5,0)</f>
      </c>
      <c r="AB6" s="5">
        <v>20</v>
      </c>
      <c r="AC6" s="2" t="s">
        <v>98</v>
      </c>
      <c r="AD6" s="4"/>
      <c r="AE6" s="4"/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47</v>
      </c>
      <c r="AQ6" s="8">
        <v>646.72</v>
      </c>
      <c r="AR6" s="4"/>
      <c r="AS6" s="8"/>
      <c r="AT6" s="7"/>
      <c r="AU6" s="7"/>
      <c r="AV6" s="4">
        <v>241</v>
      </c>
      <c r="AW6" s="8">
        <v>4181.47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0.1547</v>
      </c>
      <c r="BC6" s="4">
        <v>1057</v>
      </c>
      <c r="BD6" s="8">
        <v>18854.12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0.2218</v>
      </c>
      <c r="BJ6" s="4">
        <v>309</v>
      </c>
      <c r="BK6" s="8">
        <v>4447.58</v>
      </c>
      <c r="BL6" s="2" t="s">
        <v>105</v>
      </c>
      <c r="BM6" s="7">
        <v>0.1521</v>
      </c>
      <c r="BN6" s="7">
        <v>0.1454</v>
      </c>
      <c r="BO6" s="4">
        <v>47</v>
      </c>
      <c r="BP6" s="8">
        <v>646.72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111</v>
      </c>
      <c r="J7" s="2" t="s">
        <v>112</v>
      </c>
      <c r="K7" s="2" t="s">
        <v>94</v>
      </c>
      <c r="L7" s="3">
        <v>16.5</v>
      </c>
      <c r="M7" s="3">
        <v>17.32</v>
      </c>
      <c r="N7" s="3">
        <v>32.99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99</v>
      </c>
      <c r="T7" s="2" t="s">
        <v>91</v>
      </c>
      <c r="U7" s="2" t="s">
        <v>114</v>
      </c>
      <c r="V7" s="2" t="s">
        <v>101</v>
      </c>
      <c r="W7" s="2" t="s">
        <v>115</v>
      </c>
      <c r="X7" s="2" t="s">
        <v>102</v>
      </c>
      <c r="Y7" s="2" t="s">
        <v>116</v>
      </c>
      <c r="Z7" s="4">
        <v>3099</v>
      </c>
      <c r="AA7" s="4">
        <f>=ROUNDDOWN(52.5254237288136,0)</f>
      </c>
      <c r="AB7" s="5">
        <v>59</v>
      </c>
      <c r="AC7" s="2" t="s">
        <v>117</v>
      </c>
      <c r="AD7" s="4">
        <v>1000</v>
      </c>
      <c r="AE7" s="4">
        <v>1500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105</v>
      </c>
      <c r="AQ7" s="8">
        <v>1813.35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0.4337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611</v>
      </c>
      <c r="BK7" s="8">
        <v>10634.86</v>
      </c>
      <c r="BL7" s="2" t="s">
        <v>118</v>
      </c>
      <c r="BM7" s="7">
        <v>0.1718</v>
      </c>
      <c r="BN7" s="7">
        <v>0.1705</v>
      </c>
      <c r="BO7" s="4">
        <v>105</v>
      </c>
      <c r="BP7" s="8">
        <v>1813.35</v>
      </c>
      <c r="BQ7" s="4"/>
      <c r="BR7" s="8"/>
      <c r="BS7" s="7"/>
      <c r="BT7" s="7"/>
      <c r="BU7" s="2" t="s">
        <v>106</v>
      </c>
      <c r="BV7" s="2" t="s">
        <v>95</v>
      </c>
      <c r="BW7" s="2" t="s">
        <v>119</v>
      </c>
      <c r="BX7" s="2" t="s">
        <v>120</v>
      </c>
      <c r="BY7" s="2" t="s">
        <v>109</v>
      </c>
      <c r="BZ7" s="2" t="s">
        <v>98</v>
      </c>
    </row>
    <row r="8">
      <c r="A8" s="2" t="s">
        <v>121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111</v>
      </c>
      <c r="J8" s="2" t="s">
        <v>122</v>
      </c>
      <c r="K8" s="2" t="s">
        <v>94</v>
      </c>
      <c r="L8" s="3">
        <v>19</v>
      </c>
      <c r="M8" s="3">
        <v>19.95</v>
      </c>
      <c r="N8" s="3">
        <v>37.99</v>
      </c>
      <c r="O8" s="2" t="s">
        <v>95</v>
      </c>
      <c r="P8" s="2" t="s">
        <v>123</v>
      </c>
      <c r="Q8" s="2" t="s">
        <v>97</v>
      </c>
      <c r="R8" s="2" t="s">
        <v>98</v>
      </c>
      <c r="S8" s="2" t="s">
        <v>99</v>
      </c>
      <c r="T8" s="2" t="s">
        <v>91</v>
      </c>
      <c r="U8" s="2" t="s">
        <v>114</v>
      </c>
      <c r="V8" s="2" t="s">
        <v>101</v>
      </c>
      <c r="W8" s="2" t="s">
        <v>115</v>
      </c>
      <c r="X8" s="2" t="s">
        <v>102</v>
      </c>
      <c r="Y8" s="2" t="s">
        <v>116</v>
      </c>
      <c r="Z8" s="4">
        <v>3743</v>
      </c>
      <c r="AA8" s="4">
        <f>=ROUNDDOWN(39.8191489361702,0)</f>
      </c>
      <c r="AB8" s="5">
        <v>94</v>
      </c>
      <c r="AC8" s="2" t="s">
        <v>117</v>
      </c>
      <c r="AD8" s="4">
        <v>2000</v>
      </c>
      <c r="AE8" s="4">
        <v>3472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80</v>
      </c>
      <c r="AQ8" s="8">
        <v>1521.6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0.3639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663</v>
      </c>
      <c r="BK8" s="8">
        <v>12879.99</v>
      </c>
      <c r="BL8" s="2" t="s">
        <v>124</v>
      </c>
      <c r="BM8" s="7">
        <v>0.1207</v>
      </c>
      <c r="BN8" s="7">
        <v>0.1181</v>
      </c>
      <c r="BO8" s="4">
        <v>80</v>
      </c>
      <c r="BP8" s="8">
        <v>1521.6</v>
      </c>
      <c r="BQ8" s="4"/>
      <c r="BR8" s="8"/>
      <c r="BS8" s="7"/>
      <c r="BT8" s="7"/>
      <c r="BU8" s="2" t="s">
        <v>106</v>
      </c>
      <c r="BV8" s="2" t="s">
        <v>95</v>
      </c>
      <c r="BW8" s="2" t="s">
        <v>119</v>
      </c>
      <c r="BX8" s="2" t="s">
        <v>125</v>
      </c>
      <c r="BY8" s="2" t="s">
        <v>109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111</v>
      </c>
      <c r="J9" s="2" t="s">
        <v>127</v>
      </c>
      <c r="K9" s="2" t="s">
        <v>94</v>
      </c>
      <c r="L9" s="3">
        <v>21.5</v>
      </c>
      <c r="M9" s="3">
        <v>22.58</v>
      </c>
      <c r="N9" s="3">
        <v>42.99</v>
      </c>
      <c r="O9" s="2" t="s">
        <v>95</v>
      </c>
      <c r="P9" s="2" t="s">
        <v>128</v>
      </c>
      <c r="Q9" s="2" t="s">
        <v>97</v>
      </c>
      <c r="R9" s="2" t="s">
        <v>98</v>
      </c>
      <c r="S9" s="2" t="s">
        <v>99</v>
      </c>
      <c r="T9" s="2" t="s">
        <v>91</v>
      </c>
      <c r="U9" s="2" t="s">
        <v>114</v>
      </c>
      <c r="V9" s="2" t="s">
        <v>101</v>
      </c>
      <c r="W9" s="2" t="s">
        <v>115</v>
      </c>
      <c r="X9" s="2" t="s">
        <v>102</v>
      </c>
      <c r="Y9" s="2" t="s">
        <v>116</v>
      </c>
      <c r="Z9" s="4">
        <v>1722</v>
      </c>
      <c r="AA9" s="4">
        <f>=ROUNDDOWN(63.7777777777778,0)</f>
      </c>
      <c r="AB9" s="5">
        <v>27</v>
      </c>
      <c r="AC9" s="2" t="s">
        <v>117</v>
      </c>
      <c r="AD9" s="4">
        <v>150</v>
      </c>
      <c r="AE9" s="4">
        <v>250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6</v>
      </c>
      <c r="AQ9" s="8">
        <v>133.2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0.0319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204</v>
      </c>
      <c r="BK9" s="8">
        <v>4492.56</v>
      </c>
      <c r="BL9" s="2" t="s">
        <v>129</v>
      </c>
      <c r="BM9" s="7">
        <v>0.0294</v>
      </c>
      <c r="BN9" s="7">
        <v>0.0296</v>
      </c>
      <c r="BO9" s="4">
        <v>6</v>
      </c>
      <c r="BP9" s="8">
        <v>133.2</v>
      </c>
      <c r="BQ9" s="4"/>
      <c r="BR9" s="8"/>
      <c r="BS9" s="7"/>
      <c r="BT9" s="7"/>
      <c r="BU9" s="2" t="s">
        <v>106</v>
      </c>
      <c r="BV9" s="2" t="s">
        <v>95</v>
      </c>
      <c r="BW9" s="2" t="s">
        <v>120</v>
      </c>
      <c r="BX9" s="2" t="s">
        <v>130</v>
      </c>
      <c r="BY9" s="2" t="s">
        <v>109</v>
      </c>
      <c r="BZ9" s="2" t="s">
        <v>98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111</v>
      </c>
      <c r="J10" s="2" t="s">
        <v>132</v>
      </c>
      <c r="K10" s="2" t="s">
        <v>94</v>
      </c>
      <c r="L10" s="3">
        <v>21.5</v>
      </c>
      <c r="M10" s="3">
        <v>22.58</v>
      </c>
      <c r="N10" s="3">
        <v>42.99</v>
      </c>
      <c r="O10" s="2" t="s">
        <v>95</v>
      </c>
      <c r="P10" s="2" t="s">
        <v>133</v>
      </c>
      <c r="Q10" s="2" t="s">
        <v>97</v>
      </c>
      <c r="R10" s="2" t="s">
        <v>98</v>
      </c>
      <c r="S10" s="2" t="s">
        <v>99</v>
      </c>
      <c r="T10" s="2" t="s">
        <v>91</v>
      </c>
      <c r="U10" s="2" t="s">
        <v>114</v>
      </c>
      <c r="V10" s="2" t="s">
        <v>101</v>
      </c>
      <c r="W10" s="2" t="s">
        <v>115</v>
      </c>
      <c r="X10" s="2" t="s">
        <v>102</v>
      </c>
      <c r="Y10" s="2" t="s">
        <v>116</v>
      </c>
      <c r="Z10" s="4">
        <v>348</v>
      </c>
      <c r="AA10" s="4">
        <f>=ROUNDDOWN(29,0)</f>
      </c>
      <c r="AB10" s="5">
        <v>12</v>
      </c>
      <c r="AC10" s="2" t="s">
        <v>117</v>
      </c>
      <c r="AD10" s="4">
        <v>150</v>
      </c>
      <c r="AE10" s="4">
        <v>430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3</v>
      </c>
      <c r="AQ10" s="8">
        <v>66.6</v>
      </c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0.0159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67</v>
      </c>
      <c r="BK10" s="8">
        <v>1530.4</v>
      </c>
      <c r="BL10" s="2" t="s">
        <v>134</v>
      </c>
      <c r="BM10" s="7">
        <v>0.0448</v>
      </c>
      <c r="BN10" s="7">
        <v>0.0435</v>
      </c>
      <c r="BO10" s="4">
        <v>3</v>
      </c>
      <c r="BP10" s="8">
        <v>66.6</v>
      </c>
      <c r="BQ10" s="4"/>
      <c r="BR10" s="8"/>
      <c r="BS10" s="7"/>
      <c r="BT10" s="7"/>
      <c r="BU10" s="2" t="s">
        <v>106</v>
      </c>
      <c r="BV10" s="2" t="s">
        <v>95</v>
      </c>
      <c r="BW10" s="2" t="s">
        <v>119</v>
      </c>
      <c r="BX10" s="2" t="s">
        <v>135</v>
      </c>
      <c r="BY10" s="2" t="s">
        <v>109</v>
      </c>
      <c r="BZ10" s="2" t="s">
        <v>98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93</v>
      </c>
      <c r="K11" s="2" t="s">
        <v>137</v>
      </c>
      <c r="L11" s="3">
        <v>12.48</v>
      </c>
      <c r="M11" s="3">
        <v>13.1</v>
      </c>
      <c r="N11" s="3">
        <v>27.99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138</v>
      </c>
      <c r="T11" s="2" t="s">
        <v>91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104</v>
      </c>
      <c r="Z11" s="4">
        <v>5310</v>
      </c>
      <c r="AA11" s="4">
        <f>=ROUNDDOWN(72.7397260273973,0)</f>
      </c>
      <c r="AB11" s="5">
        <v>73</v>
      </c>
      <c r="AC11" s="2" t="s">
        <v>98</v>
      </c>
      <c r="AD11" s="4"/>
      <c r="AE11" s="4"/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16</v>
      </c>
      <c r="AQ11" s="8">
        <v>220.16</v>
      </c>
      <c r="AR11" s="4"/>
      <c r="AS11" s="8"/>
      <c r="AT11" s="7"/>
      <c r="AU11" s="7"/>
      <c r="AV11" s="4">
        <v>146</v>
      </c>
      <c r="AW11" s="8">
        <v>2619.8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0.084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0.139</v>
      </c>
      <c r="BJ11" s="4">
        <v>401</v>
      </c>
      <c r="BK11" s="8">
        <v>6812.81</v>
      </c>
      <c r="BL11" s="2" t="s">
        <v>139</v>
      </c>
      <c r="BM11" s="7">
        <v>0.0399</v>
      </c>
      <c r="BN11" s="7">
        <v>0.0323</v>
      </c>
      <c r="BO11" s="4">
        <v>16</v>
      </c>
      <c r="BP11" s="8">
        <v>220.16</v>
      </c>
      <c r="BQ11" s="4"/>
      <c r="BR11" s="8"/>
      <c r="BS11" s="7"/>
      <c r="BT11" s="7"/>
      <c r="BU11" s="2" t="s">
        <v>106</v>
      </c>
      <c r="BV11" s="2" t="s">
        <v>95</v>
      </c>
      <c r="BW11" s="2" t="s">
        <v>107</v>
      </c>
      <c r="BX11" s="2" t="s">
        <v>140</v>
      </c>
      <c r="BY11" s="2" t="s">
        <v>109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111</v>
      </c>
      <c r="J12" s="2" t="s">
        <v>112</v>
      </c>
      <c r="K12" s="2" t="s">
        <v>137</v>
      </c>
      <c r="L12" s="3">
        <v>16.5</v>
      </c>
      <c r="M12" s="3">
        <v>17.32</v>
      </c>
      <c r="N12" s="3">
        <v>32.99</v>
      </c>
      <c r="O12" s="2" t="s">
        <v>95</v>
      </c>
      <c r="P12" s="2" t="s">
        <v>113</v>
      </c>
      <c r="Q12" s="2" t="s">
        <v>97</v>
      </c>
      <c r="R12" s="2" t="s">
        <v>98</v>
      </c>
      <c r="S12" s="2" t="s">
        <v>142</v>
      </c>
      <c r="T12" s="2" t="s">
        <v>91</v>
      </c>
      <c r="U12" s="2" t="s">
        <v>98</v>
      </c>
      <c r="V12" s="2" t="s">
        <v>101</v>
      </c>
      <c r="W12" s="2" t="s">
        <v>102</v>
      </c>
      <c r="X12" s="2" t="s">
        <v>98</v>
      </c>
      <c r="Y12" s="2" t="s">
        <v>143</v>
      </c>
      <c r="Z12" s="4">
        <v>5476</v>
      </c>
      <c r="AA12" s="4">
        <f>=ROUNDDOWN(52.152380952381,0)</f>
      </c>
      <c r="AB12" s="5">
        <v>105</v>
      </c>
      <c r="AC12" s="2" t="s">
        <v>98</v>
      </c>
      <c r="AD12" s="4"/>
      <c r="AE12" s="4"/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47</v>
      </c>
      <c r="AQ12" s="8">
        <v>744.48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0.2842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867</v>
      </c>
      <c r="BK12" s="8">
        <v>14247.03</v>
      </c>
      <c r="BL12" s="2" t="s">
        <v>144</v>
      </c>
      <c r="BM12" s="7">
        <v>0.0542</v>
      </c>
      <c r="BN12" s="7">
        <v>0.0523</v>
      </c>
      <c r="BO12" s="4">
        <v>47</v>
      </c>
      <c r="BP12" s="8">
        <v>744.48</v>
      </c>
      <c r="BQ12" s="4"/>
      <c r="BR12" s="8"/>
      <c r="BS12" s="7"/>
      <c r="BT12" s="7"/>
      <c r="BU12" s="2" t="s">
        <v>106</v>
      </c>
      <c r="BV12" s="2" t="s">
        <v>95</v>
      </c>
      <c r="BW12" s="2" t="s">
        <v>145</v>
      </c>
      <c r="BX12" s="2" t="s">
        <v>146</v>
      </c>
      <c r="BY12" s="2" t="s">
        <v>109</v>
      </c>
      <c r="BZ12" s="2" t="s">
        <v>98</v>
      </c>
    </row>
    <row r="13">
      <c r="A13" s="2" t="s">
        <v>147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111</v>
      </c>
      <c r="J13" s="2" t="s">
        <v>122</v>
      </c>
      <c r="K13" s="2" t="s">
        <v>137</v>
      </c>
      <c r="L13" s="3">
        <v>19</v>
      </c>
      <c r="M13" s="3">
        <v>19.95</v>
      </c>
      <c r="N13" s="3">
        <v>37.99</v>
      </c>
      <c r="O13" s="2" t="s">
        <v>95</v>
      </c>
      <c r="P13" s="2" t="s">
        <v>123</v>
      </c>
      <c r="Q13" s="2" t="s">
        <v>97</v>
      </c>
      <c r="R13" s="2" t="s">
        <v>98</v>
      </c>
      <c r="S13" s="2" t="s">
        <v>142</v>
      </c>
      <c r="T13" s="2" t="s">
        <v>91</v>
      </c>
      <c r="U13" s="2" t="s">
        <v>98</v>
      </c>
      <c r="V13" s="2" t="s">
        <v>101</v>
      </c>
      <c r="W13" s="2" t="s">
        <v>102</v>
      </c>
      <c r="X13" s="2" t="s">
        <v>98</v>
      </c>
      <c r="Y13" s="2" t="s">
        <v>143</v>
      </c>
      <c r="Z13" s="4">
        <v>12712</v>
      </c>
      <c r="AA13" s="4">
        <f>=ROUNDDOWN(43.6838487972509,0)</f>
      </c>
      <c r="AB13" s="5">
        <v>291</v>
      </c>
      <c r="AC13" s="2" t="s">
        <v>148</v>
      </c>
      <c r="AD13" s="4">
        <v>3000</v>
      </c>
      <c r="AE13" s="4">
        <v>3000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64</v>
      </c>
      <c r="AQ13" s="8">
        <v>1217.28</v>
      </c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0.4646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1369</v>
      </c>
      <c r="BK13" s="8">
        <v>26993.85</v>
      </c>
      <c r="BL13" s="2" t="s">
        <v>149</v>
      </c>
      <c r="BM13" s="7">
        <v>0.0467</v>
      </c>
      <c r="BN13" s="7">
        <v>0.0451</v>
      </c>
      <c r="BO13" s="4">
        <v>64</v>
      </c>
      <c r="BP13" s="8">
        <v>1217.28</v>
      </c>
      <c r="BQ13" s="4"/>
      <c r="BR13" s="8"/>
      <c r="BS13" s="7"/>
      <c r="BT13" s="7"/>
      <c r="BU13" s="2" t="s">
        <v>106</v>
      </c>
      <c r="BV13" s="2" t="s">
        <v>95</v>
      </c>
      <c r="BW13" s="2" t="s">
        <v>145</v>
      </c>
      <c r="BX13" s="2" t="s">
        <v>150</v>
      </c>
      <c r="BY13" s="2" t="s">
        <v>109</v>
      </c>
      <c r="BZ13" s="2" t="s">
        <v>98</v>
      </c>
    </row>
    <row r="14">
      <c r="A14" s="2" t="s">
        <v>151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91</v>
      </c>
      <c r="H14" s="2" t="s">
        <v>91</v>
      </c>
      <c r="I14" s="2" t="s">
        <v>111</v>
      </c>
      <c r="J14" s="2" t="s">
        <v>127</v>
      </c>
      <c r="K14" s="2" t="s">
        <v>137</v>
      </c>
      <c r="L14" s="3">
        <v>21.5</v>
      </c>
      <c r="M14" s="3">
        <v>22.58</v>
      </c>
      <c r="N14" s="3">
        <v>42.99</v>
      </c>
      <c r="O14" s="2" t="s">
        <v>95</v>
      </c>
      <c r="P14" s="2" t="s">
        <v>123</v>
      </c>
      <c r="Q14" s="2" t="s">
        <v>97</v>
      </c>
      <c r="R14" s="2" t="s">
        <v>98</v>
      </c>
      <c r="S14" s="2" t="s">
        <v>142</v>
      </c>
      <c r="T14" s="2" t="s">
        <v>91</v>
      </c>
      <c r="U14" s="2" t="s">
        <v>98</v>
      </c>
      <c r="V14" s="2" t="s">
        <v>101</v>
      </c>
      <c r="W14" s="2" t="s">
        <v>102</v>
      </c>
      <c r="X14" s="2" t="s">
        <v>98</v>
      </c>
      <c r="Y14" s="2" t="s">
        <v>143</v>
      </c>
      <c r="Z14" s="4">
        <v>6662</v>
      </c>
      <c r="AA14" s="4">
        <f>=ROUNDDOWN(51.2461538461538,0)</f>
      </c>
      <c r="AB14" s="5">
        <v>130</v>
      </c>
      <c r="AC14" s="2" t="s">
        <v>98</v>
      </c>
      <c r="AD14" s="4"/>
      <c r="AE14" s="4"/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12</v>
      </c>
      <c r="AQ14" s="8">
        <v>266.4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0.1017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478</v>
      </c>
      <c r="BK14" s="8">
        <v>10366.03</v>
      </c>
      <c r="BL14" s="2" t="s">
        <v>152</v>
      </c>
      <c r="BM14" s="7">
        <v>0.0251</v>
      </c>
      <c r="BN14" s="7">
        <v>0.0257</v>
      </c>
      <c r="BO14" s="4">
        <v>12</v>
      </c>
      <c r="BP14" s="8">
        <v>266.4</v>
      </c>
      <c r="BQ14" s="4"/>
      <c r="BR14" s="8"/>
      <c r="BS14" s="7"/>
      <c r="BT14" s="7"/>
      <c r="BU14" s="2" t="s">
        <v>106</v>
      </c>
      <c r="BV14" s="2" t="s">
        <v>95</v>
      </c>
      <c r="BW14" s="2" t="s">
        <v>145</v>
      </c>
      <c r="BX14" s="2" t="s">
        <v>150</v>
      </c>
      <c r="BY14" s="2" t="s">
        <v>109</v>
      </c>
      <c r="BZ14" s="2" t="s">
        <v>98</v>
      </c>
    </row>
    <row r="15">
      <c r="A15" s="2" t="s">
        <v>153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91</v>
      </c>
      <c r="H15" s="2" t="s">
        <v>91</v>
      </c>
      <c r="I15" s="2" t="s">
        <v>111</v>
      </c>
      <c r="J15" s="2" t="s">
        <v>132</v>
      </c>
      <c r="K15" s="2" t="s">
        <v>137</v>
      </c>
      <c r="L15" s="3">
        <v>21.5</v>
      </c>
      <c r="M15" s="3">
        <v>22.58</v>
      </c>
      <c r="N15" s="3">
        <v>42.99</v>
      </c>
      <c r="O15" s="2" t="s">
        <v>95</v>
      </c>
      <c r="P15" s="2" t="s">
        <v>113</v>
      </c>
      <c r="Q15" s="2" t="s">
        <v>97</v>
      </c>
      <c r="R15" s="2" t="s">
        <v>98</v>
      </c>
      <c r="S15" s="2" t="s">
        <v>142</v>
      </c>
      <c r="T15" s="2" t="s">
        <v>91</v>
      </c>
      <c r="U15" s="2" t="s">
        <v>98</v>
      </c>
      <c r="V15" s="2" t="s">
        <v>101</v>
      </c>
      <c r="W15" s="2" t="s">
        <v>102</v>
      </c>
      <c r="X15" s="2" t="s">
        <v>98</v>
      </c>
      <c r="Y15" s="2" t="s">
        <v>143</v>
      </c>
      <c r="Z15" s="4">
        <v>1421</v>
      </c>
      <c r="AA15" s="4">
        <f>=ROUNDDOWN(47.3666666666667,0)</f>
      </c>
      <c r="AB15" s="5">
        <v>30</v>
      </c>
      <c r="AC15" s="2" t="s">
        <v>98</v>
      </c>
      <c r="AD15" s="4"/>
      <c r="AE15" s="4"/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4</v>
      </c>
      <c r="AQ15" s="8">
        <v>88.8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0.0339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145</v>
      </c>
      <c r="BK15" s="8">
        <v>3089.52</v>
      </c>
      <c r="BL15" s="2" t="s">
        <v>154</v>
      </c>
      <c r="BM15" s="7">
        <v>0.0276</v>
      </c>
      <c r="BN15" s="7">
        <v>0.0287</v>
      </c>
      <c r="BO15" s="4">
        <v>4</v>
      </c>
      <c r="BP15" s="8">
        <v>88.8</v>
      </c>
      <c r="BQ15" s="4"/>
      <c r="BR15" s="8"/>
      <c r="BS15" s="7"/>
      <c r="BT15" s="7"/>
      <c r="BU15" s="2" t="s">
        <v>106</v>
      </c>
      <c r="BV15" s="2" t="s">
        <v>95</v>
      </c>
      <c r="BW15" s="2" t="s">
        <v>155</v>
      </c>
      <c r="BX15" s="2" t="s">
        <v>156</v>
      </c>
      <c r="BY15" s="2" t="s">
        <v>109</v>
      </c>
      <c r="BZ15" s="2" t="s">
        <v>98</v>
      </c>
    </row>
    <row r="16">
      <c r="A16" s="2" t="s">
        <v>157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91</v>
      </c>
      <c r="H16" s="2" t="s">
        <v>91</v>
      </c>
      <c r="I16" s="2" t="s">
        <v>92</v>
      </c>
      <c r="J16" s="2" t="s">
        <v>158</v>
      </c>
      <c r="K16" s="2" t="s">
        <v>137</v>
      </c>
      <c r="L16" s="3">
        <v>25</v>
      </c>
      <c r="M16" s="3">
        <v>26.25</v>
      </c>
      <c r="N16" s="3">
        <v>49.99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138</v>
      </c>
      <c r="T16" s="2" t="s">
        <v>91</v>
      </c>
      <c r="U16" s="2" t="s">
        <v>159</v>
      </c>
      <c r="V16" s="2" t="s">
        <v>101</v>
      </c>
      <c r="W16" s="2" t="s">
        <v>102</v>
      </c>
      <c r="X16" s="2" t="s">
        <v>103</v>
      </c>
      <c r="Y16" s="2" t="s">
        <v>104</v>
      </c>
      <c r="Z16" s="4">
        <v>925</v>
      </c>
      <c r="AA16" s="4">
        <f>=ROUNDDOWN(84.0909090909091,0)</f>
      </c>
      <c r="AB16" s="5">
        <v>11</v>
      </c>
      <c r="AC16" s="2" t="s">
        <v>98</v>
      </c>
      <c r="AD16" s="4"/>
      <c r="AE16" s="4"/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3</v>
      </c>
      <c r="AQ16" s="8">
        <v>82.68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0.0316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52</v>
      </c>
      <c r="BK16" s="8">
        <v>1503.3</v>
      </c>
      <c r="BL16" s="2" t="s">
        <v>160</v>
      </c>
      <c r="BM16" s="7">
        <v>0.0577</v>
      </c>
      <c r="BN16" s="7">
        <v>0.055</v>
      </c>
      <c r="BO16" s="4">
        <v>3</v>
      </c>
      <c r="BP16" s="8">
        <v>82.68</v>
      </c>
      <c r="BQ16" s="4"/>
      <c r="BR16" s="8"/>
      <c r="BS16" s="7"/>
      <c r="BT16" s="7"/>
      <c r="BU16" s="2" t="s">
        <v>106</v>
      </c>
      <c r="BV16" s="2" t="s">
        <v>95</v>
      </c>
      <c r="BW16" s="2" t="s">
        <v>107</v>
      </c>
      <c r="BX16" s="2" t="s">
        <v>161</v>
      </c>
      <c r="BY16" s="2" t="s">
        <v>109</v>
      </c>
      <c r="BZ16" s="2" t="s">
        <v>98</v>
      </c>
    </row>
    <row r="17">
      <c r="A17" s="2" t="s">
        <v>162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91</v>
      </c>
      <c r="H17" s="2" t="s">
        <v>91</v>
      </c>
      <c r="I17" s="2" t="s">
        <v>111</v>
      </c>
      <c r="J17" s="2" t="s">
        <v>112</v>
      </c>
      <c r="K17" s="2" t="s">
        <v>163</v>
      </c>
      <c r="L17" s="3">
        <v>16.5</v>
      </c>
      <c r="M17" s="3">
        <v>17.32</v>
      </c>
      <c r="N17" s="3">
        <v>32.99</v>
      </c>
      <c r="O17" s="2" t="s">
        <v>95</v>
      </c>
      <c r="P17" s="2" t="s">
        <v>164</v>
      </c>
      <c r="Q17" s="2" t="s">
        <v>97</v>
      </c>
      <c r="R17" s="2" t="s">
        <v>98</v>
      </c>
      <c r="S17" s="2" t="s">
        <v>165</v>
      </c>
      <c r="T17" s="2" t="s">
        <v>91</v>
      </c>
      <c r="U17" s="2" t="s">
        <v>114</v>
      </c>
      <c r="V17" s="2" t="s">
        <v>101</v>
      </c>
      <c r="W17" s="2" t="s">
        <v>102</v>
      </c>
      <c r="X17" s="2" t="s">
        <v>103</v>
      </c>
      <c r="Y17" s="2" t="s">
        <v>166</v>
      </c>
      <c r="Z17" s="4">
        <v>165</v>
      </c>
      <c r="AA17" s="4">
        <f>=ROUNDDOWN(6.62650602409639,0)</f>
      </c>
      <c r="AB17" s="5">
        <v>24.9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46</v>
      </c>
      <c r="AQ17" s="8">
        <v>794.42</v>
      </c>
      <c r="AR17" s="4"/>
      <c r="AS17" s="8"/>
      <c r="AT17" s="7"/>
      <c r="AU17" s="7"/>
      <c r="AV17" s="4">
        <v>133</v>
      </c>
      <c r="AW17" s="8">
        <v>2512.76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0.3162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0.1333</v>
      </c>
      <c r="BJ17" s="4">
        <v>264</v>
      </c>
      <c r="BK17" s="8">
        <v>4500.17</v>
      </c>
      <c r="BL17" s="2" t="s">
        <v>167</v>
      </c>
      <c r="BM17" s="7">
        <v>0.1742</v>
      </c>
      <c r="BN17" s="7">
        <v>0.1765</v>
      </c>
      <c r="BO17" s="4">
        <v>46</v>
      </c>
      <c r="BP17" s="8">
        <v>794.42</v>
      </c>
      <c r="BQ17" s="4"/>
      <c r="BR17" s="8"/>
      <c r="BS17" s="7"/>
      <c r="BT17" s="7"/>
      <c r="BU17" s="2" t="s">
        <v>106</v>
      </c>
      <c r="BV17" s="2" t="s">
        <v>95</v>
      </c>
      <c r="BW17" s="2" t="s">
        <v>119</v>
      </c>
      <c r="BX17" s="2" t="s">
        <v>168</v>
      </c>
      <c r="BY17" s="2" t="s">
        <v>109</v>
      </c>
      <c r="BZ17" s="2" t="s">
        <v>98</v>
      </c>
    </row>
    <row r="18">
      <c r="A18" s="2" t="s">
        <v>169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91</v>
      </c>
      <c r="H18" s="2" t="s">
        <v>91</v>
      </c>
      <c r="I18" s="2" t="s">
        <v>111</v>
      </c>
      <c r="J18" s="2" t="s">
        <v>122</v>
      </c>
      <c r="K18" s="2" t="s">
        <v>163</v>
      </c>
      <c r="L18" s="3">
        <v>19</v>
      </c>
      <c r="M18" s="3">
        <v>19.95</v>
      </c>
      <c r="N18" s="3">
        <v>37.99</v>
      </c>
      <c r="O18" s="2" t="s">
        <v>95</v>
      </c>
      <c r="P18" s="2" t="s">
        <v>164</v>
      </c>
      <c r="Q18" s="2" t="s">
        <v>97</v>
      </c>
      <c r="R18" s="2" t="s">
        <v>98</v>
      </c>
      <c r="S18" s="2" t="s">
        <v>165</v>
      </c>
      <c r="T18" s="2" t="s">
        <v>91</v>
      </c>
      <c r="U18" s="2" t="s">
        <v>114</v>
      </c>
      <c r="V18" s="2" t="s">
        <v>101</v>
      </c>
      <c r="W18" s="2" t="s">
        <v>102</v>
      </c>
      <c r="X18" s="2" t="s">
        <v>103</v>
      </c>
      <c r="Y18" s="2" t="s">
        <v>166</v>
      </c>
      <c r="Z18" s="4">
        <v>219</v>
      </c>
      <c r="AA18" s="4">
        <f>=ROUNDDOWN(1.68332052267487,0)</f>
      </c>
      <c r="AB18" s="5">
        <v>130.1</v>
      </c>
      <c r="AC18" s="2" t="s">
        <v>98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67</v>
      </c>
      <c r="AQ18" s="8">
        <v>1274.34</v>
      </c>
      <c r="AR18" s="4"/>
      <c r="AS18" s="8"/>
      <c r="AT18" s="7"/>
      <c r="AU18" s="7"/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0.5071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>
        <v>792</v>
      </c>
      <c r="BK18" s="8">
        <v>10978.11</v>
      </c>
      <c r="BL18" s="2" t="s">
        <v>170</v>
      </c>
      <c r="BM18" s="7">
        <v>0.0846</v>
      </c>
      <c r="BN18" s="7">
        <v>0.1161</v>
      </c>
      <c r="BO18" s="4">
        <v>67</v>
      </c>
      <c r="BP18" s="8">
        <v>1274.34</v>
      </c>
      <c r="BQ18" s="4"/>
      <c r="BR18" s="8"/>
      <c r="BS18" s="7"/>
      <c r="BT18" s="7"/>
      <c r="BU18" s="2" t="s">
        <v>106</v>
      </c>
      <c r="BV18" s="2" t="s">
        <v>95</v>
      </c>
      <c r="BW18" s="2" t="s">
        <v>171</v>
      </c>
      <c r="BX18" s="2" t="s">
        <v>172</v>
      </c>
      <c r="BY18" s="2" t="s">
        <v>109</v>
      </c>
      <c r="BZ18" s="2" t="s">
        <v>98</v>
      </c>
    </row>
    <row r="19">
      <c r="A19" s="2" t="s">
        <v>173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91</v>
      </c>
      <c r="H19" s="2" t="s">
        <v>91</v>
      </c>
      <c r="I19" s="2" t="s">
        <v>111</v>
      </c>
      <c r="J19" s="2" t="s">
        <v>127</v>
      </c>
      <c r="K19" s="2" t="s">
        <v>163</v>
      </c>
      <c r="L19" s="3">
        <v>21.5</v>
      </c>
      <c r="M19" s="3">
        <v>22.58</v>
      </c>
      <c r="N19" s="3">
        <v>42.99</v>
      </c>
      <c r="O19" s="2" t="s">
        <v>95</v>
      </c>
      <c r="P19" s="2" t="s">
        <v>164</v>
      </c>
      <c r="Q19" s="2" t="s">
        <v>97</v>
      </c>
      <c r="R19" s="2" t="s">
        <v>98</v>
      </c>
      <c r="S19" s="2" t="s">
        <v>165</v>
      </c>
      <c r="T19" s="2" t="s">
        <v>91</v>
      </c>
      <c r="U19" s="2" t="s">
        <v>114</v>
      </c>
      <c r="V19" s="2" t="s">
        <v>101</v>
      </c>
      <c r="W19" s="2" t="s">
        <v>102</v>
      </c>
      <c r="X19" s="2" t="s">
        <v>103</v>
      </c>
      <c r="Y19" s="2" t="s">
        <v>166</v>
      </c>
      <c r="Z19" s="4">
        <v>547</v>
      </c>
      <c r="AA19" s="4">
        <f>=ROUNDDOWN(22.3265306122449,0)</f>
      </c>
      <c r="AB19" s="5">
        <v>24.5</v>
      </c>
      <c r="AC19" s="2" t="s">
        <v>98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11</v>
      </c>
      <c r="AQ19" s="8">
        <v>244.2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0.0972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176</v>
      </c>
      <c r="BK19" s="8">
        <v>4105.03</v>
      </c>
      <c r="BL19" s="2" t="s">
        <v>174</v>
      </c>
      <c r="BM19" s="7">
        <v>0.0625</v>
      </c>
      <c r="BN19" s="7">
        <v>0.0595</v>
      </c>
      <c r="BO19" s="4">
        <v>11</v>
      </c>
      <c r="BP19" s="8">
        <v>244.2</v>
      </c>
      <c r="BQ19" s="4"/>
      <c r="BR19" s="8"/>
      <c r="BS19" s="7"/>
      <c r="BT19" s="7"/>
      <c r="BU19" s="2" t="s">
        <v>106</v>
      </c>
      <c r="BV19" s="2" t="s">
        <v>95</v>
      </c>
      <c r="BW19" s="2" t="s">
        <v>175</v>
      </c>
      <c r="BX19" s="2" t="s">
        <v>176</v>
      </c>
      <c r="BY19" s="2" t="s">
        <v>109</v>
      </c>
      <c r="BZ19" s="2" t="s">
        <v>98</v>
      </c>
    </row>
    <row r="20">
      <c r="A20" s="2" t="s">
        <v>177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91</v>
      </c>
      <c r="H20" s="2" t="s">
        <v>91</v>
      </c>
      <c r="I20" s="2" t="s">
        <v>111</v>
      </c>
      <c r="J20" s="2" t="s">
        <v>132</v>
      </c>
      <c r="K20" s="2" t="s">
        <v>163</v>
      </c>
      <c r="L20" s="3">
        <v>21.5</v>
      </c>
      <c r="M20" s="3">
        <v>22.58</v>
      </c>
      <c r="N20" s="3">
        <v>42.99</v>
      </c>
      <c r="O20" s="2" t="s">
        <v>95</v>
      </c>
      <c r="P20" s="2" t="s">
        <v>164</v>
      </c>
      <c r="Q20" s="2" t="s">
        <v>97</v>
      </c>
      <c r="R20" s="2" t="s">
        <v>98</v>
      </c>
      <c r="S20" s="2" t="s">
        <v>165</v>
      </c>
      <c r="T20" s="2" t="s">
        <v>91</v>
      </c>
      <c r="U20" s="2" t="s">
        <v>114</v>
      </c>
      <c r="V20" s="2" t="s">
        <v>101</v>
      </c>
      <c r="W20" s="2" t="s">
        <v>178</v>
      </c>
      <c r="X20" s="2" t="s">
        <v>103</v>
      </c>
      <c r="Y20" s="2" t="s">
        <v>166</v>
      </c>
      <c r="Z20" s="4">
        <v>59</v>
      </c>
      <c r="AA20" s="4">
        <f>=ROUNDDOWN(5.84158415841584,0)</f>
      </c>
      <c r="AB20" s="5">
        <v>10.1</v>
      </c>
      <c r="AC20" s="2" t="s">
        <v>98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9</v>
      </c>
      <c r="AQ20" s="8">
        <v>199.8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0.0795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80</v>
      </c>
      <c r="BK20" s="8">
        <v>1752.81</v>
      </c>
      <c r="BL20" s="2" t="s">
        <v>179</v>
      </c>
      <c r="BM20" s="7">
        <v>0.1125</v>
      </c>
      <c r="BN20" s="7">
        <v>0.114</v>
      </c>
      <c r="BO20" s="4">
        <v>9</v>
      </c>
      <c r="BP20" s="8">
        <v>199.8</v>
      </c>
      <c r="BQ20" s="4"/>
      <c r="BR20" s="8"/>
      <c r="BS20" s="7"/>
      <c r="BT20" s="7"/>
      <c r="BU20" s="2" t="s">
        <v>106</v>
      </c>
      <c r="BV20" s="2" t="s">
        <v>95</v>
      </c>
      <c r="BW20" s="2" t="s">
        <v>180</v>
      </c>
      <c r="BX20" s="2" t="s">
        <v>181</v>
      </c>
      <c r="BY20" s="2" t="s">
        <v>109</v>
      </c>
      <c r="BZ20" s="2" t="s">
        <v>98</v>
      </c>
    </row>
    <row r="21">
      <c r="A21" s="2" t="s">
        <v>182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91</v>
      </c>
      <c r="H21" s="2" t="s">
        <v>91</v>
      </c>
      <c r="I21" s="2" t="s">
        <v>92</v>
      </c>
      <c r="J21" s="2" t="s">
        <v>93</v>
      </c>
      <c r="K21" s="2" t="s">
        <v>183</v>
      </c>
      <c r="L21" s="3">
        <v>12.48</v>
      </c>
      <c r="M21" s="3">
        <v>13.1</v>
      </c>
      <c r="N21" s="3">
        <v>27.99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184</v>
      </c>
      <c r="T21" s="2" t="s">
        <v>91</v>
      </c>
      <c r="U21" s="2" t="s">
        <v>100</v>
      </c>
      <c r="V21" s="2" t="s">
        <v>101</v>
      </c>
      <c r="W21" s="2" t="s">
        <v>102</v>
      </c>
      <c r="X21" s="2" t="s">
        <v>103</v>
      </c>
      <c r="Y21" s="2" t="s">
        <v>185</v>
      </c>
      <c r="Z21" s="4">
        <v>1262</v>
      </c>
      <c r="AA21" s="4">
        <f>=ROUNDDOWN(97.0769230769231,0)</f>
      </c>
      <c r="AB21" s="5">
        <v>13</v>
      </c>
      <c r="AC21" s="2" t="s">
        <v>98</v>
      </c>
      <c r="AD21" s="4"/>
      <c r="AE21" s="4"/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>
        <v>11</v>
      </c>
      <c r="AQ21" s="8">
        <v>151.36</v>
      </c>
      <c r="AR21" s="4"/>
      <c r="AS21" s="8"/>
      <c r="AT21" s="7"/>
      <c r="AU21" s="7"/>
      <c r="AV21" s="4">
        <v>93</v>
      </c>
      <c r="AW21" s="8">
        <v>1705.52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0.0887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0.0905</v>
      </c>
      <c r="BJ21" s="4">
        <v>118</v>
      </c>
      <c r="BK21" s="8">
        <v>1848.99</v>
      </c>
      <c r="BL21" s="2" t="s">
        <v>186</v>
      </c>
      <c r="BM21" s="7">
        <v>0.0932</v>
      </c>
      <c r="BN21" s="7">
        <v>0.0819</v>
      </c>
      <c r="BO21" s="4">
        <v>11</v>
      </c>
      <c r="BP21" s="8">
        <v>151.36</v>
      </c>
      <c r="BQ21" s="4"/>
      <c r="BR21" s="8"/>
      <c r="BS21" s="7"/>
      <c r="BT21" s="7"/>
      <c r="BU21" s="2" t="s">
        <v>106</v>
      </c>
      <c r="BV21" s="2" t="s">
        <v>95</v>
      </c>
      <c r="BW21" s="2" t="s">
        <v>107</v>
      </c>
      <c r="BX21" s="2" t="s">
        <v>187</v>
      </c>
      <c r="BY21" s="2" t="s">
        <v>109</v>
      </c>
      <c r="BZ21" s="2" t="s">
        <v>98</v>
      </c>
    </row>
    <row r="22">
      <c r="A22" s="2" t="s">
        <v>188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91</v>
      </c>
      <c r="H22" s="2" t="s">
        <v>91</v>
      </c>
      <c r="I22" s="2" t="s">
        <v>111</v>
      </c>
      <c r="J22" s="2" t="s">
        <v>112</v>
      </c>
      <c r="K22" s="2" t="s">
        <v>183</v>
      </c>
      <c r="L22" s="3">
        <v>16.5</v>
      </c>
      <c r="M22" s="3">
        <v>17.32</v>
      </c>
      <c r="N22" s="3">
        <v>32.99</v>
      </c>
      <c r="O22" s="2" t="s">
        <v>95</v>
      </c>
      <c r="P22" s="2" t="s">
        <v>128</v>
      </c>
      <c r="Q22" s="2" t="s">
        <v>97</v>
      </c>
      <c r="R22" s="2" t="s">
        <v>98</v>
      </c>
      <c r="S22" s="2" t="s">
        <v>184</v>
      </c>
      <c r="T22" s="2" t="s">
        <v>91</v>
      </c>
      <c r="U22" s="2" t="s">
        <v>114</v>
      </c>
      <c r="V22" s="2" t="s">
        <v>101</v>
      </c>
      <c r="W22" s="2" t="s">
        <v>102</v>
      </c>
      <c r="X22" s="2" t="s">
        <v>103</v>
      </c>
      <c r="Y22" s="2" t="s">
        <v>166</v>
      </c>
      <c r="Z22" s="4">
        <v>1484</v>
      </c>
      <c r="AA22" s="4">
        <f>=ROUNDDOWN(33.7272727272727,0)</f>
      </c>
      <c r="AB22" s="5">
        <v>44</v>
      </c>
      <c r="AC22" s="2" t="s">
        <v>117</v>
      </c>
      <c r="AD22" s="4">
        <v>1200</v>
      </c>
      <c r="AE22" s="4">
        <v>1400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>
        <v>28</v>
      </c>
      <c r="AQ22" s="8">
        <v>483.56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0.2835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258</v>
      </c>
      <c r="BK22" s="8">
        <v>4384.28</v>
      </c>
      <c r="BL22" s="2" t="s">
        <v>189</v>
      </c>
      <c r="BM22" s="7">
        <v>0.1085</v>
      </c>
      <c r="BN22" s="7">
        <v>0.1103</v>
      </c>
      <c r="BO22" s="4">
        <v>28</v>
      </c>
      <c r="BP22" s="8">
        <v>483.56</v>
      </c>
      <c r="BQ22" s="4"/>
      <c r="BR22" s="8"/>
      <c r="BS22" s="7"/>
      <c r="BT22" s="7"/>
      <c r="BU22" s="2" t="s">
        <v>106</v>
      </c>
      <c r="BV22" s="2" t="s">
        <v>95</v>
      </c>
      <c r="BW22" s="2" t="s">
        <v>119</v>
      </c>
      <c r="BX22" s="2" t="s">
        <v>190</v>
      </c>
      <c r="BY22" s="2" t="s">
        <v>109</v>
      </c>
      <c r="BZ22" s="2" t="s">
        <v>98</v>
      </c>
    </row>
    <row r="23">
      <c r="A23" s="2" t="s">
        <v>191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91</v>
      </c>
      <c r="H23" s="2" t="s">
        <v>91</v>
      </c>
      <c r="I23" s="2" t="s">
        <v>111</v>
      </c>
      <c r="J23" s="2" t="s">
        <v>122</v>
      </c>
      <c r="K23" s="2" t="s">
        <v>183</v>
      </c>
      <c r="L23" s="3">
        <v>19</v>
      </c>
      <c r="M23" s="3">
        <v>19.95</v>
      </c>
      <c r="N23" s="3">
        <v>37.99</v>
      </c>
      <c r="O23" s="2" t="s">
        <v>95</v>
      </c>
      <c r="P23" s="2" t="s">
        <v>192</v>
      </c>
      <c r="Q23" s="2" t="s">
        <v>97</v>
      </c>
      <c r="R23" s="2" t="s">
        <v>98</v>
      </c>
      <c r="S23" s="2" t="s">
        <v>184</v>
      </c>
      <c r="T23" s="2" t="s">
        <v>91</v>
      </c>
      <c r="U23" s="2" t="s">
        <v>114</v>
      </c>
      <c r="V23" s="2" t="s">
        <v>101</v>
      </c>
      <c r="W23" s="2" t="s">
        <v>102</v>
      </c>
      <c r="X23" s="2" t="s">
        <v>103</v>
      </c>
      <c r="Y23" s="2" t="s">
        <v>166</v>
      </c>
      <c r="Z23" s="4">
        <v>2984</v>
      </c>
      <c r="AA23" s="4">
        <f>=ROUNDDOWN(43.8823529411765,0)</f>
      </c>
      <c r="AB23" s="5">
        <v>68</v>
      </c>
      <c r="AC23" s="2" t="s">
        <v>117</v>
      </c>
      <c r="AD23" s="4">
        <v>600</v>
      </c>
      <c r="AE23" s="4">
        <v>1400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>
        <v>42</v>
      </c>
      <c r="AQ23" s="8">
        <v>798.84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0.4684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617</v>
      </c>
      <c r="BK23" s="8">
        <v>12095.06</v>
      </c>
      <c r="BL23" s="2" t="s">
        <v>193</v>
      </c>
      <c r="BM23" s="7">
        <v>0.0681</v>
      </c>
      <c r="BN23" s="7">
        <v>0.066</v>
      </c>
      <c r="BO23" s="4">
        <v>42</v>
      </c>
      <c r="BP23" s="8">
        <v>798.84</v>
      </c>
      <c r="BQ23" s="4"/>
      <c r="BR23" s="8"/>
      <c r="BS23" s="7"/>
      <c r="BT23" s="7"/>
      <c r="BU23" s="2" t="s">
        <v>106</v>
      </c>
      <c r="BV23" s="2" t="s">
        <v>95</v>
      </c>
      <c r="BW23" s="2" t="s">
        <v>119</v>
      </c>
      <c r="BX23" s="2" t="s">
        <v>194</v>
      </c>
      <c r="BY23" s="2" t="s">
        <v>109</v>
      </c>
      <c r="BZ23" s="2" t="s">
        <v>98</v>
      </c>
    </row>
    <row r="24">
      <c r="A24" s="2" t="s">
        <v>195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91</v>
      </c>
      <c r="H24" s="2" t="s">
        <v>91</v>
      </c>
      <c r="I24" s="2" t="s">
        <v>111</v>
      </c>
      <c r="J24" s="2" t="s">
        <v>127</v>
      </c>
      <c r="K24" s="2" t="s">
        <v>183</v>
      </c>
      <c r="L24" s="3">
        <v>21.5</v>
      </c>
      <c r="M24" s="3">
        <v>22.58</v>
      </c>
      <c r="N24" s="3">
        <v>42.99</v>
      </c>
      <c r="O24" s="2" t="s">
        <v>95</v>
      </c>
      <c r="P24" s="2" t="s">
        <v>113</v>
      </c>
      <c r="Q24" s="2" t="s">
        <v>97</v>
      </c>
      <c r="R24" s="2" t="s">
        <v>98</v>
      </c>
      <c r="S24" s="2" t="s">
        <v>184</v>
      </c>
      <c r="T24" s="2" t="s">
        <v>91</v>
      </c>
      <c r="U24" s="2" t="s">
        <v>114</v>
      </c>
      <c r="V24" s="2" t="s">
        <v>101</v>
      </c>
      <c r="W24" s="2" t="s">
        <v>102</v>
      </c>
      <c r="X24" s="2" t="s">
        <v>103</v>
      </c>
      <c r="Y24" s="2" t="s">
        <v>166</v>
      </c>
      <c r="Z24" s="4">
        <v>1908</v>
      </c>
      <c r="AA24" s="4">
        <f>=ROUNDDOWN(56.1176470588235,0)</f>
      </c>
      <c r="AB24" s="5">
        <v>34</v>
      </c>
      <c r="AC24" s="2" t="s">
        <v>196</v>
      </c>
      <c r="AD24" s="4">
        <v>150</v>
      </c>
      <c r="AE24" s="4">
        <v>150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>
        <v>11</v>
      </c>
      <c r="AQ24" s="8">
        <v>244.2</v>
      </c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0.1432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219</v>
      </c>
      <c r="BK24" s="8">
        <v>4746.22</v>
      </c>
      <c r="BL24" s="2" t="s">
        <v>197</v>
      </c>
      <c r="BM24" s="7">
        <v>0.0502</v>
      </c>
      <c r="BN24" s="7">
        <v>0.0515</v>
      </c>
      <c r="BO24" s="4">
        <v>11</v>
      </c>
      <c r="BP24" s="8">
        <v>244.2</v>
      </c>
      <c r="BQ24" s="4"/>
      <c r="BR24" s="8"/>
      <c r="BS24" s="7"/>
      <c r="BT24" s="7"/>
      <c r="BU24" s="2" t="s">
        <v>106</v>
      </c>
      <c r="BV24" s="2" t="s">
        <v>95</v>
      </c>
      <c r="BW24" s="2" t="s">
        <v>119</v>
      </c>
      <c r="BX24" s="2" t="s">
        <v>198</v>
      </c>
      <c r="BY24" s="2" t="s">
        <v>109</v>
      </c>
      <c r="BZ24" s="2" t="s">
        <v>98</v>
      </c>
    </row>
    <row r="25">
      <c r="A25" s="2" t="s">
        <v>199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91</v>
      </c>
      <c r="H25" s="2" t="s">
        <v>91</v>
      </c>
      <c r="I25" s="2" t="s">
        <v>111</v>
      </c>
      <c r="J25" s="2" t="s">
        <v>132</v>
      </c>
      <c r="K25" s="2" t="s">
        <v>183</v>
      </c>
      <c r="L25" s="3">
        <v>21.5</v>
      </c>
      <c r="M25" s="3">
        <v>22.58</v>
      </c>
      <c r="N25" s="3">
        <v>42.99</v>
      </c>
      <c r="O25" s="2" t="s">
        <v>95</v>
      </c>
      <c r="P25" s="2" t="s">
        <v>133</v>
      </c>
      <c r="Q25" s="2" t="s">
        <v>97</v>
      </c>
      <c r="R25" s="2" t="s">
        <v>98</v>
      </c>
      <c r="S25" s="2" t="s">
        <v>184</v>
      </c>
      <c r="T25" s="2" t="s">
        <v>91</v>
      </c>
      <c r="U25" s="2" t="s">
        <v>114</v>
      </c>
      <c r="V25" s="2" t="s">
        <v>101</v>
      </c>
      <c r="W25" s="2" t="s">
        <v>102</v>
      </c>
      <c r="X25" s="2" t="s">
        <v>103</v>
      </c>
      <c r="Y25" s="2" t="s">
        <v>166</v>
      </c>
      <c r="Z25" s="4">
        <v>349</v>
      </c>
      <c r="AA25" s="4">
        <f>=ROUNDDOWN(31.7272727272727,0)</f>
      </c>
      <c r="AB25" s="5">
        <v>11</v>
      </c>
      <c r="AC25" s="2" t="s">
        <v>117</v>
      </c>
      <c r="AD25" s="4">
        <v>150</v>
      </c>
      <c r="AE25" s="4">
        <v>260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53</v>
      </c>
      <c r="BK25" s="8">
        <v>1264.43</v>
      </c>
      <c r="BL25" s="2" t="s">
        <v>200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95</v>
      </c>
      <c r="BW25" s="2" t="s">
        <v>119</v>
      </c>
      <c r="BX25" s="2" t="s">
        <v>201</v>
      </c>
      <c r="BY25" s="2" t="s">
        <v>109</v>
      </c>
      <c r="BZ25" s="2" t="s">
        <v>98</v>
      </c>
    </row>
    <row r="26">
      <c r="A26" s="2" t="s">
        <v>202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91</v>
      </c>
      <c r="H26" s="2" t="s">
        <v>91</v>
      </c>
      <c r="I26" s="2" t="s">
        <v>92</v>
      </c>
      <c r="J26" s="2" t="s">
        <v>158</v>
      </c>
      <c r="K26" s="2" t="s">
        <v>183</v>
      </c>
      <c r="L26" s="3">
        <v>25</v>
      </c>
      <c r="M26" s="3">
        <v>26.25</v>
      </c>
      <c r="N26" s="3">
        <v>49.99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184</v>
      </c>
      <c r="T26" s="2" t="s">
        <v>91</v>
      </c>
      <c r="U26" s="2" t="s">
        <v>159</v>
      </c>
      <c r="V26" s="2" t="s">
        <v>101</v>
      </c>
      <c r="W26" s="2" t="s">
        <v>102</v>
      </c>
      <c r="X26" s="2" t="s">
        <v>103</v>
      </c>
      <c r="Y26" s="2" t="s">
        <v>185</v>
      </c>
      <c r="Z26" s="4">
        <v>311</v>
      </c>
      <c r="AA26" s="4">
        <f>=ROUNDDOWN(38.875,0)</f>
      </c>
      <c r="AB26" s="5">
        <v>8</v>
      </c>
      <c r="AC26" s="2" t="s">
        <v>196</v>
      </c>
      <c r="AD26" s="4">
        <v>230</v>
      </c>
      <c r="AE26" s="4">
        <v>230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>
        <v>1</v>
      </c>
      <c r="AQ26" s="8">
        <v>27.56</v>
      </c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0.0162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36</v>
      </c>
      <c r="BK26" s="8">
        <v>1072.14</v>
      </c>
      <c r="BL26" s="2" t="s">
        <v>203</v>
      </c>
      <c r="BM26" s="7">
        <v>0.0278</v>
      </c>
      <c r="BN26" s="7">
        <v>0.0257</v>
      </c>
      <c r="BO26" s="4">
        <v>1</v>
      </c>
      <c r="BP26" s="8">
        <v>27.56</v>
      </c>
      <c r="BQ26" s="4"/>
      <c r="BR26" s="8"/>
      <c r="BS26" s="7"/>
      <c r="BT26" s="7"/>
      <c r="BU26" s="2" t="s">
        <v>106</v>
      </c>
      <c r="BV26" s="2" t="s">
        <v>95</v>
      </c>
      <c r="BW26" s="2" t="s">
        <v>107</v>
      </c>
      <c r="BX26" s="2" t="s">
        <v>204</v>
      </c>
      <c r="BY26" s="2" t="s">
        <v>109</v>
      </c>
      <c r="BZ26" s="2" t="s">
        <v>98</v>
      </c>
    </row>
    <row r="27">
      <c r="A27" s="2" t="s">
        <v>205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91</v>
      </c>
      <c r="H27" s="2" t="s">
        <v>91</v>
      </c>
      <c r="I27" s="2" t="s">
        <v>92</v>
      </c>
      <c r="J27" s="2" t="s">
        <v>93</v>
      </c>
      <c r="K27" s="2" t="s">
        <v>206</v>
      </c>
      <c r="L27" s="3">
        <v>12.48</v>
      </c>
      <c r="M27" s="3">
        <v>13.1</v>
      </c>
      <c r="N27" s="3">
        <v>27.99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207</v>
      </c>
      <c r="T27" s="2" t="s">
        <v>91</v>
      </c>
      <c r="U27" s="2" t="s">
        <v>100</v>
      </c>
      <c r="V27" s="2" t="s">
        <v>101</v>
      </c>
      <c r="W27" s="2" t="s">
        <v>102</v>
      </c>
      <c r="X27" s="2" t="s">
        <v>103</v>
      </c>
      <c r="Y27" s="2" t="s">
        <v>208</v>
      </c>
      <c r="Z27" s="4">
        <v>1082</v>
      </c>
      <c r="AA27" s="4">
        <f>=ROUNDDOWN(51.5238095238095,0)</f>
      </c>
      <c r="AB27" s="5">
        <v>21</v>
      </c>
      <c r="AC27" s="2" t="s">
        <v>98</v>
      </c>
      <c r="AD27" s="4"/>
      <c r="AE27" s="4"/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>
        <v>9</v>
      </c>
      <c r="AQ27" s="8">
        <v>123.84</v>
      </c>
      <c r="AR27" s="4"/>
      <c r="AS27" s="8"/>
      <c r="AT27" s="7"/>
      <c r="AU27" s="7"/>
      <c r="AV27" s="4">
        <v>80</v>
      </c>
      <c r="AW27" s="8">
        <v>1458.81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0.0849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0.0774</v>
      </c>
      <c r="BJ27" s="4">
        <v>101</v>
      </c>
      <c r="BK27" s="8">
        <v>1456.65</v>
      </c>
      <c r="BL27" s="2" t="s">
        <v>186</v>
      </c>
      <c r="BM27" s="7">
        <v>0.0891</v>
      </c>
      <c r="BN27" s="7">
        <v>0.085</v>
      </c>
      <c r="BO27" s="4">
        <v>9</v>
      </c>
      <c r="BP27" s="8">
        <v>123.84</v>
      </c>
      <c r="BQ27" s="4"/>
      <c r="BR27" s="8"/>
      <c r="BS27" s="7"/>
      <c r="BT27" s="7"/>
      <c r="BU27" s="2" t="s">
        <v>106</v>
      </c>
      <c r="BV27" s="2" t="s">
        <v>95</v>
      </c>
      <c r="BW27" s="2" t="s">
        <v>107</v>
      </c>
      <c r="BX27" s="2" t="s">
        <v>209</v>
      </c>
      <c r="BY27" s="2" t="s">
        <v>109</v>
      </c>
      <c r="BZ27" s="2" t="s">
        <v>98</v>
      </c>
    </row>
    <row r="28">
      <c r="A28" s="2" t="s">
        <v>210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91</v>
      </c>
      <c r="H28" s="2" t="s">
        <v>91</v>
      </c>
      <c r="I28" s="2" t="s">
        <v>111</v>
      </c>
      <c r="J28" s="2" t="s">
        <v>112</v>
      </c>
      <c r="K28" s="2" t="s">
        <v>206</v>
      </c>
      <c r="L28" s="3">
        <v>16.5</v>
      </c>
      <c r="M28" s="3">
        <v>17.32</v>
      </c>
      <c r="N28" s="3">
        <v>32.99</v>
      </c>
      <c r="O28" s="2" t="s">
        <v>95</v>
      </c>
      <c r="P28" s="2" t="s">
        <v>133</v>
      </c>
      <c r="Q28" s="2" t="s">
        <v>97</v>
      </c>
      <c r="R28" s="2" t="s">
        <v>98</v>
      </c>
      <c r="S28" s="2" t="s">
        <v>207</v>
      </c>
      <c r="T28" s="2" t="s">
        <v>91</v>
      </c>
      <c r="U28" s="2" t="s">
        <v>114</v>
      </c>
      <c r="V28" s="2" t="s">
        <v>101</v>
      </c>
      <c r="W28" s="2" t="s">
        <v>102</v>
      </c>
      <c r="X28" s="2" t="s">
        <v>103</v>
      </c>
      <c r="Y28" s="2" t="s">
        <v>166</v>
      </c>
      <c r="Z28" s="4">
        <v>1107</v>
      </c>
      <c r="AA28" s="4">
        <f>=ROUNDDOWN(39.5357142857143,0)</f>
      </c>
      <c r="AB28" s="5">
        <v>28</v>
      </c>
      <c r="AC28" s="2" t="s">
        <v>117</v>
      </c>
      <c r="AD28" s="4">
        <v>800</v>
      </c>
      <c r="AE28" s="4">
        <v>800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27</v>
      </c>
      <c r="AQ28" s="8">
        <v>466.29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0.3196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321</v>
      </c>
      <c r="BK28" s="8">
        <v>5436.28</v>
      </c>
      <c r="BL28" s="2" t="s">
        <v>211</v>
      </c>
      <c r="BM28" s="7">
        <v>0.0841</v>
      </c>
      <c r="BN28" s="7">
        <v>0.0858</v>
      </c>
      <c r="BO28" s="4">
        <v>27</v>
      </c>
      <c r="BP28" s="8">
        <v>466.29</v>
      </c>
      <c r="BQ28" s="4"/>
      <c r="BR28" s="8"/>
      <c r="BS28" s="7"/>
      <c r="BT28" s="7"/>
      <c r="BU28" s="2" t="s">
        <v>106</v>
      </c>
      <c r="BV28" s="2" t="s">
        <v>95</v>
      </c>
      <c r="BW28" s="2" t="s">
        <v>119</v>
      </c>
      <c r="BX28" s="2" t="s">
        <v>190</v>
      </c>
      <c r="BY28" s="2" t="s">
        <v>109</v>
      </c>
      <c r="BZ28" s="2" t="s">
        <v>98</v>
      </c>
    </row>
    <row r="29">
      <c r="A29" s="2" t="s">
        <v>212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91</v>
      </c>
      <c r="H29" s="2" t="s">
        <v>91</v>
      </c>
      <c r="I29" s="2" t="s">
        <v>111</v>
      </c>
      <c r="J29" s="2" t="s">
        <v>122</v>
      </c>
      <c r="K29" s="2" t="s">
        <v>206</v>
      </c>
      <c r="L29" s="3">
        <v>19</v>
      </c>
      <c r="M29" s="3">
        <v>19.95</v>
      </c>
      <c r="N29" s="3">
        <v>37.99</v>
      </c>
      <c r="O29" s="2" t="s">
        <v>95</v>
      </c>
      <c r="P29" s="2" t="s">
        <v>113</v>
      </c>
      <c r="Q29" s="2" t="s">
        <v>97</v>
      </c>
      <c r="R29" s="2" t="s">
        <v>98</v>
      </c>
      <c r="S29" s="2" t="s">
        <v>207</v>
      </c>
      <c r="T29" s="2" t="s">
        <v>91</v>
      </c>
      <c r="U29" s="2" t="s">
        <v>114</v>
      </c>
      <c r="V29" s="2" t="s">
        <v>101</v>
      </c>
      <c r="W29" s="2" t="s">
        <v>102</v>
      </c>
      <c r="X29" s="2" t="s">
        <v>103</v>
      </c>
      <c r="Y29" s="2" t="s">
        <v>166</v>
      </c>
      <c r="Z29" s="4">
        <v>2235</v>
      </c>
      <c r="AA29" s="4">
        <f>=ROUNDDOWN(53.2142857142857,0)</f>
      </c>
      <c r="AB29" s="5">
        <v>42</v>
      </c>
      <c r="AC29" s="2" t="s">
        <v>117</v>
      </c>
      <c r="AD29" s="4">
        <v>700</v>
      </c>
      <c r="AE29" s="4">
        <v>1050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>
        <v>34</v>
      </c>
      <c r="AQ29" s="8">
        <v>646.68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0.4433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475</v>
      </c>
      <c r="BK29" s="8">
        <v>9232.6</v>
      </c>
      <c r="BL29" s="2" t="s">
        <v>213</v>
      </c>
      <c r="BM29" s="7">
        <v>0.0716</v>
      </c>
      <c r="BN29" s="7">
        <v>0.07</v>
      </c>
      <c r="BO29" s="4">
        <v>34</v>
      </c>
      <c r="BP29" s="8">
        <v>646.68</v>
      </c>
      <c r="BQ29" s="4"/>
      <c r="BR29" s="8"/>
      <c r="BS29" s="7"/>
      <c r="BT29" s="7"/>
      <c r="BU29" s="2" t="s">
        <v>106</v>
      </c>
      <c r="BV29" s="2" t="s">
        <v>95</v>
      </c>
      <c r="BW29" s="2" t="s">
        <v>119</v>
      </c>
      <c r="BX29" s="2" t="s">
        <v>214</v>
      </c>
      <c r="BY29" s="2" t="s">
        <v>109</v>
      </c>
      <c r="BZ29" s="2" t="s">
        <v>98</v>
      </c>
    </row>
    <row r="30">
      <c r="A30" s="2" t="s">
        <v>215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91</v>
      </c>
      <c r="H30" s="2" t="s">
        <v>91</v>
      </c>
      <c r="I30" s="2" t="s">
        <v>111</v>
      </c>
      <c r="J30" s="2" t="s">
        <v>127</v>
      </c>
      <c r="K30" s="2" t="s">
        <v>206</v>
      </c>
      <c r="L30" s="3">
        <v>21.5</v>
      </c>
      <c r="M30" s="3">
        <v>22.58</v>
      </c>
      <c r="N30" s="3">
        <v>42.99</v>
      </c>
      <c r="O30" s="2" t="s">
        <v>95</v>
      </c>
      <c r="P30" s="2" t="s">
        <v>128</v>
      </c>
      <c r="Q30" s="2" t="s">
        <v>97</v>
      </c>
      <c r="R30" s="2" t="s">
        <v>98</v>
      </c>
      <c r="S30" s="2" t="s">
        <v>207</v>
      </c>
      <c r="T30" s="2" t="s">
        <v>91</v>
      </c>
      <c r="U30" s="2" t="s">
        <v>114</v>
      </c>
      <c r="V30" s="2" t="s">
        <v>101</v>
      </c>
      <c r="W30" s="2" t="s">
        <v>102</v>
      </c>
      <c r="X30" s="2" t="s">
        <v>103</v>
      </c>
      <c r="Y30" s="2" t="s">
        <v>166</v>
      </c>
      <c r="Z30" s="4">
        <v>1132</v>
      </c>
      <c r="AA30" s="4">
        <f>=ROUNDDOWN(47.1666666666667,0)</f>
      </c>
      <c r="AB30" s="5">
        <v>24</v>
      </c>
      <c r="AC30" s="2" t="s">
        <v>117</v>
      </c>
      <c r="AD30" s="4">
        <v>200</v>
      </c>
      <c r="AE30" s="4">
        <v>550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>
        <v>7</v>
      </c>
      <c r="AQ30" s="8">
        <v>155.4</v>
      </c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0.1065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>
        <v>193</v>
      </c>
      <c r="BK30" s="8">
        <v>4179.23</v>
      </c>
      <c r="BL30" s="2" t="s">
        <v>216</v>
      </c>
      <c r="BM30" s="7">
        <v>0.0363</v>
      </c>
      <c r="BN30" s="7">
        <v>0.0372</v>
      </c>
      <c r="BO30" s="4">
        <v>7</v>
      </c>
      <c r="BP30" s="8">
        <v>155.4</v>
      </c>
      <c r="BQ30" s="4"/>
      <c r="BR30" s="8"/>
      <c r="BS30" s="7"/>
      <c r="BT30" s="7"/>
      <c r="BU30" s="2" t="s">
        <v>106</v>
      </c>
      <c r="BV30" s="2" t="s">
        <v>95</v>
      </c>
      <c r="BW30" s="2" t="s">
        <v>119</v>
      </c>
      <c r="BX30" s="2" t="s">
        <v>198</v>
      </c>
      <c r="BY30" s="2" t="s">
        <v>109</v>
      </c>
      <c r="BZ30" s="2" t="s">
        <v>98</v>
      </c>
    </row>
    <row r="31">
      <c r="A31" s="2" t="s">
        <v>217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91</v>
      </c>
      <c r="G31" s="2" t="s">
        <v>91</v>
      </c>
      <c r="H31" s="2" t="s">
        <v>91</v>
      </c>
      <c r="I31" s="2" t="s">
        <v>111</v>
      </c>
      <c r="J31" s="2" t="s">
        <v>132</v>
      </c>
      <c r="K31" s="2" t="s">
        <v>206</v>
      </c>
      <c r="L31" s="3">
        <v>21.5</v>
      </c>
      <c r="M31" s="3">
        <v>22.58</v>
      </c>
      <c r="N31" s="3">
        <v>42.99</v>
      </c>
      <c r="O31" s="2" t="s">
        <v>95</v>
      </c>
      <c r="P31" s="2" t="s">
        <v>133</v>
      </c>
      <c r="Q31" s="2" t="s">
        <v>97</v>
      </c>
      <c r="R31" s="2" t="s">
        <v>98</v>
      </c>
      <c r="S31" s="2" t="s">
        <v>207</v>
      </c>
      <c r="T31" s="2" t="s">
        <v>91</v>
      </c>
      <c r="U31" s="2" t="s">
        <v>114</v>
      </c>
      <c r="V31" s="2" t="s">
        <v>101</v>
      </c>
      <c r="W31" s="2" t="s">
        <v>178</v>
      </c>
      <c r="X31" s="2" t="s">
        <v>103</v>
      </c>
      <c r="Y31" s="2" t="s">
        <v>166</v>
      </c>
      <c r="Z31" s="4">
        <v>355</v>
      </c>
      <c r="AA31" s="4">
        <f>=ROUNDDOWN(39.4444444444444,0)</f>
      </c>
      <c r="AB31" s="5">
        <v>9</v>
      </c>
      <c r="AC31" s="2" t="s">
        <v>117</v>
      </c>
      <c r="AD31" s="4">
        <v>50</v>
      </c>
      <c r="AE31" s="4">
        <v>130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>
        <v>3</v>
      </c>
      <c r="AQ31" s="8">
        <v>66.6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0.0457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97</v>
      </c>
      <c r="BK31" s="8">
        <v>2352.22</v>
      </c>
      <c r="BL31" s="2" t="s">
        <v>218</v>
      </c>
      <c r="BM31" s="7">
        <v>0.0309</v>
      </c>
      <c r="BN31" s="7">
        <v>0.0283</v>
      </c>
      <c r="BO31" s="4">
        <v>3</v>
      </c>
      <c r="BP31" s="8">
        <v>66.6</v>
      </c>
      <c r="BQ31" s="4"/>
      <c r="BR31" s="8"/>
      <c r="BS31" s="7"/>
      <c r="BT31" s="7"/>
      <c r="BU31" s="2" t="s">
        <v>106</v>
      </c>
      <c r="BV31" s="2" t="s">
        <v>95</v>
      </c>
      <c r="BW31" s="2" t="s">
        <v>119</v>
      </c>
      <c r="BX31" s="2" t="s">
        <v>219</v>
      </c>
      <c r="BY31" s="2" t="s">
        <v>109</v>
      </c>
      <c r="BZ31" s="2" t="s">
        <v>98</v>
      </c>
    </row>
    <row r="32">
      <c r="A32" s="2" t="s">
        <v>220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91</v>
      </c>
      <c r="G32" s="2" t="s">
        <v>91</v>
      </c>
      <c r="H32" s="2" t="s">
        <v>91</v>
      </c>
      <c r="I32" s="2" t="s">
        <v>92</v>
      </c>
      <c r="J32" s="2" t="s">
        <v>93</v>
      </c>
      <c r="K32" s="2" t="s">
        <v>221</v>
      </c>
      <c r="L32" s="3">
        <v>12.48</v>
      </c>
      <c r="M32" s="3">
        <v>13.1</v>
      </c>
      <c r="N32" s="3">
        <v>27.99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222</v>
      </c>
      <c r="T32" s="2" t="s">
        <v>91</v>
      </c>
      <c r="U32" s="2" t="s">
        <v>100</v>
      </c>
      <c r="V32" s="2" t="s">
        <v>101</v>
      </c>
      <c r="W32" s="2" t="s">
        <v>102</v>
      </c>
      <c r="X32" s="2" t="s">
        <v>103</v>
      </c>
      <c r="Y32" s="2" t="s">
        <v>208</v>
      </c>
      <c r="Z32" s="4">
        <v>485</v>
      </c>
      <c r="AA32" s="4">
        <f>=ROUNDDOWN(21.0869565217391,0)</f>
      </c>
      <c r="AB32" s="5">
        <v>23</v>
      </c>
      <c r="AC32" s="2" t="s">
        <v>98</v>
      </c>
      <c r="AD32" s="4"/>
      <c r="AE32" s="4"/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>
        <v>13</v>
      </c>
      <c r="AQ32" s="8">
        <v>178.88</v>
      </c>
      <c r="AR32" s="4"/>
      <c r="AS32" s="8"/>
      <c r="AT32" s="7"/>
      <c r="AU32" s="7"/>
      <c r="AV32" s="4">
        <v>64</v>
      </c>
      <c r="AW32" s="8">
        <v>1131.45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0.1581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>
        <v>0.06</v>
      </c>
      <c r="BJ32" s="4">
        <v>125</v>
      </c>
      <c r="BK32" s="8">
        <v>1919.23</v>
      </c>
      <c r="BL32" s="2" t="s">
        <v>139</v>
      </c>
      <c r="BM32" s="7">
        <v>0.104</v>
      </c>
      <c r="BN32" s="7">
        <v>0.0932</v>
      </c>
      <c r="BO32" s="4">
        <v>13</v>
      </c>
      <c r="BP32" s="8">
        <v>178.88</v>
      </c>
      <c r="BQ32" s="4"/>
      <c r="BR32" s="8"/>
      <c r="BS32" s="7"/>
      <c r="BT32" s="7"/>
      <c r="BU32" s="2" t="s">
        <v>106</v>
      </c>
      <c r="BV32" s="2" t="s">
        <v>95</v>
      </c>
      <c r="BW32" s="2" t="s">
        <v>107</v>
      </c>
      <c r="BX32" s="2" t="s">
        <v>223</v>
      </c>
      <c r="BY32" s="2" t="s">
        <v>109</v>
      </c>
      <c r="BZ32" s="2" t="s">
        <v>98</v>
      </c>
    </row>
    <row r="33">
      <c r="A33" s="2" t="s">
        <v>224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91</v>
      </c>
      <c r="G33" s="2" t="s">
        <v>91</v>
      </c>
      <c r="H33" s="2" t="s">
        <v>91</v>
      </c>
      <c r="I33" s="2" t="s">
        <v>92</v>
      </c>
      <c r="J33" s="2" t="s">
        <v>112</v>
      </c>
      <c r="K33" s="2" t="s">
        <v>221</v>
      </c>
      <c r="L33" s="3">
        <v>14.71</v>
      </c>
      <c r="M33" s="3">
        <v>15.45</v>
      </c>
      <c r="N33" s="3">
        <v>32.99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222</v>
      </c>
      <c r="T33" s="2" t="s">
        <v>91</v>
      </c>
      <c r="U33" s="2" t="s">
        <v>114</v>
      </c>
      <c r="V33" s="2" t="s">
        <v>101</v>
      </c>
      <c r="W33" s="2" t="s">
        <v>102</v>
      </c>
      <c r="X33" s="2" t="s">
        <v>103</v>
      </c>
      <c r="Y33" s="2" t="s">
        <v>208</v>
      </c>
      <c r="Z33" s="4">
        <v>350</v>
      </c>
      <c r="AA33" s="4">
        <f>=ROUNDDOWN(12.5,0)</f>
      </c>
      <c r="AB33" s="5">
        <v>28</v>
      </c>
      <c r="AC33" s="2" t="s">
        <v>225</v>
      </c>
      <c r="AD33" s="4">
        <v>50</v>
      </c>
      <c r="AE33" s="4">
        <v>380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>
        <v>11</v>
      </c>
      <c r="AQ33" s="8">
        <v>178.42</v>
      </c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0.1577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>
        <v>328</v>
      </c>
      <c r="BK33" s="8">
        <v>6342.77</v>
      </c>
      <c r="BL33" s="2" t="s">
        <v>226</v>
      </c>
      <c r="BM33" s="7">
        <v>0.0335</v>
      </c>
      <c r="BN33" s="7">
        <v>0.0281</v>
      </c>
      <c r="BO33" s="4">
        <v>11</v>
      </c>
      <c r="BP33" s="8">
        <v>178.42</v>
      </c>
      <c r="BQ33" s="4"/>
      <c r="BR33" s="8"/>
      <c r="BS33" s="7"/>
      <c r="BT33" s="7"/>
      <c r="BU33" s="2" t="s">
        <v>106</v>
      </c>
      <c r="BV33" s="2" t="s">
        <v>95</v>
      </c>
      <c r="BW33" s="2" t="s">
        <v>107</v>
      </c>
      <c r="BX33" s="2" t="s">
        <v>227</v>
      </c>
      <c r="BY33" s="2" t="s">
        <v>109</v>
      </c>
      <c r="BZ33" s="2" t="s">
        <v>98</v>
      </c>
    </row>
    <row r="34">
      <c r="A34" s="2" t="s">
        <v>228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91</v>
      </c>
      <c r="G34" s="2" t="s">
        <v>91</v>
      </c>
      <c r="H34" s="2" t="s">
        <v>91</v>
      </c>
      <c r="I34" s="2" t="s">
        <v>92</v>
      </c>
      <c r="J34" s="2" t="s">
        <v>122</v>
      </c>
      <c r="K34" s="2" t="s">
        <v>221</v>
      </c>
      <c r="L34" s="3">
        <v>16.94</v>
      </c>
      <c r="M34" s="3">
        <v>17.79</v>
      </c>
      <c r="N34" s="3">
        <v>37.99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222</v>
      </c>
      <c r="T34" s="2" t="s">
        <v>91</v>
      </c>
      <c r="U34" s="2" t="s">
        <v>114</v>
      </c>
      <c r="V34" s="2" t="s">
        <v>101</v>
      </c>
      <c r="W34" s="2" t="s">
        <v>102</v>
      </c>
      <c r="X34" s="2" t="s">
        <v>103</v>
      </c>
      <c r="Y34" s="2" t="s">
        <v>104</v>
      </c>
      <c r="Z34" s="4">
        <v>778</v>
      </c>
      <c r="AA34" s="4">
        <f>=ROUNDDOWN(11.1142857142857,0)</f>
      </c>
      <c r="AB34" s="5">
        <v>70</v>
      </c>
      <c r="AC34" s="2" t="s">
        <v>229</v>
      </c>
      <c r="AD34" s="4">
        <v>1200</v>
      </c>
      <c r="AE34" s="4">
        <v>1200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>
        <v>29</v>
      </c>
      <c r="AQ34" s="8">
        <v>541.72</v>
      </c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0.4788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681</v>
      </c>
      <c r="BK34" s="8">
        <v>13679.09</v>
      </c>
      <c r="BL34" s="2" t="s">
        <v>226</v>
      </c>
      <c r="BM34" s="7">
        <v>0.0426</v>
      </c>
      <c r="BN34" s="7">
        <v>0.0396</v>
      </c>
      <c r="BO34" s="4">
        <v>29</v>
      </c>
      <c r="BP34" s="8">
        <v>541.72</v>
      </c>
      <c r="BQ34" s="4"/>
      <c r="BR34" s="8"/>
      <c r="BS34" s="7"/>
      <c r="BT34" s="7"/>
      <c r="BU34" s="2" t="s">
        <v>106</v>
      </c>
      <c r="BV34" s="2" t="s">
        <v>95</v>
      </c>
      <c r="BW34" s="2" t="s">
        <v>107</v>
      </c>
      <c r="BX34" s="2" t="s">
        <v>230</v>
      </c>
      <c r="BY34" s="2" t="s">
        <v>109</v>
      </c>
      <c r="BZ34" s="2" t="s">
        <v>98</v>
      </c>
    </row>
    <row r="35">
      <c r="A35" s="2" t="s">
        <v>231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91</v>
      </c>
      <c r="G35" s="2" t="s">
        <v>91</v>
      </c>
      <c r="H35" s="2" t="s">
        <v>91</v>
      </c>
      <c r="I35" s="2" t="s">
        <v>92</v>
      </c>
      <c r="J35" s="2" t="s">
        <v>127</v>
      </c>
      <c r="K35" s="2" t="s">
        <v>221</v>
      </c>
      <c r="L35" s="3">
        <v>19.17</v>
      </c>
      <c r="M35" s="3">
        <v>20.13</v>
      </c>
      <c r="N35" s="3">
        <v>42.99</v>
      </c>
      <c r="O35" s="2" t="s">
        <v>95</v>
      </c>
      <c r="P35" s="2" t="s">
        <v>96</v>
      </c>
      <c r="Q35" s="2" t="s">
        <v>97</v>
      </c>
      <c r="R35" s="2" t="s">
        <v>98</v>
      </c>
      <c r="S35" s="2" t="s">
        <v>222</v>
      </c>
      <c r="T35" s="2" t="s">
        <v>91</v>
      </c>
      <c r="U35" s="2" t="s">
        <v>114</v>
      </c>
      <c r="V35" s="2" t="s">
        <v>101</v>
      </c>
      <c r="W35" s="2" t="s">
        <v>102</v>
      </c>
      <c r="X35" s="2" t="s">
        <v>103</v>
      </c>
      <c r="Y35" s="2" t="s">
        <v>208</v>
      </c>
      <c r="Z35" s="4">
        <v>427</v>
      </c>
      <c r="AA35" s="4">
        <f>=ROUNDDOWN(10.675,0)</f>
      </c>
      <c r="AB35" s="5">
        <v>40</v>
      </c>
      <c r="AC35" s="2" t="s">
        <v>229</v>
      </c>
      <c r="AD35" s="4">
        <v>590</v>
      </c>
      <c r="AE35" s="4">
        <v>590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>
        <v>8</v>
      </c>
      <c r="AQ35" s="8">
        <v>169.04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0.1494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296</v>
      </c>
      <c r="BK35" s="8">
        <v>6469.79</v>
      </c>
      <c r="BL35" s="2" t="s">
        <v>232</v>
      </c>
      <c r="BM35" s="7">
        <v>0.027</v>
      </c>
      <c r="BN35" s="7">
        <v>0.0261</v>
      </c>
      <c r="BO35" s="4">
        <v>8</v>
      </c>
      <c r="BP35" s="8">
        <v>169.04</v>
      </c>
      <c r="BQ35" s="4"/>
      <c r="BR35" s="8"/>
      <c r="BS35" s="7"/>
      <c r="BT35" s="7"/>
      <c r="BU35" s="2" t="s">
        <v>106</v>
      </c>
      <c r="BV35" s="2" t="s">
        <v>95</v>
      </c>
      <c r="BW35" s="2" t="s">
        <v>107</v>
      </c>
      <c r="BX35" s="2" t="s">
        <v>233</v>
      </c>
      <c r="BY35" s="2" t="s">
        <v>109</v>
      </c>
      <c r="BZ35" s="2" t="s">
        <v>98</v>
      </c>
    </row>
    <row r="36">
      <c r="A36" s="2" t="s">
        <v>234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91</v>
      </c>
      <c r="G36" s="2" t="s">
        <v>91</v>
      </c>
      <c r="H36" s="2" t="s">
        <v>91</v>
      </c>
      <c r="I36" s="2" t="s">
        <v>92</v>
      </c>
      <c r="J36" s="2" t="s">
        <v>132</v>
      </c>
      <c r="K36" s="2" t="s">
        <v>221</v>
      </c>
      <c r="L36" s="3">
        <v>19.17</v>
      </c>
      <c r="M36" s="3">
        <v>20.13</v>
      </c>
      <c r="N36" s="3">
        <v>42.99</v>
      </c>
      <c r="O36" s="2" t="s">
        <v>95</v>
      </c>
      <c r="P36" s="2" t="s">
        <v>96</v>
      </c>
      <c r="Q36" s="2" t="s">
        <v>97</v>
      </c>
      <c r="R36" s="2" t="s">
        <v>98</v>
      </c>
      <c r="S36" s="2" t="s">
        <v>222</v>
      </c>
      <c r="T36" s="2" t="s">
        <v>91</v>
      </c>
      <c r="U36" s="2" t="s">
        <v>114</v>
      </c>
      <c r="V36" s="2" t="s">
        <v>101</v>
      </c>
      <c r="W36" s="2" t="s">
        <v>102</v>
      </c>
      <c r="X36" s="2" t="s">
        <v>103</v>
      </c>
      <c r="Y36" s="2" t="s">
        <v>185</v>
      </c>
      <c r="Z36" s="4">
        <v>81</v>
      </c>
      <c r="AA36" s="4">
        <f>=ROUNDDOWN(4.26315789473684,0)</f>
      </c>
      <c r="AB36" s="5">
        <v>19</v>
      </c>
      <c r="AC36" s="2" t="s">
        <v>225</v>
      </c>
      <c r="AD36" s="4">
        <v>120</v>
      </c>
      <c r="AE36" s="4">
        <v>330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>
        <v>3</v>
      </c>
      <c r="AQ36" s="8">
        <v>63.39</v>
      </c>
      <c r="AR36" s="4"/>
      <c r="AS36" s="8"/>
      <c r="AT36" s="7"/>
      <c r="AU36" s="7"/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>
        <v>0.056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113</v>
      </c>
      <c r="BK36" s="8">
        <v>2587.7</v>
      </c>
      <c r="BL36" s="2" t="s">
        <v>226</v>
      </c>
      <c r="BM36" s="7">
        <v>0.0265</v>
      </c>
      <c r="BN36" s="7">
        <v>0.0245</v>
      </c>
      <c r="BO36" s="4">
        <v>3</v>
      </c>
      <c r="BP36" s="8">
        <v>63.39</v>
      </c>
      <c r="BQ36" s="4"/>
      <c r="BR36" s="8"/>
      <c r="BS36" s="7"/>
      <c r="BT36" s="7"/>
      <c r="BU36" s="2" t="s">
        <v>106</v>
      </c>
      <c r="BV36" s="2" t="s">
        <v>95</v>
      </c>
      <c r="BW36" s="2" t="s">
        <v>107</v>
      </c>
      <c r="BX36" s="2" t="s">
        <v>209</v>
      </c>
      <c r="BY36" s="2" t="s">
        <v>109</v>
      </c>
      <c r="BZ36" s="2" t="s">
        <v>98</v>
      </c>
    </row>
    <row r="37">
      <c r="A37" s="2" t="s">
        <v>235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91</v>
      </c>
      <c r="G37" s="2" t="s">
        <v>91</v>
      </c>
      <c r="H37" s="2" t="s">
        <v>91</v>
      </c>
      <c r="I37" s="2" t="s">
        <v>92</v>
      </c>
      <c r="J37" s="2" t="s">
        <v>93</v>
      </c>
      <c r="K37" s="2" t="s">
        <v>236</v>
      </c>
      <c r="L37" s="3">
        <v>12.48</v>
      </c>
      <c r="M37" s="3">
        <v>13.1</v>
      </c>
      <c r="N37" s="3">
        <v>27.99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237</v>
      </c>
      <c r="T37" s="2" t="s">
        <v>91</v>
      </c>
      <c r="U37" s="2" t="s">
        <v>100</v>
      </c>
      <c r="V37" s="2" t="s">
        <v>101</v>
      </c>
      <c r="W37" s="2" t="s">
        <v>102</v>
      </c>
      <c r="X37" s="2" t="s">
        <v>103</v>
      </c>
      <c r="Y37" s="2" t="s">
        <v>104</v>
      </c>
      <c r="Z37" s="4">
        <v>2605</v>
      </c>
      <c r="AA37" s="4">
        <f>=ROUNDDOWN(96.4814814814815,0)</f>
      </c>
      <c r="AB37" s="5">
        <v>27</v>
      </c>
      <c r="AC37" s="2" t="s">
        <v>98</v>
      </c>
      <c r="AD37" s="4"/>
      <c r="AE37" s="4"/>
      <c r="AF37" s="6">
        <v>65</v>
      </c>
      <c r="AG37" s="6">
        <v>48</v>
      </c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>
        <v>13</v>
      </c>
      <c r="AQ37" s="8">
        <v>178.88</v>
      </c>
      <c r="AR37" s="4"/>
      <c r="AS37" s="8"/>
      <c r="AT37" s="7"/>
      <c r="AU37" s="7"/>
      <c r="AV37" s="4">
        <v>52</v>
      </c>
      <c r="AW37" s="8">
        <v>920.6</v>
      </c>
      <c r="AX37" s="4" t="s">
        <v>98</v>
      </c>
      <c r="AY37" s="8" t="s">
        <v>98</v>
      </c>
      <c r="AZ37" s="7" t="s">
        <v>98</v>
      </c>
      <c r="BA37" s="7" t="s">
        <v>98</v>
      </c>
      <c r="BB37" s="7">
        <v>0.1943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0.0488</v>
      </c>
      <c r="BJ37" s="4">
        <v>162</v>
      </c>
      <c r="BK37" s="8">
        <v>2613.33</v>
      </c>
      <c r="BL37" s="2" t="s">
        <v>238</v>
      </c>
      <c r="BM37" s="7">
        <v>0.0802</v>
      </c>
      <c r="BN37" s="7">
        <v>0.0684</v>
      </c>
      <c r="BO37" s="4">
        <v>13</v>
      </c>
      <c r="BP37" s="8">
        <v>178.88</v>
      </c>
      <c r="BQ37" s="4"/>
      <c r="BR37" s="8"/>
      <c r="BS37" s="7"/>
      <c r="BT37" s="7"/>
      <c r="BU37" s="2" t="s">
        <v>106</v>
      </c>
      <c r="BV37" s="2" t="s">
        <v>95</v>
      </c>
      <c r="BW37" s="2" t="s">
        <v>107</v>
      </c>
      <c r="BX37" s="2" t="s">
        <v>239</v>
      </c>
      <c r="BY37" s="2" t="s">
        <v>109</v>
      </c>
      <c r="BZ37" s="2" t="s">
        <v>98</v>
      </c>
    </row>
    <row r="38">
      <c r="A38" s="2" t="s">
        <v>240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91</v>
      </c>
      <c r="G38" s="2" t="s">
        <v>91</v>
      </c>
      <c r="H38" s="2" t="s">
        <v>91</v>
      </c>
      <c r="I38" s="2" t="s">
        <v>111</v>
      </c>
      <c r="J38" s="2" t="s">
        <v>112</v>
      </c>
      <c r="K38" s="2" t="s">
        <v>236</v>
      </c>
      <c r="L38" s="3">
        <v>16.5</v>
      </c>
      <c r="M38" s="3">
        <v>17.32</v>
      </c>
      <c r="N38" s="3">
        <v>32.99</v>
      </c>
      <c r="O38" s="2" t="s">
        <v>95</v>
      </c>
      <c r="P38" s="2" t="s">
        <v>128</v>
      </c>
      <c r="Q38" s="2" t="s">
        <v>97</v>
      </c>
      <c r="R38" s="2" t="s">
        <v>98</v>
      </c>
      <c r="S38" s="2" t="s">
        <v>237</v>
      </c>
      <c r="T38" s="2" t="s">
        <v>91</v>
      </c>
      <c r="U38" s="2" t="s">
        <v>114</v>
      </c>
      <c r="V38" s="2" t="s">
        <v>101</v>
      </c>
      <c r="W38" s="2" t="s">
        <v>115</v>
      </c>
      <c r="X38" s="2" t="s">
        <v>102</v>
      </c>
      <c r="Y38" s="2" t="s">
        <v>116</v>
      </c>
      <c r="Z38" s="4">
        <v>2673</v>
      </c>
      <c r="AA38" s="4">
        <f>=ROUNDDOWN(63.6428571428571,0)</f>
      </c>
      <c r="AB38" s="5">
        <v>42</v>
      </c>
      <c r="AC38" s="2" t="s">
        <v>98</v>
      </c>
      <c r="AD38" s="4"/>
      <c r="AE38" s="4"/>
      <c r="AF38" s="6">
        <v>65</v>
      </c>
      <c r="AG38" s="6">
        <v>48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>
        <v>14</v>
      </c>
      <c r="AQ38" s="8">
        <v>241.78</v>
      </c>
      <c r="AR38" s="4"/>
      <c r="AS38" s="8"/>
      <c r="AT38" s="7"/>
      <c r="AU38" s="7"/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0.2626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338</v>
      </c>
      <c r="BK38" s="8">
        <v>5788.73</v>
      </c>
      <c r="BL38" s="2" t="s">
        <v>241</v>
      </c>
      <c r="BM38" s="7">
        <v>0.0414</v>
      </c>
      <c r="BN38" s="7">
        <v>0.0418</v>
      </c>
      <c r="BO38" s="4">
        <v>14</v>
      </c>
      <c r="BP38" s="8">
        <v>241.78</v>
      </c>
      <c r="BQ38" s="4"/>
      <c r="BR38" s="8"/>
      <c r="BS38" s="7"/>
      <c r="BT38" s="7"/>
      <c r="BU38" s="2" t="s">
        <v>106</v>
      </c>
      <c r="BV38" s="2" t="s">
        <v>95</v>
      </c>
      <c r="BW38" s="2" t="s">
        <v>119</v>
      </c>
      <c r="BX38" s="2" t="s">
        <v>171</v>
      </c>
      <c r="BY38" s="2" t="s">
        <v>109</v>
      </c>
      <c r="BZ38" s="2" t="s">
        <v>98</v>
      </c>
    </row>
    <row r="39">
      <c r="A39" s="2" t="s">
        <v>242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91</v>
      </c>
      <c r="G39" s="2" t="s">
        <v>91</v>
      </c>
      <c r="H39" s="2" t="s">
        <v>91</v>
      </c>
      <c r="I39" s="2" t="s">
        <v>111</v>
      </c>
      <c r="J39" s="2" t="s">
        <v>122</v>
      </c>
      <c r="K39" s="2" t="s">
        <v>236</v>
      </c>
      <c r="L39" s="3">
        <v>19</v>
      </c>
      <c r="M39" s="3">
        <v>19.95</v>
      </c>
      <c r="N39" s="3">
        <v>37.99</v>
      </c>
      <c r="O39" s="2" t="s">
        <v>95</v>
      </c>
      <c r="P39" s="2" t="s">
        <v>123</v>
      </c>
      <c r="Q39" s="2" t="s">
        <v>97</v>
      </c>
      <c r="R39" s="2" t="s">
        <v>98</v>
      </c>
      <c r="S39" s="2" t="s">
        <v>237</v>
      </c>
      <c r="T39" s="2" t="s">
        <v>91</v>
      </c>
      <c r="U39" s="2" t="s">
        <v>114</v>
      </c>
      <c r="V39" s="2" t="s">
        <v>101</v>
      </c>
      <c r="W39" s="2" t="s">
        <v>115</v>
      </c>
      <c r="X39" s="2" t="s">
        <v>102</v>
      </c>
      <c r="Y39" s="2" t="s">
        <v>116</v>
      </c>
      <c r="Z39" s="4">
        <v>7461</v>
      </c>
      <c r="AA39" s="4">
        <f>=ROUNDDOWN(56.9541984732824,0)</f>
      </c>
      <c r="AB39" s="5">
        <v>131</v>
      </c>
      <c r="AC39" s="2" t="s">
        <v>243</v>
      </c>
      <c r="AD39" s="4">
        <v>250</v>
      </c>
      <c r="AE39" s="4">
        <v>250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19</v>
      </c>
      <c r="AQ39" s="8">
        <v>361.38</v>
      </c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0.3925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646</v>
      </c>
      <c r="BK39" s="8">
        <v>12576.22</v>
      </c>
      <c r="BL39" s="2" t="s">
        <v>244</v>
      </c>
      <c r="BM39" s="7">
        <v>0.0294</v>
      </c>
      <c r="BN39" s="7">
        <v>0.0287</v>
      </c>
      <c r="BO39" s="4">
        <v>19</v>
      </c>
      <c r="BP39" s="8">
        <v>361.38</v>
      </c>
      <c r="BQ39" s="4"/>
      <c r="BR39" s="8"/>
      <c r="BS39" s="7"/>
      <c r="BT39" s="7"/>
      <c r="BU39" s="2" t="s">
        <v>106</v>
      </c>
      <c r="BV39" s="2" t="s">
        <v>95</v>
      </c>
      <c r="BW39" s="2" t="s">
        <v>119</v>
      </c>
      <c r="BX39" s="2" t="s">
        <v>194</v>
      </c>
      <c r="BY39" s="2" t="s">
        <v>109</v>
      </c>
      <c r="BZ39" s="2" t="s">
        <v>98</v>
      </c>
    </row>
    <row r="40">
      <c r="A40" s="2" t="s">
        <v>245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91</v>
      </c>
      <c r="G40" s="2" t="s">
        <v>91</v>
      </c>
      <c r="H40" s="2" t="s">
        <v>91</v>
      </c>
      <c r="I40" s="2" t="s">
        <v>111</v>
      </c>
      <c r="J40" s="2" t="s">
        <v>127</v>
      </c>
      <c r="K40" s="2" t="s">
        <v>236</v>
      </c>
      <c r="L40" s="3">
        <v>21.5</v>
      </c>
      <c r="M40" s="3">
        <v>22.58</v>
      </c>
      <c r="N40" s="3">
        <v>42.99</v>
      </c>
      <c r="O40" s="2" t="s">
        <v>95</v>
      </c>
      <c r="P40" s="2" t="s">
        <v>123</v>
      </c>
      <c r="Q40" s="2" t="s">
        <v>97</v>
      </c>
      <c r="R40" s="2" t="s">
        <v>98</v>
      </c>
      <c r="S40" s="2" t="s">
        <v>237</v>
      </c>
      <c r="T40" s="2" t="s">
        <v>91</v>
      </c>
      <c r="U40" s="2" t="s">
        <v>114</v>
      </c>
      <c r="V40" s="2" t="s">
        <v>101</v>
      </c>
      <c r="W40" s="2" t="s">
        <v>115</v>
      </c>
      <c r="X40" s="2" t="s">
        <v>102</v>
      </c>
      <c r="Y40" s="2" t="s">
        <v>116</v>
      </c>
      <c r="Z40" s="4">
        <v>3122</v>
      </c>
      <c r="AA40" s="4">
        <f>=ROUNDDOWN(41.0789473684211,0)</f>
      </c>
      <c r="AB40" s="5">
        <v>76</v>
      </c>
      <c r="AC40" s="2" t="s">
        <v>243</v>
      </c>
      <c r="AD40" s="4">
        <v>487</v>
      </c>
      <c r="AE40" s="4">
        <v>487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4</v>
      </c>
      <c r="AQ40" s="8">
        <v>88.8</v>
      </c>
      <c r="AR40" s="4"/>
      <c r="AS40" s="8"/>
      <c r="AT40" s="7"/>
      <c r="AU40" s="7"/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0.0965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341</v>
      </c>
      <c r="BK40" s="8">
        <v>7888.7</v>
      </c>
      <c r="BL40" s="2" t="s">
        <v>246</v>
      </c>
      <c r="BM40" s="7">
        <v>0.0117</v>
      </c>
      <c r="BN40" s="7">
        <v>0.0113</v>
      </c>
      <c r="BO40" s="4">
        <v>4</v>
      </c>
      <c r="BP40" s="8">
        <v>88.8</v>
      </c>
      <c r="BQ40" s="4"/>
      <c r="BR40" s="8"/>
      <c r="BS40" s="7"/>
      <c r="BT40" s="7"/>
      <c r="BU40" s="2" t="s">
        <v>106</v>
      </c>
      <c r="BV40" s="2" t="s">
        <v>95</v>
      </c>
      <c r="BW40" s="2" t="s">
        <v>119</v>
      </c>
      <c r="BX40" s="2" t="s">
        <v>247</v>
      </c>
      <c r="BY40" s="2" t="s">
        <v>109</v>
      </c>
      <c r="BZ40" s="2" t="s">
        <v>98</v>
      </c>
    </row>
    <row r="41">
      <c r="A41" s="2" t="s">
        <v>248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91</v>
      </c>
      <c r="G41" s="2" t="s">
        <v>91</v>
      </c>
      <c r="H41" s="2" t="s">
        <v>91</v>
      </c>
      <c r="I41" s="2" t="s">
        <v>111</v>
      </c>
      <c r="J41" s="2" t="s">
        <v>132</v>
      </c>
      <c r="K41" s="2" t="s">
        <v>236</v>
      </c>
      <c r="L41" s="3">
        <v>21.5</v>
      </c>
      <c r="M41" s="3">
        <v>22.58</v>
      </c>
      <c r="N41" s="3">
        <v>42.99</v>
      </c>
      <c r="O41" s="2" t="s">
        <v>95</v>
      </c>
      <c r="P41" s="2" t="s">
        <v>128</v>
      </c>
      <c r="Q41" s="2" t="s">
        <v>97</v>
      </c>
      <c r="R41" s="2" t="s">
        <v>98</v>
      </c>
      <c r="S41" s="2" t="s">
        <v>237</v>
      </c>
      <c r="T41" s="2" t="s">
        <v>91</v>
      </c>
      <c r="U41" s="2" t="s">
        <v>114</v>
      </c>
      <c r="V41" s="2" t="s">
        <v>101</v>
      </c>
      <c r="W41" s="2" t="s">
        <v>115</v>
      </c>
      <c r="X41" s="2" t="s">
        <v>102</v>
      </c>
      <c r="Y41" s="2" t="s">
        <v>116</v>
      </c>
      <c r="Z41" s="4">
        <v>682</v>
      </c>
      <c r="AA41" s="4">
        <f>=ROUNDDOWN(28.4166666666667,0)</f>
      </c>
      <c r="AB41" s="5">
        <v>24</v>
      </c>
      <c r="AC41" s="2" t="s">
        <v>117</v>
      </c>
      <c r="AD41" s="4">
        <v>200</v>
      </c>
      <c r="AE41" s="4">
        <v>400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>
        <v>1</v>
      </c>
      <c r="AQ41" s="8">
        <v>22.2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0.0241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97</v>
      </c>
      <c r="BK41" s="8">
        <v>2142.19</v>
      </c>
      <c r="BL41" s="2" t="s">
        <v>129</v>
      </c>
      <c r="BM41" s="7">
        <v>0.0103</v>
      </c>
      <c r="BN41" s="7">
        <v>0.0104</v>
      </c>
      <c r="BO41" s="4">
        <v>1</v>
      </c>
      <c r="BP41" s="8">
        <v>22.2</v>
      </c>
      <c r="BQ41" s="4"/>
      <c r="BR41" s="8"/>
      <c r="BS41" s="7"/>
      <c r="BT41" s="7"/>
      <c r="BU41" s="2" t="s">
        <v>106</v>
      </c>
      <c r="BV41" s="2" t="s">
        <v>95</v>
      </c>
      <c r="BW41" s="2" t="s">
        <v>249</v>
      </c>
      <c r="BX41" s="2" t="s">
        <v>250</v>
      </c>
      <c r="BY41" s="2" t="s">
        <v>109</v>
      </c>
      <c r="BZ41" s="2" t="s">
        <v>98</v>
      </c>
    </row>
    <row r="42">
      <c r="A42" s="2" t="s">
        <v>251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91</v>
      </c>
      <c r="G42" s="2" t="s">
        <v>91</v>
      </c>
      <c r="H42" s="2" t="s">
        <v>91</v>
      </c>
      <c r="I42" s="2" t="s">
        <v>92</v>
      </c>
      <c r="J42" s="2" t="s">
        <v>158</v>
      </c>
      <c r="K42" s="2" t="s">
        <v>236</v>
      </c>
      <c r="L42" s="3">
        <v>25</v>
      </c>
      <c r="M42" s="3">
        <v>26.25</v>
      </c>
      <c r="N42" s="3">
        <v>49.99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237</v>
      </c>
      <c r="T42" s="2" t="s">
        <v>91</v>
      </c>
      <c r="U42" s="2" t="s">
        <v>159</v>
      </c>
      <c r="V42" s="2" t="s">
        <v>101</v>
      </c>
      <c r="W42" s="2" t="s">
        <v>102</v>
      </c>
      <c r="X42" s="2" t="s">
        <v>103</v>
      </c>
      <c r="Y42" s="2" t="s">
        <v>104</v>
      </c>
      <c r="Z42" s="4">
        <v>497</v>
      </c>
      <c r="AA42" s="4">
        <f>=ROUNDDOWN(38.2307692307692,0)</f>
      </c>
      <c r="AB42" s="5">
        <v>13</v>
      </c>
      <c r="AC42" s="2" t="s">
        <v>98</v>
      </c>
      <c r="AD42" s="4"/>
      <c r="AE42" s="4"/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>
        <v>1</v>
      </c>
      <c r="AQ42" s="8">
        <v>27.56</v>
      </c>
      <c r="AR42" s="4"/>
      <c r="AS42" s="8"/>
      <c r="AT42" s="7"/>
      <c r="AU42" s="7"/>
      <c r="AV42" s="4" t="s">
        <v>98</v>
      </c>
      <c r="AW42" s="8" t="s">
        <v>98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0.0299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 t="s">
        <v>98</v>
      </c>
      <c r="BJ42" s="4">
        <v>69</v>
      </c>
      <c r="BK42" s="8">
        <v>2063.82</v>
      </c>
      <c r="BL42" s="2" t="s">
        <v>252</v>
      </c>
      <c r="BM42" s="7">
        <v>0.0145</v>
      </c>
      <c r="BN42" s="7">
        <v>0.0134</v>
      </c>
      <c r="BO42" s="4">
        <v>1</v>
      </c>
      <c r="BP42" s="8">
        <v>27.56</v>
      </c>
      <c r="BQ42" s="4"/>
      <c r="BR42" s="8"/>
      <c r="BS42" s="7"/>
      <c r="BT42" s="7"/>
      <c r="BU42" s="2" t="s">
        <v>106</v>
      </c>
      <c r="BV42" s="2" t="s">
        <v>95</v>
      </c>
      <c r="BW42" s="2" t="s">
        <v>107</v>
      </c>
      <c r="BX42" s="2" t="s">
        <v>140</v>
      </c>
      <c r="BY42" s="2" t="s">
        <v>109</v>
      </c>
      <c r="BZ42" s="2" t="s">
        <v>98</v>
      </c>
    </row>
    <row r="43">
      <c r="A43" s="2" t="s">
        <v>253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91</v>
      </c>
      <c r="G43" s="2" t="s">
        <v>91</v>
      </c>
      <c r="H43" s="2" t="s">
        <v>91</v>
      </c>
      <c r="I43" s="2" t="s">
        <v>92</v>
      </c>
      <c r="J43" s="2" t="s">
        <v>93</v>
      </c>
      <c r="K43" s="2" t="s">
        <v>254</v>
      </c>
      <c r="L43" s="3">
        <v>12.48</v>
      </c>
      <c r="M43" s="3">
        <v>13.1</v>
      </c>
      <c r="N43" s="3">
        <v>27.99</v>
      </c>
      <c r="O43" s="2" t="s">
        <v>95</v>
      </c>
      <c r="P43" s="2" t="s">
        <v>96</v>
      </c>
      <c r="Q43" s="2" t="s">
        <v>97</v>
      </c>
      <c r="R43" s="2" t="s">
        <v>98</v>
      </c>
      <c r="S43" s="2" t="s">
        <v>255</v>
      </c>
      <c r="T43" s="2" t="s">
        <v>91</v>
      </c>
      <c r="U43" s="2" t="s">
        <v>100</v>
      </c>
      <c r="V43" s="2" t="s">
        <v>101</v>
      </c>
      <c r="W43" s="2" t="s">
        <v>102</v>
      </c>
      <c r="X43" s="2" t="s">
        <v>103</v>
      </c>
      <c r="Y43" s="2" t="s">
        <v>208</v>
      </c>
      <c r="Z43" s="4">
        <v>506</v>
      </c>
      <c r="AA43" s="4">
        <f>=ROUNDDOWN(25.3,0)</f>
      </c>
      <c r="AB43" s="5">
        <v>20</v>
      </c>
      <c r="AC43" s="2" t="s">
        <v>98</v>
      </c>
      <c r="AD43" s="4"/>
      <c r="AE43" s="4"/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>
        <v>16</v>
      </c>
      <c r="AQ43" s="8">
        <v>220.16</v>
      </c>
      <c r="AR43" s="4"/>
      <c r="AS43" s="8"/>
      <c r="AT43" s="7"/>
      <c r="AU43" s="7"/>
      <c r="AV43" s="4">
        <v>52</v>
      </c>
      <c r="AW43" s="8">
        <v>853.27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0.258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>
        <v>0.0453</v>
      </c>
      <c r="BJ43" s="4">
        <v>138</v>
      </c>
      <c r="BK43" s="8">
        <v>2067.87</v>
      </c>
      <c r="BL43" s="2" t="s">
        <v>252</v>
      </c>
      <c r="BM43" s="7">
        <v>0.1159</v>
      </c>
      <c r="BN43" s="7">
        <v>0.1065</v>
      </c>
      <c r="BO43" s="4">
        <v>16</v>
      </c>
      <c r="BP43" s="8">
        <v>220.16</v>
      </c>
      <c r="BQ43" s="4"/>
      <c r="BR43" s="8"/>
      <c r="BS43" s="7"/>
      <c r="BT43" s="7"/>
      <c r="BU43" s="2" t="s">
        <v>106</v>
      </c>
      <c r="BV43" s="2" t="s">
        <v>95</v>
      </c>
      <c r="BW43" s="2" t="s">
        <v>107</v>
      </c>
      <c r="BX43" s="2" t="s">
        <v>140</v>
      </c>
      <c r="BY43" s="2" t="s">
        <v>109</v>
      </c>
      <c r="BZ43" s="2" t="s">
        <v>98</v>
      </c>
    </row>
    <row r="44">
      <c r="A44" s="2" t="s">
        <v>256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91</v>
      </c>
      <c r="G44" s="2" t="s">
        <v>91</v>
      </c>
      <c r="H44" s="2" t="s">
        <v>91</v>
      </c>
      <c r="I44" s="2" t="s">
        <v>92</v>
      </c>
      <c r="J44" s="2" t="s">
        <v>112</v>
      </c>
      <c r="K44" s="2" t="s">
        <v>254</v>
      </c>
      <c r="L44" s="3">
        <v>14.71</v>
      </c>
      <c r="M44" s="3">
        <v>15.45</v>
      </c>
      <c r="N44" s="3">
        <v>32.99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255</v>
      </c>
      <c r="T44" s="2" t="s">
        <v>91</v>
      </c>
      <c r="U44" s="2" t="s">
        <v>114</v>
      </c>
      <c r="V44" s="2" t="s">
        <v>101</v>
      </c>
      <c r="W44" s="2" t="s">
        <v>102</v>
      </c>
      <c r="X44" s="2" t="s">
        <v>103</v>
      </c>
      <c r="Y44" s="2" t="s">
        <v>185</v>
      </c>
      <c r="Z44" s="4">
        <v>433</v>
      </c>
      <c r="AA44" s="4">
        <f>=ROUNDDOWN(21.65,0)</f>
      </c>
      <c r="AB44" s="5">
        <v>20</v>
      </c>
      <c r="AC44" s="2" t="s">
        <v>229</v>
      </c>
      <c r="AD44" s="4">
        <v>200</v>
      </c>
      <c r="AE44" s="4">
        <v>200</v>
      </c>
      <c r="AF44" s="6">
        <v>65</v>
      </c>
      <c r="AG44" s="6">
        <v>48</v>
      </c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>
        <v>17</v>
      </c>
      <c r="AQ44" s="8">
        <v>275.74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0.3232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335</v>
      </c>
      <c r="BK44" s="8">
        <v>5814.11</v>
      </c>
      <c r="BL44" s="2" t="s">
        <v>257</v>
      </c>
      <c r="BM44" s="7">
        <v>0.0507</v>
      </c>
      <c r="BN44" s="7">
        <v>0.0474</v>
      </c>
      <c r="BO44" s="4">
        <v>17</v>
      </c>
      <c r="BP44" s="8">
        <v>275.74</v>
      </c>
      <c r="BQ44" s="4"/>
      <c r="BR44" s="8"/>
      <c r="BS44" s="7"/>
      <c r="BT44" s="7"/>
      <c r="BU44" s="2" t="s">
        <v>106</v>
      </c>
      <c r="BV44" s="2" t="s">
        <v>95</v>
      </c>
      <c r="BW44" s="2" t="s">
        <v>107</v>
      </c>
      <c r="BX44" s="2" t="s">
        <v>258</v>
      </c>
      <c r="BY44" s="2" t="s">
        <v>109</v>
      </c>
      <c r="BZ44" s="2" t="s">
        <v>98</v>
      </c>
    </row>
    <row r="45">
      <c r="A45" s="2" t="s">
        <v>259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91</v>
      </c>
      <c r="G45" s="2" t="s">
        <v>91</v>
      </c>
      <c r="H45" s="2" t="s">
        <v>91</v>
      </c>
      <c r="I45" s="2" t="s">
        <v>92</v>
      </c>
      <c r="J45" s="2" t="s">
        <v>122</v>
      </c>
      <c r="K45" s="2" t="s">
        <v>254</v>
      </c>
      <c r="L45" s="3">
        <v>16.94</v>
      </c>
      <c r="M45" s="3">
        <v>17.79</v>
      </c>
      <c r="N45" s="3">
        <v>37.99</v>
      </c>
      <c r="O45" s="2" t="s">
        <v>95</v>
      </c>
      <c r="P45" s="2" t="s">
        <v>96</v>
      </c>
      <c r="Q45" s="2" t="s">
        <v>97</v>
      </c>
      <c r="R45" s="2" t="s">
        <v>98</v>
      </c>
      <c r="S45" s="2" t="s">
        <v>255</v>
      </c>
      <c r="T45" s="2" t="s">
        <v>91</v>
      </c>
      <c r="U45" s="2" t="s">
        <v>114</v>
      </c>
      <c r="V45" s="2" t="s">
        <v>101</v>
      </c>
      <c r="W45" s="2" t="s">
        <v>102</v>
      </c>
      <c r="X45" s="2" t="s">
        <v>103</v>
      </c>
      <c r="Y45" s="2" t="s">
        <v>185</v>
      </c>
      <c r="Z45" s="4">
        <v>1580</v>
      </c>
      <c r="AA45" s="4">
        <f>=ROUNDDOWN(49.375,0)</f>
      </c>
      <c r="AB45" s="5">
        <v>32</v>
      </c>
      <c r="AC45" s="2" t="s">
        <v>98</v>
      </c>
      <c r="AD45" s="4"/>
      <c r="AE45" s="4"/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>
        <v>18</v>
      </c>
      <c r="AQ45" s="8">
        <v>336.24</v>
      </c>
      <c r="AR45" s="4"/>
      <c r="AS45" s="8"/>
      <c r="AT45" s="7"/>
      <c r="AU45" s="7"/>
      <c r="AV45" s="4" t="s">
        <v>98</v>
      </c>
      <c r="AW45" s="8" t="s">
        <v>98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>
        <v>0.3941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 t="s">
        <v>98</v>
      </c>
      <c r="BJ45" s="4">
        <v>504</v>
      </c>
      <c r="BK45" s="8">
        <v>10037.22</v>
      </c>
      <c r="BL45" s="2" t="s">
        <v>232</v>
      </c>
      <c r="BM45" s="7">
        <v>0.0357</v>
      </c>
      <c r="BN45" s="7">
        <v>0.0335</v>
      </c>
      <c r="BO45" s="4">
        <v>18</v>
      </c>
      <c r="BP45" s="8">
        <v>336.24</v>
      </c>
      <c r="BQ45" s="4"/>
      <c r="BR45" s="8"/>
      <c r="BS45" s="7"/>
      <c r="BT45" s="7"/>
      <c r="BU45" s="2" t="s">
        <v>106</v>
      </c>
      <c r="BV45" s="2" t="s">
        <v>95</v>
      </c>
      <c r="BW45" s="2" t="s">
        <v>107</v>
      </c>
      <c r="BX45" s="2" t="s">
        <v>260</v>
      </c>
      <c r="BY45" s="2" t="s">
        <v>109</v>
      </c>
      <c r="BZ45" s="2" t="s">
        <v>98</v>
      </c>
    </row>
    <row r="46">
      <c r="A46" s="2" t="s">
        <v>261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91</v>
      </c>
      <c r="G46" s="2" t="s">
        <v>91</v>
      </c>
      <c r="H46" s="2" t="s">
        <v>91</v>
      </c>
      <c r="I46" s="2" t="s">
        <v>92</v>
      </c>
      <c r="J46" s="2" t="s">
        <v>127</v>
      </c>
      <c r="K46" s="2" t="s">
        <v>254</v>
      </c>
      <c r="L46" s="3">
        <v>19.17</v>
      </c>
      <c r="M46" s="3">
        <v>20.13</v>
      </c>
      <c r="N46" s="3">
        <v>42.99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255</v>
      </c>
      <c r="T46" s="2" t="s">
        <v>91</v>
      </c>
      <c r="U46" s="2" t="s">
        <v>114</v>
      </c>
      <c r="V46" s="2" t="s">
        <v>101</v>
      </c>
      <c r="W46" s="2" t="s">
        <v>102</v>
      </c>
      <c r="X46" s="2" t="s">
        <v>103</v>
      </c>
      <c r="Y46" s="2" t="s">
        <v>185</v>
      </c>
      <c r="Z46" s="4">
        <v>746</v>
      </c>
      <c r="AA46" s="4">
        <f>=ROUNDDOWN(37.3,0)</f>
      </c>
      <c r="AB46" s="5">
        <v>20</v>
      </c>
      <c r="AC46" s="2" t="s">
        <v>98</v>
      </c>
      <c r="AD46" s="4"/>
      <c r="AE46" s="4"/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>
        <v>1</v>
      </c>
      <c r="AQ46" s="8">
        <v>21.13</v>
      </c>
      <c r="AR46" s="4"/>
      <c r="AS46" s="8"/>
      <c r="AT46" s="7"/>
      <c r="AU46" s="7"/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0.0248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186</v>
      </c>
      <c r="BK46" s="8">
        <v>4365.43</v>
      </c>
      <c r="BL46" s="2" t="s">
        <v>232</v>
      </c>
      <c r="BM46" s="7">
        <v>0.0054</v>
      </c>
      <c r="BN46" s="7">
        <v>0.0048</v>
      </c>
      <c r="BO46" s="4">
        <v>1</v>
      </c>
      <c r="BP46" s="8">
        <v>21.13</v>
      </c>
      <c r="BQ46" s="4"/>
      <c r="BR46" s="8"/>
      <c r="BS46" s="7"/>
      <c r="BT46" s="7"/>
      <c r="BU46" s="2" t="s">
        <v>106</v>
      </c>
      <c r="BV46" s="2" t="s">
        <v>95</v>
      </c>
      <c r="BW46" s="2" t="s">
        <v>107</v>
      </c>
      <c r="BX46" s="2" t="s">
        <v>260</v>
      </c>
      <c r="BY46" s="2" t="s">
        <v>109</v>
      </c>
      <c r="BZ46" s="2" t="s">
        <v>98</v>
      </c>
    </row>
    <row r="47">
      <c r="A47" s="2" t="s">
        <v>262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91</v>
      </c>
      <c r="G47" s="2" t="s">
        <v>91</v>
      </c>
      <c r="H47" s="2" t="s">
        <v>91</v>
      </c>
      <c r="I47" s="2" t="s">
        <v>92</v>
      </c>
      <c r="J47" s="2" t="s">
        <v>132</v>
      </c>
      <c r="K47" s="2" t="s">
        <v>254</v>
      </c>
      <c r="L47" s="3">
        <v>19.17</v>
      </c>
      <c r="M47" s="3">
        <v>20.13</v>
      </c>
      <c r="N47" s="3">
        <v>42.99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255</v>
      </c>
      <c r="T47" s="2" t="s">
        <v>91</v>
      </c>
      <c r="U47" s="2" t="s">
        <v>114</v>
      </c>
      <c r="V47" s="2" t="s">
        <v>101</v>
      </c>
      <c r="W47" s="2" t="s">
        <v>102</v>
      </c>
      <c r="X47" s="2" t="s">
        <v>103</v>
      </c>
      <c r="Y47" s="2" t="s">
        <v>208</v>
      </c>
      <c r="Z47" s="4">
        <v>137</v>
      </c>
      <c r="AA47" s="4">
        <f>=ROUNDDOWN(11.4166666666667,0)</f>
      </c>
      <c r="AB47" s="5">
        <v>12</v>
      </c>
      <c r="AC47" s="2" t="s">
        <v>225</v>
      </c>
      <c r="AD47" s="4">
        <v>120</v>
      </c>
      <c r="AE47" s="4">
        <v>120</v>
      </c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88</v>
      </c>
      <c r="BK47" s="8">
        <v>1938.25</v>
      </c>
      <c r="BL47" s="2" t="s">
        <v>263</v>
      </c>
      <c r="BM47" s="7"/>
      <c r="BN47" s="7"/>
      <c r="BO47" s="4"/>
      <c r="BP47" s="8"/>
      <c r="BQ47" s="4"/>
      <c r="BR47" s="8"/>
      <c r="BS47" s="7"/>
      <c r="BT47" s="7"/>
      <c r="BU47" s="2" t="s">
        <v>106</v>
      </c>
      <c r="BV47" s="2" t="s">
        <v>95</v>
      </c>
      <c r="BW47" s="2" t="s">
        <v>107</v>
      </c>
      <c r="BX47" s="2" t="s">
        <v>98</v>
      </c>
      <c r="BY47" s="2" t="s">
        <v>109</v>
      </c>
      <c r="BZ47" s="2" t="s">
        <v>98</v>
      </c>
    </row>
    <row r="48">
      <c r="A48" s="2" t="s">
        <v>264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91</v>
      </c>
      <c r="G48" s="2" t="s">
        <v>91</v>
      </c>
      <c r="H48" s="2" t="s">
        <v>91</v>
      </c>
      <c r="I48" s="2" t="s">
        <v>92</v>
      </c>
      <c r="J48" s="2" t="s">
        <v>93</v>
      </c>
      <c r="K48" s="2" t="s">
        <v>265</v>
      </c>
      <c r="L48" s="3">
        <v>12.48</v>
      </c>
      <c r="M48" s="3">
        <v>13.1</v>
      </c>
      <c r="N48" s="3">
        <v>27.99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266</v>
      </c>
      <c r="T48" s="2" t="s">
        <v>91</v>
      </c>
      <c r="U48" s="2" t="s">
        <v>100</v>
      </c>
      <c r="V48" s="2" t="s">
        <v>101</v>
      </c>
      <c r="W48" s="2" t="s">
        <v>102</v>
      </c>
      <c r="X48" s="2" t="s">
        <v>103</v>
      </c>
      <c r="Y48" s="2" t="s">
        <v>208</v>
      </c>
      <c r="Z48" s="4">
        <v>452</v>
      </c>
      <c r="AA48" s="4">
        <f>=ROUNDDOWN(34.7692307692308,0)</f>
      </c>
      <c r="AB48" s="5">
        <v>13</v>
      </c>
      <c r="AC48" s="2" t="s">
        <v>98</v>
      </c>
      <c r="AD48" s="4"/>
      <c r="AE48" s="4"/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>
        <v>8</v>
      </c>
      <c r="AQ48" s="8">
        <v>110.08</v>
      </c>
      <c r="AR48" s="4"/>
      <c r="AS48" s="8"/>
      <c r="AT48" s="7"/>
      <c r="AU48" s="7"/>
      <c r="AV48" s="4">
        <v>47</v>
      </c>
      <c r="AW48" s="8">
        <v>850.77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0.1294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0.0451</v>
      </c>
      <c r="BJ48" s="4">
        <v>78</v>
      </c>
      <c r="BK48" s="8">
        <v>1076.11</v>
      </c>
      <c r="BL48" s="2" t="s">
        <v>267</v>
      </c>
      <c r="BM48" s="7">
        <v>0.1026</v>
      </c>
      <c r="BN48" s="7">
        <v>0.1023</v>
      </c>
      <c r="BO48" s="4">
        <v>8</v>
      </c>
      <c r="BP48" s="8">
        <v>110.08</v>
      </c>
      <c r="BQ48" s="4"/>
      <c r="BR48" s="8"/>
      <c r="BS48" s="7"/>
      <c r="BT48" s="7"/>
      <c r="BU48" s="2" t="s">
        <v>106</v>
      </c>
      <c r="BV48" s="2" t="s">
        <v>95</v>
      </c>
      <c r="BW48" s="2" t="s">
        <v>107</v>
      </c>
      <c r="BX48" s="2" t="s">
        <v>268</v>
      </c>
      <c r="BY48" s="2" t="s">
        <v>109</v>
      </c>
      <c r="BZ48" s="2" t="s">
        <v>98</v>
      </c>
    </row>
    <row r="49">
      <c r="A49" s="2" t="s">
        <v>269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91</v>
      </c>
      <c r="G49" s="2" t="s">
        <v>91</v>
      </c>
      <c r="H49" s="2" t="s">
        <v>91</v>
      </c>
      <c r="I49" s="2" t="s">
        <v>92</v>
      </c>
      <c r="J49" s="2" t="s">
        <v>112</v>
      </c>
      <c r="K49" s="2" t="s">
        <v>265</v>
      </c>
      <c r="L49" s="3">
        <v>14.71</v>
      </c>
      <c r="M49" s="3">
        <v>15.45</v>
      </c>
      <c r="N49" s="3">
        <v>32.99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266</v>
      </c>
      <c r="T49" s="2" t="s">
        <v>91</v>
      </c>
      <c r="U49" s="2" t="s">
        <v>114</v>
      </c>
      <c r="V49" s="2" t="s">
        <v>101</v>
      </c>
      <c r="W49" s="2" t="s">
        <v>102</v>
      </c>
      <c r="X49" s="2" t="s">
        <v>103</v>
      </c>
      <c r="Y49" s="2" t="s">
        <v>185</v>
      </c>
      <c r="Z49" s="4">
        <v>349</v>
      </c>
      <c r="AA49" s="4">
        <f>=ROUNDDOWN(20.5294117647059,0)</f>
      </c>
      <c r="AB49" s="5">
        <v>17</v>
      </c>
      <c r="AC49" s="2" t="s">
        <v>225</v>
      </c>
      <c r="AD49" s="4">
        <v>100</v>
      </c>
      <c r="AE49" s="4">
        <v>200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>
        <v>8</v>
      </c>
      <c r="AQ49" s="8">
        <v>129.76</v>
      </c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0.1525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267</v>
      </c>
      <c r="BK49" s="8">
        <v>4648.82</v>
      </c>
      <c r="BL49" s="2" t="s">
        <v>232</v>
      </c>
      <c r="BM49" s="7">
        <v>0.03</v>
      </c>
      <c r="BN49" s="7">
        <v>0.0279</v>
      </c>
      <c r="BO49" s="4">
        <v>8</v>
      </c>
      <c r="BP49" s="8">
        <v>129.76</v>
      </c>
      <c r="BQ49" s="4"/>
      <c r="BR49" s="8"/>
      <c r="BS49" s="7"/>
      <c r="BT49" s="7"/>
      <c r="BU49" s="2" t="s">
        <v>106</v>
      </c>
      <c r="BV49" s="2" t="s">
        <v>95</v>
      </c>
      <c r="BW49" s="2" t="s">
        <v>107</v>
      </c>
      <c r="BX49" s="2" t="s">
        <v>161</v>
      </c>
      <c r="BY49" s="2" t="s">
        <v>109</v>
      </c>
      <c r="BZ49" s="2" t="s">
        <v>98</v>
      </c>
    </row>
    <row r="50">
      <c r="A50" s="2" t="s">
        <v>270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91</v>
      </c>
      <c r="G50" s="2" t="s">
        <v>91</v>
      </c>
      <c r="H50" s="2" t="s">
        <v>91</v>
      </c>
      <c r="I50" s="2" t="s">
        <v>92</v>
      </c>
      <c r="J50" s="2" t="s">
        <v>122</v>
      </c>
      <c r="K50" s="2" t="s">
        <v>265</v>
      </c>
      <c r="L50" s="3">
        <v>16.94</v>
      </c>
      <c r="M50" s="3">
        <v>17.79</v>
      </c>
      <c r="N50" s="3">
        <v>37.99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266</v>
      </c>
      <c r="T50" s="2" t="s">
        <v>91</v>
      </c>
      <c r="U50" s="2" t="s">
        <v>114</v>
      </c>
      <c r="V50" s="2" t="s">
        <v>101</v>
      </c>
      <c r="W50" s="2" t="s">
        <v>102</v>
      </c>
      <c r="X50" s="2" t="s">
        <v>103</v>
      </c>
      <c r="Y50" s="2" t="s">
        <v>104</v>
      </c>
      <c r="Z50" s="4">
        <v>880</v>
      </c>
      <c r="AA50" s="4">
        <f>=ROUNDDOWN(20.4651162790698,0)</f>
      </c>
      <c r="AB50" s="5">
        <v>43</v>
      </c>
      <c r="AC50" s="2" t="s">
        <v>229</v>
      </c>
      <c r="AD50" s="4">
        <v>600</v>
      </c>
      <c r="AE50" s="4">
        <v>600</v>
      </c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>
        <v>18</v>
      </c>
      <c r="AQ50" s="8">
        <v>336.24</v>
      </c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0.3952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830</v>
      </c>
      <c r="BK50" s="8">
        <v>15653.77</v>
      </c>
      <c r="BL50" s="2" t="s">
        <v>232</v>
      </c>
      <c r="BM50" s="7">
        <v>0.0217</v>
      </c>
      <c r="BN50" s="7">
        <v>0.0215</v>
      </c>
      <c r="BO50" s="4">
        <v>18</v>
      </c>
      <c r="BP50" s="8">
        <v>336.24</v>
      </c>
      <c r="BQ50" s="4"/>
      <c r="BR50" s="8"/>
      <c r="BS50" s="7"/>
      <c r="BT50" s="7"/>
      <c r="BU50" s="2" t="s">
        <v>106</v>
      </c>
      <c r="BV50" s="2" t="s">
        <v>95</v>
      </c>
      <c r="BW50" s="2" t="s">
        <v>107</v>
      </c>
      <c r="BX50" s="2" t="s">
        <v>239</v>
      </c>
      <c r="BY50" s="2" t="s">
        <v>109</v>
      </c>
      <c r="BZ50" s="2" t="s">
        <v>98</v>
      </c>
    </row>
    <row r="51">
      <c r="A51" s="2" t="s">
        <v>271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91</v>
      </c>
      <c r="G51" s="2" t="s">
        <v>91</v>
      </c>
      <c r="H51" s="2" t="s">
        <v>91</v>
      </c>
      <c r="I51" s="2" t="s">
        <v>92</v>
      </c>
      <c r="J51" s="2" t="s">
        <v>127</v>
      </c>
      <c r="K51" s="2" t="s">
        <v>265</v>
      </c>
      <c r="L51" s="3">
        <v>19.17</v>
      </c>
      <c r="M51" s="3">
        <v>20.13</v>
      </c>
      <c r="N51" s="3">
        <v>42.99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266</v>
      </c>
      <c r="T51" s="2" t="s">
        <v>91</v>
      </c>
      <c r="U51" s="2" t="s">
        <v>114</v>
      </c>
      <c r="V51" s="2" t="s">
        <v>101</v>
      </c>
      <c r="W51" s="2" t="s">
        <v>102</v>
      </c>
      <c r="X51" s="2" t="s">
        <v>103</v>
      </c>
      <c r="Y51" s="2" t="s">
        <v>208</v>
      </c>
      <c r="Z51" s="4">
        <v>491</v>
      </c>
      <c r="AA51" s="4">
        <f>=ROUNDDOWN(18.8846153846154,0)</f>
      </c>
      <c r="AB51" s="5">
        <v>26</v>
      </c>
      <c r="AC51" s="2" t="s">
        <v>225</v>
      </c>
      <c r="AD51" s="4">
        <v>230</v>
      </c>
      <c r="AE51" s="4">
        <v>660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>
        <v>12</v>
      </c>
      <c r="AQ51" s="8">
        <v>253.56</v>
      </c>
      <c r="AR51" s="4"/>
      <c r="AS51" s="8"/>
      <c r="AT51" s="7"/>
      <c r="AU51" s="7"/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0.298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380</v>
      </c>
      <c r="BK51" s="8">
        <v>7998.14</v>
      </c>
      <c r="BL51" s="2" t="s">
        <v>232</v>
      </c>
      <c r="BM51" s="7">
        <v>0.0316</v>
      </c>
      <c r="BN51" s="7">
        <v>0.0317</v>
      </c>
      <c r="BO51" s="4">
        <v>12</v>
      </c>
      <c r="BP51" s="8">
        <v>253.56</v>
      </c>
      <c r="BQ51" s="4"/>
      <c r="BR51" s="8"/>
      <c r="BS51" s="7"/>
      <c r="BT51" s="7"/>
      <c r="BU51" s="2" t="s">
        <v>106</v>
      </c>
      <c r="BV51" s="2" t="s">
        <v>95</v>
      </c>
      <c r="BW51" s="2" t="s">
        <v>107</v>
      </c>
      <c r="BX51" s="2" t="s">
        <v>272</v>
      </c>
      <c r="BY51" s="2" t="s">
        <v>109</v>
      </c>
      <c r="BZ51" s="2" t="s">
        <v>98</v>
      </c>
    </row>
    <row r="52">
      <c r="A52" s="2" t="s">
        <v>273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91</v>
      </c>
      <c r="G52" s="2" t="s">
        <v>91</v>
      </c>
      <c r="H52" s="2" t="s">
        <v>91</v>
      </c>
      <c r="I52" s="2" t="s">
        <v>92</v>
      </c>
      <c r="J52" s="2" t="s">
        <v>132</v>
      </c>
      <c r="K52" s="2" t="s">
        <v>265</v>
      </c>
      <c r="L52" s="3">
        <v>19.17</v>
      </c>
      <c r="M52" s="3">
        <v>20.13</v>
      </c>
      <c r="N52" s="3">
        <v>42.99</v>
      </c>
      <c r="O52" s="2" t="s">
        <v>95</v>
      </c>
      <c r="P52" s="2" t="s">
        <v>96</v>
      </c>
      <c r="Q52" s="2" t="s">
        <v>97</v>
      </c>
      <c r="R52" s="2" t="s">
        <v>98</v>
      </c>
      <c r="S52" s="2" t="s">
        <v>266</v>
      </c>
      <c r="T52" s="2" t="s">
        <v>91</v>
      </c>
      <c r="U52" s="2" t="s">
        <v>114</v>
      </c>
      <c r="V52" s="2" t="s">
        <v>101</v>
      </c>
      <c r="W52" s="2" t="s">
        <v>102</v>
      </c>
      <c r="X52" s="2" t="s">
        <v>103</v>
      </c>
      <c r="Y52" s="2" t="s">
        <v>208</v>
      </c>
      <c r="Z52" s="4">
        <v>120</v>
      </c>
      <c r="AA52" s="4">
        <f>=ROUNDDOWN(10,0)</f>
      </c>
      <c r="AB52" s="5">
        <v>12</v>
      </c>
      <c r="AC52" s="2" t="s">
        <v>225</v>
      </c>
      <c r="AD52" s="4">
        <v>130</v>
      </c>
      <c r="AE52" s="4">
        <v>230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>
        <v>1</v>
      </c>
      <c r="AQ52" s="8">
        <v>21.13</v>
      </c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0.0248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141</v>
      </c>
      <c r="BK52" s="8">
        <v>3157.06</v>
      </c>
      <c r="BL52" s="2" t="s">
        <v>226</v>
      </c>
      <c r="BM52" s="7">
        <v>0.0071</v>
      </c>
      <c r="BN52" s="7">
        <v>0.0067</v>
      </c>
      <c r="BO52" s="4">
        <v>1</v>
      </c>
      <c r="BP52" s="8">
        <v>21.13</v>
      </c>
      <c r="BQ52" s="4"/>
      <c r="BR52" s="8"/>
      <c r="BS52" s="7"/>
      <c r="BT52" s="7"/>
      <c r="BU52" s="2" t="s">
        <v>106</v>
      </c>
      <c r="BV52" s="2" t="s">
        <v>95</v>
      </c>
      <c r="BW52" s="2" t="s">
        <v>107</v>
      </c>
      <c r="BX52" s="2" t="s">
        <v>227</v>
      </c>
      <c r="BY52" s="2" t="s">
        <v>109</v>
      </c>
      <c r="BZ52" s="2" t="s">
        <v>98</v>
      </c>
    </row>
    <row r="53">
      <c r="A53" s="2" t="s">
        <v>274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91</v>
      </c>
      <c r="G53" s="2" t="s">
        <v>91</v>
      </c>
      <c r="H53" s="2" t="s">
        <v>91</v>
      </c>
      <c r="I53" s="2" t="s">
        <v>92</v>
      </c>
      <c r="J53" s="2" t="s">
        <v>93</v>
      </c>
      <c r="K53" s="2" t="s">
        <v>275</v>
      </c>
      <c r="L53" s="3">
        <v>12.48</v>
      </c>
      <c r="M53" s="3">
        <v>13.1</v>
      </c>
      <c r="N53" s="3">
        <v>27.99</v>
      </c>
      <c r="O53" s="2" t="s">
        <v>95</v>
      </c>
      <c r="P53" s="2" t="s">
        <v>96</v>
      </c>
      <c r="Q53" s="2" t="s">
        <v>97</v>
      </c>
      <c r="R53" s="2" t="s">
        <v>98</v>
      </c>
      <c r="S53" s="2" t="s">
        <v>276</v>
      </c>
      <c r="T53" s="2" t="s">
        <v>91</v>
      </c>
      <c r="U53" s="2" t="s">
        <v>100</v>
      </c>
      <c r="V53" s="2" t="s">
        <v>101</v>
      </c>
      <c r="W53" s="2" t="s">
        <v>102</v>
      </c>
      <c r="X53" s="2" t="s">
        <v>103</v>
      </c>
      <c r="Y53" s="2" t="s">
        <v>104</v>
      </c>
      <c r="Z53" s="4">
        <v>1322</v>
      </c>
      <c r="AA53" s="4">
        <f>=ROUNDDOWN(82.625,0)</f>
      </c>
      <c r="AB53" s="5">
        <v>16</v>
      </c>
      <c r="AC53" s="2" t="s">
        <v>98</v>
      </c>
      <c r="AD53" s="4"/>
      <c r="AE53" s="4"/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>
        <v>7</v>
      </c>
      <c r="AQ53" s="8">
        <v>96.32</v>
      </c>
      <c r="AR53" s="4"/>
      <c r="AS53" s="8"/>
      <c r="AT53" s="7"/>
      <c r="AU53" s="7"/>
      <c r="AV53" s="4">
        <v>45</v>
      </c>
      <c r="AW53" s="8">
        <v>808.41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0.1191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>
        <v>0.0429</v>
      </c>
      <c r="BJ53" s="4">
        <v>127</v>
      </c>
      <c r="BK53" s="8">
        <v>1896.81</v>
      </c>
      <c r="BL53" s="2" t="s">
        <v>277</v>
      </c>
      <c r="BM53" s="7">
        <v>0.0551</v>
      </c>
      <c r="BN53" s="7">
        <v>0.0508</v>
      </c>
      <c r="BO53" s="4">
        <v>7</v>
      </c>
      <c r="BP53" s="8">
        <v>96.32</v>
      </c>
      <c r="BQ53" s="4"/>
      <c r="BR53" s="8"/>
      <c r="BS53" s="7"/>
      <c r="BT53" s="7"/>
      <c r="BU53" s="2" t="s">
        <v>106</v>
      </c>
      <c r="BV53" s="2" t="s">
        <v>95</v>
      </c>
      <c r="BW53" s="2" t="s">
        <v>107</v>
      </c>
      <c r="BX53" s="2" t="s">
        <v>272</v>
      </c>
      <c r="BY53" s="2" t="s">
        <v>109</v>
      </c>
      <c r="BZ53" s="2" t="s">
        <v>98</v>
      </c>
    </row>
    <row r="54">
      <c r="A54" s="2" t="s">
        <v>278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91</v>
      </c>
      <c r="G54" s="2" t="s">
        <v>91</v>
      </c>
      <c r="H54" s="2" t="s">
        <v>91</v>
      </c>
      <c r="I54" s="2" t="s">
        <v>111</v>
      </c>
      <c r="J54" s="2" t="s">
        <v>112</v>
      </c>
      <c r="K54" s="2" t="s">
        <v>275</v>
      </c>
      <c r="L54" s="3">
        <v>16.5</v>
      </c>
      <c r="M54" s="3">
        <v>17.32</v>
      </c>
      <c r="N54" s="3">
        <v>32.99</v>
      </c>
      <c r="O54" s="2" t="s">
        <v>95</v>
      </c>
      <c r="P54" s="2" t="s">
        <v>128</v>
      </c>
      <c r="Q54" s="2" t="s">
        <v>97</v>
      </c>
      <c r="R54" s="2" t="s">
        <v>98</v>
      </c>
      <c r="S54" s="2" t="s">
        <v>276</v>
      </c>
      <c r="T54" s="2" t="s">
        <v>91</v>
      </c>
      <c r="U54" s="2" t="s">
        <v>114</v>
      </c>
      <c r="V54" s="2" t="s">
        <v>101</v>
      </c>
      <c r="W54" s="2" t="s">
        <v>102</v>
      </c>
      <c r="X54" s="2" t="s">
        <v>103</v>
      </c>
      <c r="Y54" s="2" t="s">
        <v>166</v>
      </c>
      <c r="Z54" s="4">
        <v>1569</v>
      </c>
      <c r="AA54" s="4">
        <f>=ROUNDDOWN(62.76,0)</f>
      </c>
      <c r="AB54" s="5">
        <v>25</v>
      </c>
      <c r="AC54" s="2" t="s">
        <v>98</v>
      </c>
      <c r="AD54" s="4"/>
      <c r="AE54" s="4"/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>
        <v>17</v>
      </c>
      <c r="AQ54" s="8">
        <v>293.59</v>
      </c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0.3632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245</v>
      </c>
      <c r="BK54" s="8">
        <v>4179.02</v>
      </c>
      <c r="BL54" s="2" t="s">
        <v>279</v>
      </c>
      <c r="BM54" s="7">
        <v>0.0694</v>
      </c>
      <c r="BN54" s="7">
        <v>0.0703</v>
      </c>
      <c r="BO54" s="4">
        <v>17</v>
      </c>
      <c r="BP54" s="8">
        <v>293.59</v>
      </c>
      <c r="BQ54" s="4"/>
      <c r="BR54" s="8"/>
      <c r="BS54" s="7"/>
      <c r="BT54" s="7"/>
      <c r="BU54" s="2" t="s">
        <v>106</v>
      </c>
      <c r="BV54" s="2" t="s">
        <v>95</v>
      </c>
      <c r="BW54" s="2" t="s">
        <v>119</v>
      </c>
      <c r="BX54" s="2" t="s">
        <v>214</v>
      </c>
      <c r="BY54" s="2" t="s">
        <v>109</v>
      </c>
      <c r="BZ54" s="2" t="s">
        <v>98</v>
      </c>
    </row>
    <row r="55">
      <c r="A55" s="2" t="s">
        <v>280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91</v>
      </c>
      <c r="G55" s="2" t="s">
        <v>91</v>
      </c>
      <c r="H55" s="2" t="s">
        <v>91</v>
      </c>
      <c r="I55" s="2" t="s">
        <v>111</v>
      </c>
      <c r="J55" s="2" t="s">
        <v>122</v>
      </c>
      <c r="K55" s="2" t="s">
        <v>275</v>
      </c>
      <c r="L55" s="3">
        <v>19</v>
      </c>
      <c r="M55" s="3">
        <v>19.95</v>
      </c>
      <c r="N55" s="3">
        <v>37.99</v>
      </c>
      <c r="O55" s="2" t="s">
        <v>95</v>
      </c>
      <c r="P55" s="2" t="s">
        <v>113</v>
      </c>
      <c r="Q55" s="2" t="s">
        <v>97</v>
      </c>
      <c r="R55" s="2" t="s">
        <v>98</v>
      </c>
      <c r="S55" s="2" t="s">
        <v>276</v>
      </c>
      <c r="T55" s="2" t="s">
        <v>91</v>
      </c>
      <c r="U55" s="2" t="s">
        <v>114</v>
      </c>
      <c r="V55" s="2" t="s">
        <v>101</v>
      </c>
      <c r="W55" s="2" t="s">
        <v>102</v>
      </c>
      <c r="X55" s="2" t="s">
        <v>103</v>
      </c>
      <c r="Y55" s="2" t="s">
        <v>166</v>
      </c>
      <c r="Z55" s="4">
        <v>2822</v>
      </c>
      <c r="AA55" s="4">
        <f>=ROUNDDOWN(54.2692307692308,0)</f>
      </c>
      <c r="AB55" s="5">
        <v>52</v>
      </c>
      <c r="AC55" s="2" t="s">
        <v>196</v>
      </c>
      <c r="AD55" s="4">
        <v>500</v>
      </c>
      <c r="AE55" s="4">
        <v>500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>
        <v>15</v>
      </c>
      <c r="AQ55" s="8">
        <v>285.3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0.3529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372</v>
      </c>
      <c r="BK55" s="8">
        <v>7099.12</v>
      </c>
      <c r="BL55" s="2" t="s">
        <v>281</v>
      </c>
      <c r="BM55" s="7">
        <v>0.0403</v>
      </c>
      <c r="BN55" s="7">
        <v>0.0402</v>
      </c>
      <c r="BO55" s="4">
        <v>15</v>
      </c>
      <c r="BP55" s="8">
        <v>285.3</v>
      </c>
      <c r="BQ55" s="4"/>
      <c r="BR55" s="8"/>
      <c r="BS55" s="7"/>
      <c r="BT55" s="7"/>
      <c r="BU55" s="2" t="s">
        <v>106</v>
      </c>
      <c r="BV55" s="2" t="s">
        <v>95</v>
      </c>
      <c r="BW55" s="2" t="s">
        <v>119</v>
      </c>
      <c r="BX55" s="2" t="s">
        <v>214</v>
      </c>
      <c r="BY55" s="2" t="s">
        <v>109</v>
      </c>
      <c r="BZ55" s="2" t="s">
        <v>98</v>
      </c>
    </row>
    <row r="56">
      <c r="A56" s="2" t="s">
        <v>282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91</v>
      </c>
      <c r="G56" s="2" t="s">
        <v>91</v>
      </c>
      <c r="H56" s="2" t="s">
        <v>91</v>
      </c>
      <c r="I56" s="2" t="s">
        <v>111</v>
      </c>
      <c r="J56" s="2" t="s">
        <v>127</v>
      </c>
      <c r="K56" s="2" t="s">
        <v>275</v>
      </c>
      <c r="L56" s="3">
        <v>21.5</v>
      </c>
      <c r="M56" s="3">
        <v>22.58</v>
      </c>
      <c r="N56" s="3">
        <v>42.99</v>
      </c>
      <c r="O56" s="2" t="s">
        <v>95</v>
      </c>
      <c r="P56" s="2" t="s">
        <v>128</v>
      </c>
      <c r="Q56" s="2" t="s">
        <v>97</v>
      </c>
      <c r="R56" s="2" t="s">
        <v>98</v>
      </c>
      <c r="S56" s="2" t="s">
        <v>276</v>
      </c>
      <c r="T56" s="2" t="s">
        <v>91</v>
      </c>
      <c r="U56" s="2" t="s">
        <v>114</v>
      </c>
      <c r="V56" s="2" t="s">
        <v>101</v>
      </c>
      <c r="W56" s="2" t="s">
        <v>102</v>
      </c>
      <c r="X56" s="2" t="s">
        <v>103</v>
      </c>
      <c r="Y56" s="2" t="s">
        <v>166</v>
      </c>
      <c r="Z56" s="4">
        <v>1851</v>
      </c>
      <c r="AA56" s="4">
        <f>=ROUNDDOWN(74.04,0)</f>
      </c>
      <c r="AB56" s="5">
        <v>25</v>
      </c>
      <c r="AC56" s="2" t="s">
        <v>98</v>
      </c>
      <c r="AD56" s="4"/>
      <c r="AE56" s="4"/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>
        <v>4</v>
      </c>
      <c r="AQ56" s="8">
        <v>88.8</v>
      </c>
      <c r="AR56" s="4"/>
      <c r="AS56" s="8"/>
      <c r="AT56" s="7"/>
      <c r="AU56" s="7"/>
      <c r="AV56" s="4" t="s">
        <v>98</v>
      </c>
      <c r="AW56" s="8" t="s">
        <v>98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0.1098</v>
      </c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 t="s">
        <v>98</v>
      </c>
      <c r="BJ56" s="4">
        <v>167</v>
      </c>
      <c r="BK56" s="8">
        <v>3714.44</v>
      </c>
      <c r="BL56" s="2" t="s">
        <v>283</v>
      </c>
      <c r="BM56" s="7">
        <v>0.024</v>
      </c>
      <c r="BN56" s="7">
        <v>0.0239</v>
      </c>
      <c r="BO56" s="4">
        <v>4</v>
      </c>
      <c r="BP56" s="8">
        <v>88.8</v>
      </c>
      <c r="BQ56" s="4"/>
      <c r="BR56" s="8"/>
      <c r="BS56" s="7"/>
      <c r="BT56" s="7"/>
      <c r="BU56" s="2" t="s">
        <v>106</v>
      </c>
      <c r="BV56" s="2" t="s">
        <v>95</v>
      </c>
      <c r="BW56" s="2" t="s">
        <v>119</v>
      </c>
      <c r="BX56" s="2" t="s">
        <v>194</v>
      </c>
      <c r="BY56" s="2" t="s">
        <v>109</v>
      </c>
      <c r="BZ56" s="2" t="s">
        <v>98</v>
      </c>
    </row>
    <row r="57">
      <c r="A57" s="2" t="s">
        <v>284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91</v>
      </c>
      <c r="G57" s="2" t="s">
        <v>91</v>
      </c>
      <c r="H57" s="2" t="s">
        <v>91</v>
      </c>
      <c r="I57" s="2" t="s">
        <v>111</v>
      </c>
      <c r="J57" s="2" t="s">
        <v>132</v>
      </c>
      <c r="K57" s="2" t="s">
        <v>275</v>
      </c>
      <c r="L57" s="3">
        <v>21.5</v>
      </c>
      <c r="M57" s="3">
        <v>22.58</v>
      </c>
      <c r="N57" s="3">
        <v>42.99</v>
      </c>
      <c r="O57" s="2" t="s">
        <v>95</v>
      </c>
      <c r="P57" s="2" t="s">
        <v>133</v>
      </c>
      <c r="Q57" s="2" t="s">
        <v>97</v>
      </c>
      <c r="R57" s="2" t="s">
        <v>98</v>
      </c>
      <c r="S57" s="2" t="s">
        <v>276</v>
      </c>
      <c r="T57" s="2" t="s">
        <v>91</v>
      </c>
      <c r="U57" s="2" t="s">
        <v>114</v>
      </c>
      <c r="V57" s="2" t="s">
        <v>101</v>
      </c>
      <c r="W57" s="2" t="s">
        <v>102</v>
      </c>
      <c r="X57" s="2" t="s">
        <v>103</v>
      </c>
      <c r="Y57" s="2" t="s">
        <v>166</v>
      </c>
      <c r="Z57" s="4">
        <v>449</v>
      </c>
      <c r="AA57" s="4">
        <f>=ROUNDDOWN(34.5384615384615,0)</f>
      </c>
      <c r="AB57" s="5">
        <v>13</v>
      </c>
      <c r="AC57" s="2" t="s">
        <v>196</v>
      </c>
      <c r="AD57" s="4">
        <v>200</v>
      </c>
      <c r="AE57" s="4">
        <v>200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>
        <v>2</v>
      </c>
      <c r="AQ57" s="8">
        <v>44.4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0.0549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76</v>
      </c>
      <c r="BK57" s="8">
        <v>1708.3</v>
      </c>
      <c r="BL57" s="2" t="s">
        <v>285</v>
      </c>
      <c r="BM57" s="7">
        <v>0.0263</v>
      </c>
      <c r="BN57" s="7">
        <v>0.026</v>
      </c>
      <c r="BO57" s="4">
        <v>2</v>
      </c>
      <c r="BP57" s="8">
        <v>44.4</v>
      </c>
      <c r="BQ57" s="4"/>
      <c r="BR57" s="8"/>
      <c r="BS57" s="7"/>
      <c r="BT57" s="7"/>
      <c r="BU57" s="2" t="s">
        <v>106</v>
      </c>
      <c r="BV57" s="2" t="s">
        <v>95</v>
      </c>
      <c r="BW57" s="2" t="s">
        <v>119</v>
      </c>
      <c r="BX57" s="2" t="s">
        <v>286</v>
      </c>
      <c r="BY57" s="2" t="s">
        <v>109</v>
      </c>
      <c r="BZ57" s="2" t="s">
        <v>98</v>
      </c>
    </row>
    <row r="58">
      <c r="A58" s="2" t="s">
        <v>287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91</v>
      </c>
      <c r="G58" s="2" t="s">
        <v>91</v>
      </c>
      <c r="H58" s="2" t="s">
        <v>91</v>
      </c>
      <c r="I58" s="2" t="s">
        <v>92</v>
      </c>
      <c r="J58" s="2" t="s">
        <v>93</v>
      </c>
      <c r="K58" s="2" t="s">
        <v>288</v>
      </c>
      <c r="L58" s="3">
        <v>12.48</v>
      </c>
      <c r="M58" s="3">
        <v>13.1</v>
      </c>
      <c r="N58" s="3">
        <v>27.99</v>
      </c>
      <c r="O58" s="2" t="s">
        <v>95</v>
      </c>
      <c r="P58" s="2" t="s">
        <v>96</v>
      </c>
      <c r="Q58" s="2" t="s">
        <v>97</v>
      </c>
      <c r="R58" s="2" t="s">
        <v>98</v>
      </c>
      <c r="S58" s="2" t="s">
        <v>289</v>
      </c>
      <c r="T58" s="2" t="s">
        <v>91</v>
      </c>
      <c r="U58" s="2" t="s">
        <v>100</v>
      </c>
      <c r="V58" s="2" t="s">
        <v>101</v>
      </c>
      <c r="W58" s="2" t="s">
        <v>102</v>
      </c>
      <c r="X58" s="2" t="s">
        <v>103</v>
      </c>
      <c r="Y58" s="2" t="s">
        <v>208</v>
      </c>
      <c r="Z58" s="4">
        <v>516</v>
      </c>
      <c r="AA58" s="4">
        <f>=ROUNDDOWN(51.6,0)</f>
      </c>
      <c r="AB58" s="5">
        <v>10</v>
      </c>
      <c r="AC58" s="2" t="s">
        <v>98</v>
      </c>
      <c r="AD58" s="4"/>
      <c r="AE58" s="4"/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>
        <v>6</v>
      </c>
      <c r="AQ58" s="8">
        <v>82.56</v>
      </c>
      <c r="AR58" s="4"/>
      <c r="AS58" s="8"/>
      <c r="AT58" s="7"/>
      <c r="AU58" s="7"/>
      <c r="AV58" s="4">
        <v>34</v>
      </c>
      <c r="AW58" s="8">
        <v>595.7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0.1386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0.0316</v>
      </c>
      <c r="BJ58" s="4">
        <v>83</v>
      </c>
      <c r="BK58" s="8">
        <v>1141.63</v>
      </c>
      <c r="BL58" s="2" t="s">
        <v>186</v>
      </c>
      <c r="BM58" s="7">
        <v>0.0723</v>
      </c>
      <c r="BN58" s="7">
        <v>0.0723</v>
      </c>
      <c r="BO58" s="4">
        <v>6</v>
      </c>
      <c r="BP58" s="8">
        <v>82.56</v>
      </c>
      <c r="BQ58" s="4"/>
      <c r="BR58" s="8"/>
      <c r="BS58" s="7"/>
      <c r="BT58" s="7"/>
      <c r="BU58" s="2" t="s">
        <v>106</v>
      </c>
      <c r="BV58" s="2" t="s">
        <v>95</v>
      </c>
      <c r="BW58" s="2" t="s">
        <v>107</v>
      </c>
      <c r="BX58" s="2" t="s">
        <v>233</v>
      </c>
      <c r="BY58" s="2" t="s">
        <v>109</v>
      </c>
      <c r="BZ58" s="2" t="s">
        <v>98</v>
      </c>
    </row>
    <row r="59">
      <c r="A59" s="2" t="s">
        <v>290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91</v>
      </c>
      <c r="G59" s="2" t="s">
        <v>91</v>
      </c>
      <c r="H59" s="2" t="s">
        <v>91</v>
      </c>
      <c r="I59" s="2" t="s">
        <v>92</v>
      </c>
      <c r="J59" s="2" t="s">
        <v>112</v>
      </c>
      <c r="K59" s="2" t="s">
        <v>288</v>
      </c>
      <c r="L59" s="3">
        <v>14.71</v>
      </c>
      <c r="M59" s="3">
        <v>15.45</v>
      </c>
      <c r="N59" s="3">
        <v>32.99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289</v>
      </c>
      <c r="T59" s="2" t="s">
        <v>91</v>
      </c>
      <c r="U59" s="2" t="s">
        <v>114</v>
      </c>
      <c r="V59" s="2" t="s">
        <v>101</v>
      </c>
      <c r="W59" s="2" t="s">
        <v>102</v>
      </c>
      <c r="X59" s="2" t="s">
        <v>103</v>
      </c>
      <c r="Y59" s="2" t="s">
        <v>185</v>
      </c>
      <c r="Z59" s="4">
        <v>480</v>
      </c>
      <c r="AA59" s="4">
        <f>=ROUNDDOWN(30,0)</f>
      </c>
      <c r="AB59" s="5">
        <v>16</v>
      </c>
      <c r="AC59" s="2" t="s">
        <v>229</v>
      </c>
      <c r="AD59" s="4">
        <v>200</v>
      </c>
      <c r="AE59" s="4">
        <v>200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>
        <v>10</v>
      </c>
      <c r="AQ59" s="8">
        <v>162.2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0.2723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211</v>
      </c>
      <c r="BK59" s="8">
        <v>3792.6</v>
      </c>
      <c r="BL59" s="2" t="s">
        <v>232</v>
      </c>
      <c r="BM59" s="7">
        <v>0.0474</v>
      </c>
      <c r="BN59" s="7">
        <v>0.0428</v>
      </c>
      <c r="BO59" s="4">
        <v>10</v>
      </c>
      <c r="BP59" s="8">
        <v>162.2</v>
      </c>
      <c r="BQ59" s="4"/>
      <c r="BR59" s="8"/>
      <c r="BS59" s="7"/>
      <c r="BT59" s="7"/>
      <c r="BU59" s="2" t="s">
        <v>106</v>
      </c>
      <c r="BV59" s="2" t="s">
        <v>95</v>
      </c>
      <c r="BW59" s="2" t="s">
        <v>107</v>
      </c>
      <c r="BX59" s="2" t="s">
        <v>291</v>
      </c>
      <c r="BY59" s="2" t="s">
        <v>109</v>
      </c>
      <c r="BZ59" s="2" t="s">
        <v>98</v>
      </c>
    </row>
    <row r="60">
      <c r="A60" s="2" t="s">
        <v>292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91</v>
      </c>
      <c r="G60" s="2" t="s">
        <v>91</v>
      </c>
      <c r="H60" s="2" t="s">
        <v>91</v>
      </c>
      <c r="I60" s="2" t="s">
        <v>92</v>
      </c>
      <c r="J60" s="2" t="s">
        <v>122</v>
      </c>
      <c r="K60" s="2" t="s">
        <v>288</v>
      </c>
      <c r="L60" s="3">
        <v>16.94</v>
      </c>
      <c r="M60" s="3">
        <v>17.79</v>
      </c>
      <c r="N60" s="3">
        <v>37.99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289</v>
      </c>
      <c r="T60" s="2" t="s">
        <v>91</v>
      </c>
      <c r="U60" s="2" t="s">
        <v>114</v>
      </c>
      <c r="V60" s="2" t="s">
        <v>101</v>
      </c>
      <c r="W60" s="2" t="s">
        <v>102</v>
      </c>
      <c r="X60" s="2" t="s">
        <v>103</v>
      </c>
      <c r="Y60" s="2" t="s">
        <v>208</v>
      </c>
      <c r="Z60" s="4">
        <v>1354</v>
      </c>
      <c r="AA60" s="4">
        <f>=ROUNDDOWN(58.8695652173913,0)</f>
      </c>
      <c r="AB60" s="5">
        <v>23</v>
      </c>
      <c r="AC60" s="2" t="s">
        <v>98</v>
      </c>
      <c r="AD60" s="4"/>
      <c r="AE60" s="4"/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>
        <v>12</v>
      </c>
      <c r="AQ60" s="8">
        <v>224.16</v>
      </c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0.3763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>
        <v>496</v>
      </c>
      <c r="BK60" s="8">
        <v>9996.89</v>
      </c>
      <c r="BL60" s="2" t="s">
        <v>232</v>
      </c>
      <c r="BM60" s="7">
        <v>0.0242</v>
      </c>
      <c r="BN60" s="7">
        <v>0.0224</v>
      </c>
      <c r="BO60" s="4">
        <v>12</v>
      </c>
      <c r="BP60" s="8">
        <v>224.16</v>
      </c>
      <c r="BQ60" s="4"/>
      <c r="BR60" s="8"/>
      <c r="BS60" s="7"/>
      <c r="BT60" s="7"/>
      <c r="BU60" s="2" t="s">
        <v>106</v>
      </c>
      <c r="BV60" s="2" t="s">
        <v>95</v>
      </c>
      <c r="BW60" s="2" t="s">
        <v>107</v>
      </c>
      <c r="BX60" s="2" t="s">
        <v>108</v>
      </c>
      <c r="BY60" s="2" t="s">
        <v>109</v>
      </c>
      <c r="BZ60" s="2" t="s">
        <v>98</v>
      </c>
    </row>
    <row r="61">
      <c r="A61" s="2" t="s">
        <v>293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91</v>
      </c>
      <c r="G61" s="2" t="s">
        <v>91</v>
      </c>
      <c r="H61" s="2" t="s">
        <v>91</v>
      </c>
      <c r="I61" s="2" t="s">
        <v>92</v>
      </c>
      <c r="J61" s="2" t="s">
        <v>127</v>
      </c>
      <c r="K61" s="2" t="s">
        <v>288</v>
      </c>
      <c r="L61" s="3">
        <v>19.17</v>
      </c>
      <c r="M61" s="3">
        <v>20.13</v>
      </c>
      <c r="N61" s="3">
        <v>42.99</v>
      </c>
      <c r="O61" s="2" t="s">
        <v>95</v>
      </c>
      <c r="P61" s="2" t="s">
        <v>96</v>
      </c>
      <c r="Q61" s="2" t="s">
        <v>97</v>
      </c>
      <c r="R61" s="2" t="s">
        <v>98</v>
      </c>
      <c r="S61" s="2" t="s">
        <v>289</v>
      </c>
      <c r="T61" s="2" t="s">
        <v>91</v>
      </c>
      <c r="U61" s="2" t="s">
        <v>114</v>
      </c>
      <c r="V61" s="2" t="s">
        <v>101</v>
      </c>
      <c r="W61" s="2" t="s">
        <v>102</v>
      </c>
      <c r="X61" s="2" t="s">
        <v>103</v>
      </c>
      <c r="Y61" s="2" t="s">
        <v>104</v>
      </c>
      <c r="Z61" s="4">
        <v>666</v>
      </c>
      <c r="AA61" s="4">
        <f>=ROUNDDOWN(41.625,0)</f>
      </c>
      <c r="AB61" s="5">
        <v>16</v>
      </c>
      <c r="AC61" s="2" t="s">
        <v>229</v>
      </c>
      <c r="AD61" s="4">
        <v>100</v>
      </c>
      <c r="AE61" s="4">
        <v>100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>
        <v>5</v>
      </c>
      <c r="AQ61" s="8">
        <v>105.65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0.1774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219</v>
      </c>
      <c r="BK61" s="8">
        <v>5159.54</v>
      </c>
      <c r="BL61" s="2" t="s">
        <v>232</v>
      </c>
      <c r="BM61" s="7">
        <v>0.0228</v>
      </c>
      <c r="BN61" s="7">
        <v>0.0205</v>
      </c>
      <c r="BO61" s="4">
        <v>5</v>
      </c>
      <c r="BP61" s="8">
        <v>105.65</v>
      </c>
      <c r="BQ61" s="4"/>
      <c r="BR61" s="8"/>
      <c r="BS61" s="7"/>
      <c r="BT61" s="7"/>
      <c r="BU61" s="2" t="s">
        <v>106</v>
      </c>
      <c r="BV61" s="2" t="s">
        <v>95</v>
      </c>
      <c r="BW61" s="2" t="s">
        <v>107</v>
      </c>
      <c r="BX61" s="2" t="s">
        <v>268</v>
      </c>
      <c r="BY61" s="2" t="s">
        <v>109</v>
      </c>
      <c r="BZ61" s="2" t="s">
        <v>98</v>
      </c>
    </row>
    <row r="62">
      <c r="A62" s="2" t="s">
        <v>294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91</v>
      </c>
      <c r="G62" s="2" t="s">
        <v>91</v>
      </c>
      <c r="H62" s="2" t="s">
        <v>91</v>
      </c>
      <c r="I62" s="2" t="s">
        <v>92</v>
      </c>
      <c r="J62" s="2" t="s">
        <v>132</v>
      </c>
      <c r="K62" s="2" t="s">
        <v>288</v>
      </c>
      <c r="L62" s="3">
        <v>19.17</v>
      </c>
      <c r="M62" s="3">
        <v>20.13</v>
      </c>
      <c r="N62" s="3">
        <v>42.99</v>
      </c>
      <c r="O62" s="2" t="s">
        <v>95</v>
      </c>
      <c r="P62" s="2" t="s">
        <v>96</v>
      </c>
      <c r="Q62" s="2" t="s">
        <v>97</v>
      </c>
      <c r="R62" s="2" t="s">
        <v>98</v>
      </c>
      <c r="S62" s="2" t="s">
        <v>289</v>
      </c>
      <c r="T62" s="2" t="s">
        <v>91</v>
      </c>
      <c r="U62" s="2" t="s">
        <v>114</v>
      </c>
      <c r="V62" s="2" t="s">
        <v>101</v>
      </c>
      <c r="W62" s="2" t="s">
        <v>102</v>
      </c>
      <c r="X62" s="2" t="s">
        <v>103</v>
      </c>
      <c r="Y62" s="2" t="s">
        <v>208</v>
      </c>
      <c r="Z62" s="4">
        <v>147</v>
      </c>
      <c r="AA62" s="4">
        <f>=ROUNDDOWN(21.304347826087,0)</f>
      </c>
      <c r="AB62" s="5">
        <v>6.9</v>
      </c>
      <c r="AC62" s="2" t="s">
        <v>225</v>
      </c>
      <c r="AD62" s="4">
        <v>140</v>
      </c>
      <c r="AE62" s="4">
        <v>170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>
        <v>1</v>
      </c>
      <c r="AQ62" s="8">
        <v>21.13</v>
      </c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0.0355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>
        <v>106</v>
      </c>
      <c r="BK62" s="8">
        <v>2366.96</v>
      </c>
      <c r="BL62" s="2" t="s">
        <v>295</v>
      </c>
      <c r="BM62" s="7">
        <v>0.0094</v>
      </c>
      <c r="BN62" s="7">
        <v>0.0089</v>
      </c>
      <c r="BO62" s="4">
        <v>1</v>
      </c>
      <c r="BP62" s="8">
        <v>21.13</v>
      </c>
      <c r="BQ62" s="4"/>
      <c r="BR62" s="8"/>
      <c r="BS62" s="7"/>
      <c r="BT62" s="7"/>
      <c r="BU62" s="2" t="s">
        <v>106</v>
      </c>
      <c r="BV62" s="2" t="s">
        <v>95</v>
      </c>
      <c r="BW62" s="2" t="s">
        <v>107</v>
      </c>
      <c r="BX62" s="2" t="s">
        <v>209</v>
      </c>
      <c r="BY62" s="2" t="s">
        <v>109</v>
      </c>
      <c r="BZ62" s="2" t="s">
        <v>98</v>
      </c>
    </row>
    <row r="63">
      <c r="A63" s="2" t="s">
        <v>296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91</v>
      </c>
      <c r="G63" s="2" t="s">
        <v>91</v>
      </c>
      <c r="H63" s="2" t="s">
        <v>91</v>
      </c>
      <c r="I63" s="2" t="s">
        <v>92</v>
      </c>
      <c r="J63" s="2" t="s">
        <v>93</v>
      </c>
      <c r="K63" s="2" t="s">
        <v>297</v>
      </c>
      <c r="L63" s="3">
        <v>12.48</v>
      </c>
      <c r="M63" s="3">
        <v>13.1</v>
      </c>
      <c r="N63" s="3">
        <v>27.99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298</v>
      </c>
      <c r="T63" s="2" t="s">
        <v>91</v>
      </c>
      <c r="U63" s="2" t="s">
        <v>100</v>
      </c>
      <c r="V63" s="2" t="s">
        <v>101</v>
      </c>
      <c r="W63" s="2" t="s">
        <v>102</v>
      </c>
      <c r="X63" s="2" t="s">
        <v>103</v>
      </c>
      <c r="Y63" s="2" t="s">
        <v>104</v>
      </c>
      <c r="Z63" s="4">
        <v>513</v>
      </c>
      <c r="AA63" s="4">
        <f>=ROUNDDOWN(30.1764705882353,0)</f>
      </c>
      <c r="AB63" s="5">
        <v>17</v>
      </c>
      <c r="AC63" s="2" t="s">
        <v>98</v>
      </c>
      <c r="AD63" s="4"/>
      <c r="AE63" s="4"/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>
        <v>6</v>
      </c>
      <c r="AQ63" s="8">
        <v>82.56</v>
      </c>
      <c r="AR63" s="4"/>
      <c r="AS63" s="8"/>
      <c r="AT63" s="7"/>
      <c r="AU63" s="7"/>
      <c r="AV63" s="4">
        <v>30</v>
      </c>
      <c r="AW63" s="8">
        <v>523.46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0.1577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0.0278</v>
      </c>
      <c r="BJ63" s="4">
        <v>112</v>
      </c>
      <c r="BK63" s="8">
        <v>1667.55</v>
      </c>
      <c r="BL63" s="2" t="s">
        <v>299</v>
      </c>
      <c r="BM63" s="7">
        <v>0.0536</v>
      </c>
      <c r="BN63" s="7">
        <v>0.0495</v>
      </c>
      <c r="BO63" s="4">
        <v>6</v>
      </c>
      <c r="BP63" s="8">
        <v>82.56</v>
      </c>
      <c r="BQ63" s="4"/>
      <c r="BR63" s="8"/>
      <c r="BS63" s="7"/>
      <c r="BT63" s="7"/>
      <c r="BU63" s="2" t="s">
        <v>106</v>
      </c>
      <c r="BV63" s="2" t="s">
        <v>95</v>
      </c>
      <c r="BW63" s="2" t="s">
        <v>107</v>
      </c>
      <c r="BX63" s="2" t="s">
        <v>291</v>
      </c>
      <c r="BY63" s="2" t="s">
        <v>109</v>
      </c>
      <c r="BZ63" s="2" t="s">
        <v>98</v>
      </c>
    </row>
    <row r="64">
      <c r="A64" s="2" t="s">
        <v>300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91</v>
      </c>
      <c r="G64" s="2" t="s">
        <v>91</v>
      </c>
      <c r="H64" s="2" t="s">
        <v>91</v>
      </c>
      <c r="I64" s="2" t="s">
        <v>92</v>
      </c>
      <c r="J64" s="2" t="s">
        <v>112</v>
      </c>
      <c r="K64" s="2" t="s">
        <v>297</v>
      </c>
      <c r="L64" s="3">
        <v>14.71</v>
      </c>
      <c r="M64" s="3">
        <v>15.45</v>
      </c>
      <c r="N64" s="3">
        <v>32.99</v>
      </c>
      <c r="O64" s="2" t="s">
        <v>95</v>
      </c>
      <c r="P64" s="2" t="s">
        <v>96</v>
      </c>
      <c r="Q64" s="2" t="s">
        <v>97</v>
      </c>
      <c r="R64" s="2" t="s">
        <v>98</v>
      </c>
      <c r="S64" s="2" t="s">
        <v>298</v>
      </c>
      <c r="T64" s="2" t="s">
        <v>91</v>
      </c>
      <c r="U64" s="2" t="s">
        <v>114</v>
      </c>
      <c r="V64" s="2" t="s">
        <v>101</v>
      </c>
      <c r="W64" s="2" t="s">
        <v>102</v>
      </c>
      <c r="X64" s="2" t="s">
        <v>103</v>
      </c>
      <c r="Y64" s="2" t="s">
        <v>104</v>
      </c>
      <c r="Z64" s="4">
        <v>437</v>
      </c>
      <c r="AA64" s="4">
        <f>=ROUNDDOWN(20.8095238095238,0)</f>
      </c>
      <c r="AB64" s="5">
        <v>21</v>
      </c>
      <c r="AC64" s="2" t="s">
        <v>225</v>
      </c>
      <c r="AD64" s="4">
        <v>220</v>
      </c>
      <c r="AE64" s="4">
        <v>220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>
        <v>7</v>
      </c>
      <c r="AQ64" s="8">
        <v>113.54</v>
      </c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0.2169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310</v>
      </c>
      <c r="BK64" s="8">
        <v>5472.21</v>
      </c>
      <c r="BL64" s="2" t="s">
        <v>232</v>
      </c>
      <c r="BM64" s="7">
        <v>0.0226</v>
      </c>
      <c r="BN64" s="7">
        <v>0.0207</v>
      </c>
      <c r="BO64" s="4">
        <v>7</v>
      </c>
      <c r="BP64" s="8">
        <v>113.54</v>
      </c>
      <c r="BQ64" s="4"/>
      <c r="BR64" s="8"/>
      <c r="BS64" s="7"/>
      <c r="BT64" s="7"/>
      <c r="BU64" s="2" t="s">
        <v>106</v>
      </c>
      <c r="BV64" s="2" t="s">
        <v>95</v>
      </c>
      <c r="BW64" s="2" t="s">
        <v>107</v>
      </c>
      <c r="BX64" s="2" t="s">
        <v>260</v>
      </c>
      <c r="BY64" s="2" t="s">
        <v>109</v>
      </c>
      <c r="BZ64" s="2" t="s">
        <v>98</v>
      </c>
    </row>
    <row r="65">
      <c r="A65" s="2" t="s">
        <v>301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91</v>
      </c>
      <c r="G65" s="2" t="s">
        <v>91</v>
      </c>
      <c r="H65" s="2" t="s">
        <v>91</v>
      </c>
      <c r="I65" s="2" t="s">
        <v>92</v>
      </c>
      <c r="J65" s="2" t="s">
        <v>122</v>
      </c>
      <c r="K65" s="2" t="s">
        <v>297</v>
      </c>
      <c r="L65" s="3">
        <v>16.94</v>
      </c>
      <c r="M65" s="3">
        <v>17.79</v>
      </c>
      <c r="N65" s="3">
        <v>37.99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298</v>
      </c>
      <c r="T65" s="2" t="s">
        <v>91</v>
      </c>
      <c r="U65" s="2" t="s">
        <v>114</v>
      </c>
      <c r="V65" s="2" t="s">
        <v>101</v>
      </c>
      <c r="W65" s="2" t="s">
        <v>102</v>
      </c>
      <c r="X65" s="2" t="s">
        <v>103</v>
      </c>
      <c r="Y65" s="2" t="s">
        <v>208</v>
      </c>
      <c r="Z65" s="4">
        <v>1244</v>
      </c>
      <c r="AA65" s="4">
        <f>=ROUNDDOWN(36.5882352941176,0)</f>
      </c>
      <c r="AB65" s="5">
        <v>34</v>
      </c>
      <c r="AC65" s="2" t="s">
        <v>98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>
        <v>13</v>
      </c>
      <c r="AQ65" s="8">
        <v>242.84</v>
      </c>
      <c r="AR65" s="4"/>
      <c r="AS65" s="8"/>
      <c r="AT65" s="7"/>
      <c r="AU65" s="7"/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0.4639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 t="s">
        <v>98</v>
      </c>
      <c r="BJ65" s="4">
        <v>619</v>
      </c>
      <c r="BK65" s="8">
        <v>12165.55</v>
      </c>
      <c r="BL65" s="2" t="s">
        <v>232</v>
      </c>
      <c r="BM65" s="7">
        <v>0.021</v>
      </c>
      <c r="BN65" s="7">
        <v>0.02</v>
      </c>
      <c r="BO65" s="4">
        <v>13</v>
      </c>
      <c r="BP65" s="8">
        <v>242.84</v>
      </c>
      <c r="BQ65" s="4"/>
      <c r="BR65" s="8"/>
      <c r="BS65" s="7"/>
      <c r="BT65" s="7"/>
      <c r="BU65" s="2" t="s">
        <v>106</v>
      </c>
      <c r="BV65" s="2" t="s">
        <v>95</v>
      </c>
      <c r="BW65" s="2" t="s">
        <v>107</v>
      </c>
      <c r="BX65" s="2" t="s">
        <v>161</v>
      </c>
      <c r="BY65" s="2" t="s">
        <v>109</v>
      </c>
      <c r="BZ65" s="2" t="s">
        <v>98</v>
      </c>
    </row>
    <row r="66">
      <c r="A66" s="2" t="s">
        <v>302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91</v>
      </c>
      <c r="G66" s="2" t="s">
        <v>91</v>
      </c>
      <c r="H66" s="2" t="s">
        <v>91</v>
      </c>
      <c r="I66" s="2" t="s">
        <v>92</v>
      </c>
      <c r="J66" s="2" t="s">
        <v>127</v>
      </c>
      <c r="K66" s="2" t="s">
        <v>297</v>
      </c>
      <c r="L66" s="3">
        <v>19.17</v>
      </c>
      <c r="M66" s="3">
        <v>20.13</v>
      </c>
      <c r="N66" s="3">
        <v>42.99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298</v>
      </c>
      <c r="T66" s="2" t="s">
        <v>91</v>
      </c>
      <c r="U66" s="2" t="s">
        <v>114</v>
      </c>
      <c r="V66" s="2" t="s">
        <v>101</v>
      </c>
      <c r="W66" s="2" t="s">
        <v>102</v>
      </c>
      <c r="X66" s="2" t="s">
        <v>103</v>
      </c>
      <c r="Y66" s="2" t="s">
        <v>208</v>
      </c>
      <c r="Z66" s="4">
        <v>633</v>
      </c>
      <c r="AA66" s="4">
        <f>=ROUNDDOWN(31.65,0)</f>
      </c>
      <c r="AB66" s="5">
        <v>20</v>
      </c>
      <c r="AC66" s="2" t="s">
        <v>225</v>
      </c>
      <c r="AD66" s="4">
        <v>160</v>
      </c>
      <c r="AE66" s="4">
        <v>160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>
        <v>4</v>
      </c>
      <c r="AQ66" s="8">
        <v>84.52</v>
      </c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0.1615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258</v>
      </c>
      <c r="BK66" s="8">
        <v>5793.99</v>
      </c>
      <c r="BL66" s="2" t="s">
        <v>226</v>
      </c>
      <c r="BM66" s="7">
        <v>0.0155</v>
      </c>
      <c r="BN66" s="7">
        <v>0.0146</v>
      </c>
      <c r="BO66" s="4">
        <v>4</v>
      </c>
      <c r="BP66" s="8">
        <v>84.52</v>
      </c>
      <c r="BQ66" s="4"/>
      <c r="BR66" s="8"/>
      <c r="BS66" s="7"/>
      <c r="BT66" s="7"/>
      <c r="BU66" s="2" t="s">
        <v>106</v>
      </c>
      <c r="BV66" s="2" t="s">
        <v>95</v>
      </c>
      <c r="BW66" s="2" t="s">
        <v>107</v>
      </c>
      <c r="BX66" s="2" t="s">
        <v>272</v>
      </c>
      <c r="BY66" s="2" t="s">
        <v>109</v>
      </c>
      <c r="BZ66" s="2" t="s">
        <v>98</v>
      </c>
    </row>
    <row r="67">
      <c r="A67" s="2" t="s">
        <v>303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91</v>
      </c>
      <c r="G67" s="2" t="s">
        <v>91</v>
      </c>
      <c r="H67" s="2" t="s">
        <v>91</v>
      </c>
      <c r="I67" s="2" t="s">
        <v>92</v>
      </c>
      <c r="J67" s="2" t="s">
        <v>132</v>
      </c>
      <c r="K67" s="2" t="s">
        <v>297</v>
      </c>
      <c r="L67" s="3">
        <v>19.17</v>
      </c>
      <c r="M67" s="3">
        <v>20.13</v>
      </c>
      <c r="N67" s="3">
        <v>42.99</v>
      </c>
      <c r="O67" s="2" t="s">
        <v>95</v>
      </c>
      <c r="P67" s="2" t="s">
        <v>96</v>
      </c>
      <c r="Q67" s="2" t="s">
        <v>97</v>
      </c>
      <c r="R67" s="2" t="s">
        <v>98</v>
      </c>
      <c r="S67" s="2" t="s">
        <v>298</v>
      </c>
      <c r="T67" s="2" t="s">
        <v>91</v>
      </c>
      <c r="U67" s="2" t="s">
        <v>114</v>
      </c>
      <c r="V67" s="2" t="s">
        <v>101</v>
      </c>
      <c r="W67" s="2" t="s">
        <v>102</v>
      </c>
      <c r="X67" s="2" t="s">
        <v>103</v>
      </c>
      <c r="Y67" s="2" t="s">
        <v>208</v>
      </c>
      <c r="Z67" s="4">
        <v>176</v>
      </c>
      <c r="AA67" s="4">
        <f>=ROUNDDOWN(17.6,0)</f>
      </c>
      <c r="AB67" s="5">
        <v>10</v>
      </c>
      <c r="AC67" s="2" t="s">
        <v>225</v>
      </c>
      <c r="AD67" s="4">
        <v>80</v>
      </c>
      <c r="AE67" s="4">
        <v>80</v>
      </c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98</v>
      </c>
      <c r="BK67" s="8">
        <v>2138.33</v>
      </c>
      <c r="BL67" s="2" t="s">
        <v>263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95</v>
      </c>
      <c r="BW67" s="2" t="s">
        <v>107</v>
      </c>
      <c r="BX67" s="2" t="s">
        <v>304</v>
      </c>
      <c r="BY67" s="2" t="s">
        <v>109</v>
      </c>
      <c r="BZ67" s="2" t="s">
        <v>98</v>
      </c>
    </row>
    <row r="68">
      <c r="A68" s="2" t="s">
        <v>305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91</v>
      </c>
      <c r="G68" s="2" t="s">
        <v>91</v>
      </c>
      <c r="H68" s="2" t="s">
        <v>91</v>
      </c>
      <c r="I68" s="2" t="s">
        <v>92</v>
      </c>
      <c r="J68" s="2" t="s">
        <v>93</v>
      </c>
      <c r="K68" s="2" t="s">
        <v>306</v>
      </c>
      <c r="L68" s="3">
        <v>12.48</v>
      </c>
      <c r="M68" s="3">
        <v>13.1</v>
      </c>
      <c r="N68" s="3">
        <v>27.99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307</v>
      </c>
      <c r="T68" s="2" t="s">
        <v>91</v>
      </c>
      <c r="U68" s="2" t="s">
        <v>100</v>
      </c>
      <c r="V68" s="2" t="s">
        <v>101</v>
      </c>
      <c r="W68" s="2" t="s">
        <v>102</v>
      </c>
      <c r="X68" s="2" t="s">
        <v>103</v>
      </c>
      <c r="Y68" s="2" t="s">
        <v>208</v>
      </c>
      <c r="Z68" s="4">
        <v>548</v>
      </c>
      <c r="AA68" s="4">
        <f>=ROUNDDOWN(45.6666666666667,0)</f>
      </c>
      <c r="AB68" s="5">
        <v>12</v>
      </c>
      <c r="AC68" s="2" t="s">
        <v>98</v>
      </c>
      <c r="AD68" s="4"/>
      <c r="AE68" s="4"/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/>
      <c r="AP68" s="4">
        <v>8</v>
      </c>
      <c r="AQ68" s="8">
        <v>110.08</v>
      </c>
      <c r="AR68" s="4"/>
      <c r="AS68" s="8"/>
      <c r="AT68" s="7"/>
      <c r="AU68" s="7"/>
      <c r="AV68" s="4">
        <v>30</v>
      </c>
      <c r="AW68" s="8">
        <v>520.98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0.2113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0.0276</v>
      </c>
      <c r="BJ68" s="4">
        <v>98</v>
      </c>
      <c r="BK68" s="8">
        <v>1407.21</v>
      </c>
      <c r="BL68" s="2" t="s">
        <v>308</v>
      </c>
      <c r="BM68" s="7">
        <v>0.0816</v>
      </c>
      <c r="BN68" s="7">
        <v>0.0782</v>
      </c>
      <c r="BO68" s="4">
        <v>8</v>
      </c>
      <c r="BP68" s="8">
        <v>110.08</v>
      </c>
      <c r="BQ68" s="4"/>
      <c r="BR68" s="8"/>
      <c r="BS68" s="7"/>
      <c r="BT68" s="7"/>
      <c r="BU68" s="2" t="s">
        <v>106</v>
      </c>
      <c r="BV68" s="2" t="s">
        <v>95</v>
      </c>
      <c r="BW68" s="2" t="s">
        <v>107</v>
      </c>
      <c r="BX68" s="2" t="s">
        <v>291</v>
      </c>
      <c r="BY68" s="2" t="s">
        <v>109</v>
      </c>
      <c r="BZ68" s="2" t="s">
        <v>98</v>
      </c>
    </row>
    <row r="69">
      <c r="A69" s="2" t="s">
        <v>309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91</v>
      </c>
      <c r="G69" s="2" t="s">
        <v>91</v>
      </c>
      <c r="H69" s="2" t="s">
        <v>91</v>
      </c>
      <c r="I69" s="2" t="s">
        <v>92</v>
      </c>
      <c r="J69" s="2" t="s">
        <v>112</v>
      </c>
      <c r="K69" s="2" t="s">
        <v>306</v>
      </c>
      <c r="L69" s="3">
        <v>14.71</v>
      </c>
      <c r="M69" s="3">
        <v>15.45</v>
      </c>
      <c r="N69" s="3">
        <v>32.99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307</v>
      </c>
      <c r="T69" s="2" t="s">
        <v>91</v>
      </c>
      <c r="U69" s="2" t="s">
        <v>114</v>
      </c>
      <c r="V69" s="2" t="s">
        <v>101</v>
      </c>
      <c r="W69" s="2" t="s">
        <v>102</v>
      </c>
      <c r="X69" s="2" t="s">
        <v>103</v>
      </c>
      <c r="Y69" s="2" t="s">
        <v>208</v>
      </c>
      <c r="Z69" s="4">
        <v>522</v>
      </c>
      <c r="AA69" s="4">
        <f>=ROUNDDOWN(30.7058823529412,0)</f>
      </c>
      <c r="AB69" s="5">
        <v>17</v>
      </c>
      <c r="AC69" s="2" t="s">
        <v>225</v>
      </c>
      <c r="AD69" s="4">
        <v>100</v>
      </c>
      <c r="AE69" s="4">
        <v>230</v>
      </c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/>
      <c r="AP69" s="4">
        <v>6</v>
      </c>
      <c r="AQ69" s="8">
        <v>97.32</v>
      </c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0.1868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246</v>
      </c>
      <c r="BK69" s="8">
        <v>4620.81</v>
      </c>
      <c r="BL69" s="2" t="s">
        <v>232</v>
      </c>
      <c r="BM69" s="7">
        <v>0.0244</v>
      </c>
      <c r="BN69" s="7">
        <v>0.0211</v>
      </c>
      <c r="BO69" s="4">
        <v>6</v>
      </c>
      <c r="BP69" s="8">
        <v>97.32</v>
      </c>
      <c r="BQ69" s="4"/>
      <c r="BR69" s="8"/>
      <c r="BS69" s="7"/>
      <c r="BT69" s="7"/>
      <c r="BU69" s="2" t="s">
        <v>106</v>
      </c>
      <c r="BV69" s="2" t="s">
        <v>95</v>
      </c>
      <c r="BW69" s="2" t="s">
        <v>107</v>
      </c>
      <c r="BX69" s="2" t="s">
        <v>310</v>
      </c>
      <c r="BY69" s="2" t="s">
        <v>109</v>
      </c>
      <c r="BZ69" s="2" t="s">
        <v>98</v>
      </c>
    </row>
    <row r="70">
      <c r="A70" s="2" t="s">
        <v>311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91</v>
      </c>
      <c r="G70" s="2" t="s">
        <v>91</v>
      </c>
      <c r="H70" s="2" t="s">
        <v>91</v>
      </c>
      <c r="I70" s="2" t="s">
        <v>92</v>
      </c>
      <c r="J70" s="2" t="s">
        <v>122</v>
      </c>
      <c r="K70" s="2" t="s">
        <v>306</v>
      </c>
      <c r="L70" s="3">
        <v>16.94</v>
      </c>
      <c r="M70" s="3">
        <v>17.79</v>
      </c>
      <c r="N70" s="3">
        <v>37.99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307</v>
      </c>
      <c r="T70" s="2" t="s">
        <v>91</v>
      </c>
      <c r="U70" s="2" t="s">
        <v>114</v>
      </c>
      <c r="V70" s="2" t="s">
        <v>101</v>
      </c>
      <c r="W70" s="2" t="s">
        <v>102</v>
      </c>
      <c r="X70" s="2" t="s">
        <v>103</v>
      </c>
      <c r="Y70" s="2" t="s">
        <v>208</v>
      </c>
      <c r="Z70" s="4">
        <v>1101</v>
      </c>
      <c r="AA70" s="4">
        <f>=ROUNDDOWN(25.0227272727273,0)</f>
      </c>
      <c r="AB70" s="5">
        <v>44</v>
      </c>
      <c r="AC70" s="2" t="s">
        <v>229</v>
      </c>
      <c r="AD70" s="4">
        <v>850</v>
      </c>
      <c r="AE70" s="4">
        <v>850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/>
      <c r="AP70" s="4">
        <v>10</v>
      </c>
      <c r="AQ70" s="8">
        <v>186.8</v>
      </c>
      <c r="AR70" s="4"/>
      <c r="AS70" s="8"/>
      <c r="AT70" s="7"/>
      <c r="AU70" s="7"/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>
        <v>0.3586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 t="s">
        <v>98</v>
      </c>
      <c r="BJ70" s="4">
        <v>605</v>
      </c>
      <c r="BK70" s="8">
        <v>11581.19</v>
      </c>
      <c r="BL70" s="2" t="s">
        <v>232</v>
      </c>
      <c r="BM70" s="7">
        <v>0.0165</v>
      </c>
      <c r="BN70" s="7">
        <v>0.0161</v>
      </c>
      <c r="BO70" s="4">
        <v>10</v>
      </c>
      <c r="BP70" s="8">
        <v>186.8</v>
      </c>
      <c r="BQ70" s="4"/>
      <c r="BR70" s="8"/>
      <c r="BS70" s="7"/>
      <c r="BT70" s="7"/>
      <c r="BU70" s="2" t="s">
        <v>106</v>
      </c>
      <c r="BV70" s="2" t="s">
        <v>95</v>
      </c>
      <c r="BW70" s="2" t="s">
        <v>107</v>
      </c>
      <c r="BX70" s="2" t="s">
        <v>239</v>
      </c>
      <c r="BY70" s="2" t="s">
        <v>109</v>
      </c>
      <c r="BZ70" s="2" t="s">
        <v>98</v>
      </c>
    </row>
    <row r="71">
      <c r="A71" s="2" t="s">
        <v>312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91</v>
      </c>
      <c r="G71" s="2" t="s">
        <v>91</v>
      </c>
      <c r="H71" s="2" t="s">
        <v>91</v>
      </c>
      <c r="I71" s="2" t="s">
        <v>92</v>
      </c>
      <c r="J71" s="2" t="s">
        <v>127</v>
      </c>
      <c r="K71" s="2" t="s">
        <v>306</v>
      </c>
      <c r="L71" s="3">
        <v>19.17</v>
      </c>
      <c r="M71" s="3">
        <v>20.13</v>
      </c>
      <c r="N71" s="3">
        <v>42.99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307</v>
      </c>
      <c r="T71" s="2" t="s">
        <v>91</v>
      </c>
      <c r="U71" s="2" t="s">
        <v>114</v>
      </c>
      <c r="V71" s="2" t="s">
        <v>101</v>
      </c>
      <c r="W71" s="2" t="s">
        <v>102</v>
      </c>
      <c r="X71" s="2" t="s">
        <v>103</v>
      </c>
      <c r="Y71" s="2" t="s">
        <v>104</v>
      </c>
      <c r="Z71" s="4">
        <v>487</v>
      </c>
      <c r="AA71" s="4">
        <f>=ROUNDDOWN(22.1363636363636,0)</f>
      </c>
      <c r="AB71" s="5">
        <v>22</v>
      </c>
      <c r="AC71" s="2" t="s">
        <v>225</v>
      </c>
      <c r="AD71" s="4">
        <v>230</v>
      </c>
      <c r="AE71" s="4">
        <v>460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/>
      <c r="AP71" s="4">
        <v>3</v>
      </c>
      <c r="AQ71" s="8">
        <v>63.39</v>
      </c>
      <c r="AR71" s="4"/>
      <c r="AS71" s="8"/>
      <c r="AT71" s="7"/>
      <c r="AU71" s="7"/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0.1217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311</v>
      </c>
      <c r="BK71" s="8">
        <v>6859.26</v>
      </c>
      <c r="BL71" s="2" t="s">
        <v>232</v>
      </c>
      <c r="BM71" s="7">
        <v>0.0096</v>
      </c>
      <c r="BN71" s="7">
        <v>0.0092</v>
      </c>
      <c r="BO71" s="4">
        <v>3</v>
      </c>
      <c r="BP71" s="8">
        <v>63.39</v>
      </c>
      <c r="BQ71" s="4"/>
      <c r="BR71" s="8"/>
      <c r="BS71" s="7"/>
      <c r="BT71" s="7"/>
      <c r="BU71" s="2" t="s">
        <v>106</v>
      </c>
      <c r="BV71" s="2" t="s">
        <v>95</v>
      </c>
      <c r="BW71" s="2" t="s">
        <v>107</v>
      </c>
      <c r="BX71" s="2" t="s">
        <v>260</v>
      </c>
      <c r="BY71" s="2" t="s">
        <v>109</v>
      </c>
      <c r="BZ71" s="2" t="s">
        <v>98</v>
      </c>
    </row>
    <row r="72">
      <c r="A72" s="2" t="s">
        <v>313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91</v>
      </c>
      <c r="G72" s="2" t="s">
        <v>91</v>
      </c>
      <c r="H72" s="2" t="s">
        <v>91</v>
      </c>
      <c r="I72" s="2" t="s">
        <v>92</v>
      </c>
      <c r="J72" s="2" t="s">
        <v>132</v>
      </c>
      <c r="K72" s="2" t="s">
        <v>306</v>
      </c>
      <c r="L72" s="3">
        <v>19.17</v>
      </c>
      <c r="M72" s="3">
        <v>20.13</v>
      </c>
      <c r="N72" s="3">
        <v>42.99</v>
      </c>
      <c r="O72" s="2" t="s">
        <v>95</v>
      </c>
      <c r="P72" s="2" t="s">
        <v>96</v>
      </c>
      <c r="Q72" s="2" t="s">
        <v>97</v>
      </c>
      <c r="R72" s="2" t="s">
        <v>98</v>
      </c>
      <c r="S72" s="2" t="s">
        <v>307</v>
      </c>
      <c r="T72" s="2" t="s">
        <v>91</v>
      </c>
      <c r="U72" s="2" t="s">
        <v>114</v>
      </c>
      <c r="V72" s="2" t="s">
        <v>101</v>
      </c>
      <c r="W72" s="2" t="s">
        <v>102</v>
      </c>
      <c r="X72" s="2" t="s">
        <v>103</v>
      </c>
      <c r="Y72" s="2" t="s">
        <v>185</v>
      </c>
      <c r="Z72" s="4">
        <v>66</v>
      </c>
      <c r="AA72" s="4">
        <f>=ROUNDDOWN(5.07692307692308,0)</f>
      </c>
      <c r="AB72" s="5">
        <v>13</v>
      </c>
      <c r="AC72" s="2" t="s">
        <v>225</v>
      </c>
      <c r="AD72" s="4">
        <v>150</v>
      </c>
      <c r="AE72" s="4">
        <v>310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/>
      <c r="AP72" s="4">
        <v>3</v>
      </c>
      <c r="AQ72" s="8">
        <v>63.39</v>
      </c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0.1217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128</v>
      </c>
      <c r="BK72" s="8">
        <v>2913.81</v>
      </c>
      <c r="BL72" s="2" t="s">
        <v>232</v>
      </c>
      <c r="BM72" s="7">
        <v>0.0234</v>
      </c>
      <c r="BN72" s="7">
        <v>0.0218</v>
      </c>
      <c r="BO72" s="4">
        <v>3</v>
      </c>
      <c r="BP72" s="8">
        <v>63.39</v>
      </c>
      <c r="BQ72" s="4"/>
      <c r="BR72" s="8"/>
      <c r="BS72" s="7"/>
      <c r="BT72" s="7"/>
      <c r="BU72" s="2" t="s">
        <v>106</v>
      </c>
      <c r="BV72" s="2" t="s">
        <v>95</v>
      </c>
      <c r="BW72" s="2" t="s">
        <v>107</v>
      </c>
      <c r="BX72" s="2" t="s">
        <v>314</v>
      </c>
      <c r="BY72" s="2" t="s">
        <v>109</v>
      </c>
      <c r="BZ72" s="2" t="s">
        <v>98</v>
      </c>
    </row>
    <row r="73">
      <c r="A73" s="2" t="s">
        <v>315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91</v>
      </c>
      <c r="G73" s="2" t="s">
        <v>91</v>
      </c>
      <c r="H73" s="2" t="s">
        <v>91</v>
      </c>
      <c r="I73" s="2" t="s">
        <v>111</v>
      </c>
      <c r="J73" s="2" t="s">
        <v>112</v>
      </c>
      <c r="K73" s="2" t="s">
        <v>316</v>
      </c>
      <c r="L73" s="3">
        <v>16.5</v>
      </c>
      <c r="M73" s="3">
        <v>17.32</v>
      </c>
      <c r="N73" s="3">
        <v>32.99</v>
      </c>
      <c r="O73" s="2" t="s">
        <v>95</v>
      </c>
      <c r="P73" s="2" t="s">
        <v>164</v>
      </c>
      <c r="Q73" s="2" t="s">
        <v>97</v>
      </c>
      <c r="R73" s="2" t="s">
        <v>98</v>
      </c>
      <c r="S73" s="2" t="s">
        <v>317</v>
      </c>
      <c r="T73" s="2" t="s">
        <v>91</v>
      </c>
      <c r="U73" s="2" t="s">
        <v>98</v>
      </c>
      <c r="V73" s="2" t="s">
        <v>101</v>
      </c>
      <c r="W73" s="2" t="s">
        <v>102</v>
      </c>
      <c r="X73" s="2" t="s">
        <v>98</v>
      </c>
      <c r="Y73" s="2" t="s">
        <v>143</v>
      </c>
      <c r="Z73" s="4">
        <v>33</v>
      </c>
      <c r="AA73" s="4">
        <f>=ROUNDDOWN(3.11320754716981,0)</f>
      </c>
      <c r="AB73" s="5">
        <v>10.6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/>
      <c r="AP73" s="4">
        <v>8</v>
      </c>
      <c r="AQ73" s="8">
        <v>126.72</v>
      </c>
      <c r="AR73" s="4"/>
      <c r="AS73" s="8"/>
      <c r="AT73" s="7"/>
      <c r="AU73" s="7"/>
      <c r="AV73" s="4">
        <v>10</v>
      </c>
      <c r="AW73" s="8">
        <v>171.12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0.7405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0.0091</v>
      </c>
      <c r="BJ73" s="4">
        <v>108</v>
      </c>
      <c r="BK73" s="8">
        <v>1614.63</v>
      </c>
      <c r="BL73" s="2" t="s">
        <v>318</v>
      </c>
      <c r="BM73" s="7">
        <v>0.0741</v>
      </c>
      <c r="BN73" s="7">
        <v>0.0785</v>
      </c>
      <c r="BO73" s="4">
        <v>8</v>
      </c>
      <c r="BP73" s="8">
        <v>126.72</v>
      </c>
      <c r="BQ73" s="4"/>
      <c r="BR73" s="8"/>
      <c r="BS73" s="7"/>
      <c r="BT73" s="7"/>
      <c r="BU73" s="2" t="s">
        <v>106</v>
      </c>
      <c r="BV73" s="2" t="s">
        <v>95</v>
      </c>
      <c r="BW73" s="2" t="s">
        <v>145</v>
      </c>
      <c r="BX73" s="2" t="s">
        <v>150</v>
      </c>
      <c r="BY73" s="2" t="s">
        <v>109</v>
      </c>
      <c r="BZ73" s="2" t="s">
        <v>98</v>
      </c>
    </row>
    <row r="74">
      <c r="A74" s="2" t="s">
        <v>319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91</v>
      </c>
      <c r="G74" s="2" t="s">
        <v>91</v>
      </c>
      <c r="H74" s="2" t="s">
        <v>91</v>
      </c>
      <c r="I74" s="2" t="s">
        <v>111</v>
      </c>
      <c r="J74" s="2" t="s">
        <v>127</v>
      </c>
      <c r="K74" s="2" t="s">
        <v>316</v>
      </c>
      <c r="L74" s="3">
        <v>21.5</v>
      </c>
      <c r="M74" s="3">
        <v>22.58</v>
      </c>
      <c r="N74" s="3">
        <v>42.99</v>
      </c>
      <c r="O74" s="2" t="s">
        <v>320</v>
      </c>
      <c r="P74" s="2" t="s">
        <v>164</v>
      </c>
      <c r="Q74" s="2" t="s">
        <v>97</v>
      </c>
      <c r="R74" s="2" t="s">
        <v>98</v>
      </c>
      <c r="S74" s="2" t="s">
        <v>317</v>
      </c>
      <c r="T74" s="2" t="s">
        <v>91</v>
      </c>
      <c r="U74" s="2" t="s">
        <v>98</v>
      </c>
      <c r="V74" s="2" t="s">
        <v>101</v>
      </c>
      <c r="W74" s="2" t="s">
        <v>102</v>
      </c>
      <c r="X74" s="2" t="s">
        <v>98</v>
      </c>
      <c r="Y74" s="2" t="s">
        <v>143</v>
      </c>
      <c r="Z74" s="4"/>
      <c r="AA74" s="4">
        <f>=ROUNDDOWN({0},0)</f>
      </c>
      <c r="AB74" s="5">
        <v>0.6</v>
      </c>
      <c r="AC74" s="2" t="s">
        <v>98</v>
      </c>
      <c r="AD74" s="4"/>
      <c r="AE74" s="4"/>
      <c r="AF74" s="6">
        <v>65</v>
      </c>
      <c r="AG74" s="6"/>
      <c r="AH74" s="7">
        <v>0.5484</v>
      </c>
      <c r="AI74" s="4"/>
      <c r="AJ74" s="4">
        <f>=ROUNDDOWN({0},0)</f>
      </c>
      <c r="AK74" s="5"/>
      <c r="AL74" s="2" t="s">
        <v>98</v>
      </c>
      <c r="AM74" s="4"/>
      <c r="AN74" s="4"/>
      <c r="AO74" s="7"/>
      <c r="AP74" s="4">
        <v>2</v>
      </c>
      <c r="AQ74" s="8">
        <v>44.4</v>
      </c>
      <c r="AR74" s="4"/>
      <c r="AS74" s="8"/>
      <c r="AT74" s="7"/>
      <c r="AU74" s="7"/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0.2595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135</v>
      </c>
      <c r="BK74" s="8">
        <v>2109.34</v>
      </c>
      <c r="BL74" s="2" t="s">
        <v>321</v>
      </c>
      <c r="BM74" s="7">
        <v>0.0148</v>
      </c>
      <c r="BN74" s="7">
        <v>0.021</v>
      </c>
      <c r="BO74" s="4">
        <v>2</v>
      </c>
      <c r="BP74" s="8">
        <v>44.4</v>
      </c>
      <c r="BQ74" s="4"/>
      <c r="BR74" s="8"/>
      <c r="BS74" s="7"/>
      <c r="BT74" s="7"/>
      <c r="BU74" s="2" t="s">
        <v>106</v>
      </c>
      <c r="BV74" s="2" t="s">
        <v>322</v>
      </c>
      <c r="BW74" s="2" t="s">
        <v>145</v>
      </c>
      <c r="BX74" s="2" t="s">
        <v>323</v>
      </c>
      <c r="BY74" s="2" t="s">
        <v>109</v>
      </c>
      <c r="BZ74" s="2" t="s">
        <v>98</v>
      </c>
    </row>
    <row r="75">
      <c r="A75" s="2" t="s">
        <v>324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325</v>
      </c>
      <c r="G75" s="2" t="s">
        <v>325</v>
      </c>
      <c r="H75" s="2" t="s">
        <v>325</v>
      </c>
      <c r="I75" s="2" t="s">
        <v>326</v>
      </c>
      <c r="J75" s="2" t="s">
        <v>93</v>
      </c>
      <c r="K75" s="2" t="s">
        <v>327</v>
      </c>
      <c r="L75" s="3">
        <v>15</v>
      </c>
      <c r="M75" s="3">
        <v>15.75</v>
      </c>
      <c r="N75" s="3">
        <v>29.99</v>
      </c>
      <c r="O75" s="2" t="s">
        <v>95</v>
      </c>
      <c r="P75" s="2" t="s">
        <v>133</v>
      </c>
      <c r="Q75" s="2" t="s">
        <v>97</v>
      </c>
      <c r="R75" s="2" t="s">
        <v>98</v>
      </c>
      <c r="S75" s="2" t="s">
        <v>328</v>
      </c>
      <c r="T75" s="2" t="s">
        <v>91</v>
      </c>
      <c r="U75" s="2" t="s">
        <v>329</v>
      </c>
      <c r="V75" s="2" t="s">
        <v>330</v>
      </c>
      <c r="W75" s="2" t="s">
        <v>115</v>
      </c>
      <c r="X75" s="2" t="s">
        <v>102</v>
      </c>
      <c r="Y75" s="2" t="s">
        <v>331</v>
      </c>
      <c r="Z75" s="4">
        <v>61</v>
      </c>
      <c r="AA75" s="4">
        <f>=ROUNDDOWN(12.2,0)</f>
      </c>
      <c r="AB75" s="5">
        <v>5</v>
      </c>
      <c r="AC75" s="2" t="s">
        <v>117</v>
      </c>
      <c r="AD75" s="4">
        <v>200</v>
      </c>
      <c r="AE75" s="4">
        <v>200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/>
      <c r="AP75" s="4">
        <v>7</v>
      </c>
      <c r="AQ75" s="8">
        <v>112</v>
      </c>
      <c r="AR75" s="4"/>
      <c r="AS75" s="8"/>
      <c r="AT75" s="7"/>
      <c r="AU75" s="7"/>
      <c r="AV75" s="4">
        <v>94</v>
      </c>
      <c r="AW75" s="8">
        <v>1852.6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0.0605</v>
      </c>
      <c r="BC75" s="4">
        <v>189</v>
      </c>
      <c r="BD75" s="8">
        <v>3807.9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0.4865</v>
      </c>
      <c r="BJ75" s="4">
        <v>71</v>
      </c>
      <c r="BK75" s="8">
        <v>1204.12</v>
      </c>
      <c r="BL75" s="2" t="s">
        <v>332</v>
      </c>
      <c r="BM75" s="7">
        <v>0.0986</v>
      </c>
      <c r="BN75" s="7">
        <v>0.093</v>
      </c>
      <c r="BO75" s="4">
        <v>7</v>
      </c>
      <c r="BP75" s="8">
        <v>112</v>
      </c>
      <c r="BQ75" s="4"/>
      <c r="BR75" s="8"/>
      <c r="BS75" s="7"/>
      <c r="BT75" s="7"/>
      <c r="BU75" s="2" t="s">
        <v>106</v>
      </c>
      <c r="BV75" s="2" t="s">
        <v>95</v>
      </c>
      <c r="BW75" s="2" t="s">
        <v>333</v>
      </c>
      <c r="BX75" s="2" t="s">
        <v>334</v>
      </c>
      <c r="BY75" s="2" t="s">
        <v>109</v>
      </c>
      <c r="BZ75" s="2" t="s">
        <v>98</v>
      </c>
    </row>
    <row r="76">
      <c r="A76" s="2" t="s">
        <v>335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325</v>
      </c>
      <c r="G76" s="2" t="s">
        <v>325</v>
      </c>
      <c r="H76" s="2" t="s">
        <v>325</v>
      </c>
      <c r="I76" s="2" t="s">
        <v>326</v>
      </c>
      <c r="J76" s="2" t="s">
        <v>112</v>
      </c>
      <c r="K76" s="2" t="s">
        <v>327</v>
      </c>
      <c r="L76" s="3">
        <v>16.5</v>
      </c>
      <c r="M76" s="3">
        <v>17.33</v>
      </c>
      <c r="N76" s="3">
        <v>32.99</v>
      </c>
      <c r="O76" s="2" t="s">
        <v>95</v>
      </c>
      <c r="P76" s="2" t="s">
        <v>133</v>
      </c>
      <c r="Q76" s="2" t="s">
        <v>97</v>
      </c>
      <c r="R76" s="2" t="s">
        <v>98</v>
      </c>
      <c r="S76" s="2" t="s">
        <v>328</v>
      </c>
      <c r="T76" s="2" t="s">
        <v>91</v>
      </c>
      <c r="U76" s="2" t="s">
        <v>100</v>
      </c>
      <c r="V76" s="2" t="s">
        <v>330</v>
      </c>
      <c r="W76" s="2" t="s">
        <v>115</v>
      </c>
      <c r="X76" s="2" t="s">
        <v>102</v>
      </c>
      <c r="Y76" s="2" t="s">
        <v>331</v>
      </c>
      <c r="Z76" s="4"/>
      <c r="AA76" s="4">
        <f>=ROUNDDOWN({0},0)</f>
      </c>
      <c r="AB76" s="5">
        <v>10</v>
      </c>
      <c r="AC76" s="2" t="s">
        <v>117</v>
      </c>
      <c r="AD76" s="4">
        <v>170</v>
      </c>
      <c r="AE76" s="4">
        <v>270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>
        <v>39</v>
      </c>
      <c r="AQ76" s="8">
        <v>702</v>
      </c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0.3789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192</v>
      </c>
      <c r="BK76" s="8">
        <v>3606.64</v>
      </c>
      <c r="BL76" s="2" t="s">
        <v>336</v>
      </c>
      <c r="BM76" s="7">
        <v>0.2031</v>
      </c>
      <c r="BN76" s="7">
        <v>0.1946</v>
      </c>
      <c r="BO76" s="4">
        <v>39</v>
      </c>
      <c r="BP76" s="8">
        <v>702</v>
      </c>
      <c r="BQ76" s="4"/>
      <c r="BR76" s="8"/>
      <c r="BS76" s="7"/>
      <c r="BT76" s="7"/>
      <c r="BU76" s="2" t="s">
        <v>106</v>
      </c>
      <c r="BV76" s="2" t="s">
        <v>95</v>
      </c>
      <c r="BW76" s="2" t="s">
        <v>333</v>
      </c>
      <c r="BX76" s="2" t="s">
        <v>337</v>
      </c>
      <c r="BY76" s="2" t="s">
        <v>109</v>
      </c>
      <c r="BZ76" s="2" t="s">
        <v>98</v>
      </c>
    </row>
    <row r="77">
      <c r="A77" s="2" t="s">
        <v>338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325</v>
      </c>
      <c r="G77" s="2" t="s">
        <v>325</v>
      </c>
      <c r="H77" s="2" t="s">
        <v>325</v>
      </c>
      <c r="I77" s="2" t="s">
        <v>326</v>
      </c>
      <c r="J77" s="2" t="s">
        <v>122</v>
      </c>
      <c r="K77" s="2" t="s">
        <v>327</v>
      </c>
      <c r="L77" s="3">
        <v>19</v>
      </c>
      <c r="M77" s="3">
        <v>19.95</v>
      </c>
      <c r="N77" s="3">
        <v>37.99</v>
      </c>
      <c r="O77" s="2" t="s">
        <v>95</v>
      </c>
      <c r="P77" s="2" t="s">
        <v>133</v>
      </c>
      <c r="Q77" s="2" t="s">
        <v>97</v>
      </c>
      <c r="R77" s="2" t="s">
        <v>98</v>
      </c>
      <c r="S77" s="2" t="s">
        <v>328</v>
      </c>
      <c r="T77" s="2" t="s">
        <v>91</v>
      </c>
      <c r="U77" s="2" t="s">
        <v>100</v>
      </c>
      <c r="V77" s="2" t="s">
        <v>330</v>
      </c>
      <c r="W77" s="2" t="s">
        <v>115</v>
      </c>
      <c r="X77" s="2" t="s">
        <v>102</v>
      </c>
      <c r="Y77" s="2" t="s">
        <v>331</v>
      </c>
      <c r="Z77" s="4">
        <v>96</v>
      </c>
      <c r="AA77" s="4">
        <f>=ROUNDDOWN(7.38461538461539,0)</f>
      </c>
      <c r="AB77" s="5">
        <v>13</v>
      </c>
      <c r="AC77" s="2" t="s">
        <v>117</v>
      </c>
      <c r="AD77" s="4">
        <v>200</v>
      </c>
      <c r="AE77" s="4">
        <v>230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/>
      <c r="AP77" s="4">
        <v>36</v>
      </c>
      <c r="AQ77" s="8">
        <v>754.2</v>
      </c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0.4071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281</v>
      </c>
      <c r="BK77" s="8">
        <v>6055.62</v>
      </c>
      <c r="BL77" s="2" t="s">
        <v>339</v>
      </c>
      <c r="BM77" s="7">
        <v>0.1281</v>
      </c>
      <c r="BN77" s="7">
        <v>0.1245</v>
      </c>
      <c r="BO77" s="4">
        <v>36</v>
      </c>
      <c r="BP77" s="8">
        <v>754.2</v>
      </c>
      <c r="BQ77" s="4"/>
      <c r="BR77" s="8"/>
      <c r="BS77" s="7"/>
      <c r="BT77" s="7"/>
      <c r="BU77" s="2" t="s">
        <v>106</v>
      </c>
      <c r="BV77" s="2" t="s">
        <v>95</v>
      </c>
      <c r="BW77" s="2" t="s">
        <v>333</v>
      </c>
      <c r="BX77" s="2" t="s">
        <v>337</v>
      </c>
      <c r="BY77" s="2" t="s">
        <v>109</v>
      </c>
      <c r="BZ77" s="2" t="s">
        <v>98</v>
      </c>
    </row>
    <row r="78">
      <c r="A78" s="2" t="s">
        <v>340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325</v>
      </c>
      <c r="G78" s="2" t="s">
        <v>325</v>
      </c>
      <c r="H78" s="2" t="s">
        <v>325</v>
      </c>
      <c r="I78" s="2" t="s">
        <v>326</v>
      </c>
      <c r="J78" s="2" t="s">
        <v>127</v>
      </c>
      <c r="K78" s="2" t="s">
        <v>327</v>
      </c>
      <c r="L78" s="3">
        <v>21.5</v>
      </c>
      <c r="M78" s="3">
        <v>22.58</v>
      </c>
      <c r="N78" s="3">
        <v>42.99</v>
      </c>
      <c r="O78" s="2" t="s">
        <v>95</v>
      </c>
      <c r="P78" s="2" t="s">
        <v>133</v>
      </c>
      <c r="Q78" s="2" t="s">
        <v>97</v>
      </c>
      <c r="R78" s="2" t="s">
        <v>98</v>
      </c>
      <c r="S78" s="2" t="s">
        <v>328</v>
      </c>
      <c r="T78" s="2" t="s">
        <v>91</v>
      </c>
      <c r="U78" s="2" t="s">
        <v>100</v>
      </c>
      <c r="V78" s="2" t="s">
        <v>330</v>
      </c>
      <c r="W78" s="2" t="s">
        <v>115</v>
      </c>
      <c r="X78" s="2" t="s">
        <v>102</v>
      </c>
      <c r="Y78" s="2" t="s">
        <v>331</v>
      </c>
      <c r="Z78" s="4">
        <v>316</v>
      </c>
      <c r="AA78" s="4">
        <f>=ROUNDDOWN(52.6666666666667,0)</f>
      </c>
      <c r="AB78" s="5">
        <v>6</v>
      </c>
      <c r="AC78" s="2" t="s">
        <v>98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/>
      <c r="AP78" s="4">
        <v>12</v>
      </c>
      <c r="AQ78" s="8">
        <v>284.4</v>
      </c>
      <c r="AR78" s="4"/>
      <c r="AS78" s="8"/>
      <c r="AT78" s="7"/>
      <c r="AU78" s="7"/>
      <c r="AV78" s="4" t="s">
        <v>98</v>
      </c>
      <c r="AW78" s="8" t="s">
        <v>98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0.1535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 t="s">
        <v>98</v>
      </c>
      <c r="BJ78" s="4">
        <v>64</v>
      </c>
      <c r="BK78" s="8">
        <v>1566.04</v>
      </c>
      <c r="BL78" s="2" t="s">
        <v>341</v>
      </c>
      <c r="BM78" s="7">
        <v>0.1875</v>
      </c>
      <c r="BN78" s="7">
        <v>0.1816</v>
      </c>
      <c r="BO78" s="4">
        <v>12</v>
      </c>
      <c r="BP78" s="8">
        <v>284.4</v>
      </c>
      <c r="BQ78" s="4"/>
      <c r="BR78" s="8"/>
      <c r="BS78" s="7"/>
      <c r="BT78" s="7"/>
      <c r="BU78" s="2" t="s">
        <v>106</v>
      </c>
      <c r="BV78" s="2" t="s">
        <v>95</v>
      </c>
      <c r="BW78" s="2" t="s">
        <v>333</v>
      </c>
      <c r="BX78" s="2" t="s">
        <v>342</v>
      </c>
      <c r="BY78" s="2" t="s">
        <v>109</v>
      </c>
      <c r="BZ78" s="2" t="s">
        <v>98</v>
      </c>
    </row>
    <row r="79">
      <c r="A79" s="2" t="s">
        <v>343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325</v>
      </c>
      <c r="G79" s="2" t="s">
        <v>325</v>
      </c>
      <c r="H79" s="2" t="s">
        <v>325</v>
      </c>
      <c r="I79" s="2" t="s">
        <v>326</v>
      </c>
      <c r="J79" s="2" t="s">
        <v>93</v>
      </c>
      <c r="K79" s="2" t="s">
        <v>344</v>
      </c>
      <c r="L79" s="3">
        <v>15</v>
      </c>
      <c r="M79" s="3">
        <v>15.75</v>
      </c>
      <c r="N79" s="3">
        <v>29.99</v>
      </c>
      <c r="O79" s="2" t="s">
        <v>95</v>
      </c>
      <c r="P79" s="2" t="s">
        <v>133</v>
      </c>
      <c r="Q79" s="2" t="s">
        <v>97</v>
      </c>
      <c r="R79" s="2" t="s">
        <v>98</v>
      </c>
      <c r="S79" s="2" t="s">
        <v>345</v>
      </c>
      <c r="T79" s="2" t="s">
        <v>91</v>
      </c>
      <c r="U79" s="2" t="s">
        <v>329</v>
      </c>
      <c r="V79" s="2" t="s">
        <v>330</v>
      </c>
      <c r="W79" s="2" t="s">
        <v>115</v>
      </c>
      <c r="X79" s="2" t="s">
        <v>102</v>
      </c>
      <c r="Y79" s="2" t="s">
        <v>331</v>
      </c>
      <c r="Z79" s="4">
        <v>127</v>
      </c>
      <c r="AA79" s="4">
        <f>=ROUNDDOWN(31.75,0)</f>
      </c>
      <c r="AB79" s="5">
        <v>4</v>
      </c>
      <c r="AC79" s="2" t="s">
        <v>117</v>
      </c>
      <c r="AD79" s="4">
        <v>50</v>
      </c>
      <c r="AE79" s="4">
        <v>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/>
      <c r="AP79" s="4">
        <v>5</v>
      </c>
      <c r="AQ79" s="8">
        <v>80</v>
      </c>
      <c r="AR79" s="4"/>
      <c r="AS79" s="8"/>
      <c r="AT79" s="7"/>
      <c r="AU79" s="7"/>
      <c r="AV79" s="4">
        <v>64</v>
      </c>
      <c r="AW79" s="8">
        <v>1336.05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0.0599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>
        <v>0.3509</v>
      </c>
      <c r="BJ79" s="4">
        <v>59</v>
      </c>
      <c r="BK79" s="8">
        <v>1016.75</v>
      </c>
      <c r="BL79" s="2" t="s">
        <v>346</v>
      </c>
      <c r="BM79" s="7">
        <v>0.0847</v>
      </c>
      <c r="BN79" s="7">
        <v>0.0787</v>
      </c>
      <c r="BO79" s="4">
        <v>5</v>
      </c>
      <c r="BP79" s="8">
        <v>80</v>
      </c>
      <c r="BQ79" s="4"/>
      <c r="BR79" s="8"/>
      <c r="BS79" s="7"/>
      <c r="BT79" s="7"/>
      <c r="BU79" s="2" t="s">
        <v>106</v>
      </c>
      <c r="BV79" s="2" t="s">
        <v>95</v>
      </c>
      <c r="BW79" s="2" t="s">
        <v>333</v>
      </c>
      <c r="BX79" s="2" t="s">
        <v>347</v>
      </c>
      <c r="BY79" s="2" t="s">
        <v>109</v>
      </c>
      <c r="BZ79" s="2" t="s">
        <v>98</v>
      </c>
    </row>
    <row r="80">
      <c r="A80" s="2" t="s">
        <v>348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325</v>
      </c>
      <c r="G80" s="2" t="s">
        <v>325</v>
      </c>
      <c r="H80" s="2" t="s">
        <v>325</v>
      </c>
      <c r="I80" s="2" t="s">
        <v>326</v>
      </c>
      <c r="J80" s="2" t="s">
        <v>112</v>
      </c>
      <c r="K80" s="2" t="s">
        <v>344</v>
      </c>
      <c r="L80" s="3">
        <v>16.5</v>
      </c>
      <c r="M80" s="3">
        <v>17.33</v>
      </c>
      <c r="N80" s="3">
        <v>32.99</v>
      </c>
      <c r="O80" s="2" t="s">
        <v>95</v>
      </c>
      <c r="P80" s="2" t="s">
        <v>133</v>
      </c>
      <c r="Q80" s="2" t="s">
        <v>97</v>
      </c>
      <c r="R80" s="2" t="s">
        <v>98</v>
      </c>
      <c r="S80" s="2" t="s">
        <v>345</v>
      </c>
      <c r="T80" s="2" t="s">
        <v>91</v>
      </c>
      <c r="U80" s="2" t="s">
        <v>100</v>
      </c>
      <c r="V80" s="2" t="s">
        <v>330</v>
      </c>
      <c r="W80" s="2" t="s">
        <v>115</v>
      </c>
      <c r="X80" s="2" t="s">
        <v>102</v>
      </c>
      <c r="Y80" s="2" t="s">
        <v>331</v>
      </c>
      <c r="Z80" s="4"/>
      <c r="AA80" s="4">
        <f>=ROUNDDOWN({0},0)</f>
      </c>
      <c r="AB80" s="5">
        <v>10</v>
      </c>
      <c r="AC80" s="2" t="s">
        <v>117</v>
      </c>
      <c r="AD80" s="4">
        <v>220</v>
      </c>
      <c r="AE80" s="4">
        <v>260</v>
      </c>
      <c r="AF80" s="6">
        <v>65</v>
      </c>
      <c r="AG80" s="6"/>
      <c r="AH80" s="7">
        <v>0.5</v>
      </c>
      <c r="AI80" s="4"/>
      <c r="AJ80" s="4">
        <f>=ROUNDDOWN({0},0)</f>
      </c>
      <c r="AK80" s="5"/>
      <c r="AL80" s="2" t="s">
        <v>98</v>
      </c>
      <c r="AM80" s="4"/>
      <c r="AN80" s="4"/>
      <c r="AO80" s="7"/>
      <c r="AP80" s="4">
        <v>10</v>
      </c>
      <c r="AQ80" s="8">
        <v>180</v>
      </c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0.1347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284</v>
      </c>
      <c r="BK80" s="8">
        <v>5378.64</v>
      </c>
      <c r="BL80" s="2" t="s">
        <v>349</v>
      </c>
      <c r="BM80" s="7">
        <v>0.0352</v>
      </c>
      <c r="BN80" s="7">
        <v>0.0335</v>
      </c>
      <c r="BO80" s="4">
        <v>10</v>
      </c>
      <c r="BP80" s="8">
        <v>180</v>
      </c>
      <c r="BQ80" s="4"/>
      <c r="BR80" s="8"/>
      <c r="BS80" s="7"/>
      <c r="BT80" s="7"/>
      <c r="BU80" s="2" t="s">
        <v>106</v>
      </c>
      <c r="BV80" s="2" t="s">
        <v>95</v>
      </c>
      <c r="BW80" s="2" t="s">
        <v>333</v>
      </c>
      <c r="BX80" s="2" t="s">
        <v>350</v>
      </c>
      <c r="BY80" s="2" t="s">
        <v>109</v>
      </c>
      <c r="BZ80" s="2" t="s">
        <v>98</v>
      </c>
    </row>
    <row r="81">
      <c r="A81" s="2" t="s">
        <v>351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325</v>
      </c>
      <c r="G81" s="2" t="s">
        <v>325</v>
      </c>
      <c r="H81" s="2" t="s">
        <v>325</v>
      </c>
      <c r="I81" s="2" t="s">
        <v>326</v>
      </c>
      <c r="J81" s="2" t="s">
        <v>122</v>
      </c>
      <c r="K81" s="2" t="s">
        <v>344</v>
      </c>
      <c r="L81" s="3">
        <v>19</v>
      </c>
      <c r="M81" s="3">
        <v>19.95</v>
      </c>
      <c r="N81" s="3">
        <v>37.99</v>
      </c>
      <c r="O81" s="2" t="s">
        <v>95</v>
      </c>
      <c r="P81" s="2" t="s">
        <v>133</v>
      </c>
      <c r="Q81" s="2" t="s">
        <v>97</v>
      </c>
      <c r="R81" s="2" t="s">
        <v>98</v>
      </c>
      <c r="S81" s="2" t="s">
        <v>345</v>
      </c>
      <c r="T81" s="2" t="s">
        <v>91</v>
      </c>
      <c r="U81" s="2" t="s">
        <v>100</v>
      </c>
      <c r="V81" s="2" t="s">
        <v>330</v>
      </c>
      <c r="W81" s="2" t="s">
        <v>115</v>
      </c>
      <c r="X81" s="2" t="s">
        <v>102</v>
      </c>
      <c r="Y81" s="2" t="s">
        <v>331</v>
      </c>
      <c r="Z81" s="4"/>
      <c r="AA81" s="4">
        <f>=ROUNDDOWN({0},0)</f>
      </c>
      <c r="AB81" s="5">
        <v>17.8</v>
      </c>
      <c r="AC81" s="2" t="s">
        <v>117</v>
      </c>
      <c r="AD81" s="4">
        <v>260</v>
      </c>
      <c r="AE81" s="4">
        <v>480</v>
      </c>
      <c r="AF81" s="6">
        <v>65</v>
      </c>
      <c r="AG81" s="6"/>
      <c r="AH81" s="7">
        <v>0.8871</v>
      </c>
      <c r="AI81" s="4"/>
      <c r="AJ81" s="4">
        <f>=ROUNDDOWN({0},0)</f>
      </c>
      <c r="AK81" s="5"/>
      <c r="AL81" s="2" t="s">
        <v>98</v>
      </c>
      <c r="AM81" s="4"/>
      <c r="AN81" s="4"/>
      <c r="AO81" s="7"/>
      <c r="AP81" s="4">
        <v>31</v>
      </c>
      <c r="AQ81" s="8">
        <v>649.45</v>
      </c>
      <c r="AR81" s="4"/>
      <c r="AS81" s="8"/>
      <c r="AT81" s="7"/>
      <c r="AU81" s="7"/>
      <c r="AV81" s="4" t="s">
        <v>98</v>
      </c>
      <c r="AW81" s="8" t="s">
        <v>98</v>
      </c>
      <c r="AX81" s="4" t="s">
        <v>98</v>
      </c>
      <c r="AY81" s="8" t="s">
        <v>98</v>
      </c>
      <c r="AZ81" s="7" t="s">
        <v>98</v>
      </c>
      <c r="BA81" s="7" t="s">
        <v>98</v>
      </c>
      <c r="BB81" s="7">
        <v>0.4861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 t="s">
        <v>98</v>
      </c>
      <c r="BJ81" s="4">
        <v>430</v>
      </c>
      <c r="BK81" s="8">
        <v>9324.83</v>
      </c>
      <c r="BL81" s="2" t="s">
        <v>352</v>
      </c>
      <c r="BM81" s="7">
        <v>0.0721</v>
      </c>
      <c r="BN81" s="7">
        <v>0.0696</v>
      </c>
      <c r="BO81" s="4">
        <v>31</v>
      </c>
      <c r="BP81" s="8">
        <v>649.45</v>
      </c>
      <c r="BQ81" s="4"/>
      <c r="BR81" s="8"/>
      <c r="BS81" s="7"/>
      <c r="BT81" s="7"/>
      <c r="BU81" s="2" t="s">
        <v>106</v>
      </c>
      <c r="BV81" s="2" t="s">
        <v>95</v>
      </c>
      <c r="BW81" s="2" t="s">
        <v>333</v>
      </c>
      <c r="BX81" s="2" t="s">
        <v>353</v>
      </c>
      <c r="BY81" s="2" t="s">
        <v>109</v>
      </c>
      <c r="BZ81" s="2" t="s">
        <v>98</v>
      </c>
    </row>
    <row r="82">
      <c r="A82" s="2" t="s">
        <v>354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325</v>
      </c>
      <c r="G82" s="2" t="s">
        <v>325</v>
      </c>
      <c r="H82" s="2" t="s">
        <v>325</v>
      </c>
      <c r="I82" s="2" t="s">
        <v>326</v>
      </c>
      <c r="J82" s="2" t="s">
        <v>127</v>
      </c>
      <c r="K82" s="2" t="s">
        <v>344</v>
      </c>
      <c r="L82" s="3">
        <v>21.5</v>
      </c>
      <c r="M82" s="3">
        <v>22.58</v>
      </c>
      <c r="N82" s="3">
        <v>42.99</v>
      </c>
      <c r="O82" s="2" t="s">
        <v>95</v>
      </c>
      <c r="P82" s="2" t="s">
        <v>133</v>
      </c>
      <c r="Q82" s="2" t="s">
        <v>97</v>
      </c>
      <c r="R82" s="2" t="s">
        <v>98</v>
      </c>
      <c r="S82" s="2" t="s">
        <v>345</v>
      </c>
      <c r="T82" s="2" t="s">
        <v>91</v>
      </c>
      <c r="U82" s="2" t="s">
        <v>100</v>
      </c>
      <c r="V82" s="2" t="s">
        <v>330</v>
      </c>
      <c r="W82" s="2" t="s">
        <v>115</v>
      </c>
      <c r="X82" s="2" t="s">
        <v>102</v>
      </c>
      <c r="Y82" s="2" t="s">
        <v>331</v>
      </c>
      <c r="Z82" s="4">
        <v>143</v>
      </c>
      <c r="AA82" s="4">
        <f>=ROUNDDOWN(15.5434782608696,0)</f>
      </c>
      <c r="AB82" s="5">
        <v>9.2</v>
      </c>
      <c r="AC82" s="2" t="s">
        <v>117</v>
      </c>
      <c r="AD82" s="4">
        <v>200</v>
      </c>
      <c r="AE82" s="4">
        <v>252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/>
      <c r="AP82" s="4">
        <v>18</v>
      </c>
      <c r="AQ82" s="8">
        <v>426.6</v>
      </c>
      <c r="AR82" s="4"/>
      <c r="AS82" s="8"/>
      <c r="AT82" s="7"/>
      <c r="AU82" s="7"/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0.3193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>
        <v>125</v>
      </c>
      <c r="BK82" s="8">
        <v>3033.24</v>
      </c>
      <c r="BL82" s="2" t="s">
        <v>355</v>
      </c>
      <c r="BM82" s="7">
        <v>0.144</v>
      </c>
      <c r="BN82" s="7">
        <v>0.1406</v>
      </c>
      <c r="BO82" s="4">
        <v>18</v>
      </c>
      <c r="BP82" s="8">
        <v>426.6</v>
      </c>
      <c r="BQ82" s="4"/>
      <c r="BR82" s="8"/>
      <c r="BS82" s="7"/>
      <c r="BT82" s="7"/>
      <c r="BU82" s="2" t="s">
        <v>106</v>
      </c>
      <c r="BV82" s="2" t="s">
        <v>95</v>
      </c>
      <c r="BW82" s="2" t="s">
        <v>333</v>
      </c>
      <c r="BX82" s="2" t="s">
        <v>356</v>
      </c>
      <c r="BY82" s="2" t="s">
        <v>109</v>
      </c>
      <c r="BZ82" s="2" t="s">
        <v>98</v>
      </c>
    </row>
    <row r="83">
      <c r="A83" s="2" t="s">
        <v>357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325</v>
      </c>
      <c r="G83" s="2" t="s">
        <v>325</v>
      </c>
      <c r="H83" s="2" t="s">
        <v>325</v>
      </c>
      <c r="I83" s="2" t="s">
        <v>326</v>
      </c>
      <c r="J83" s="2" t="s">
        <v>93</v>
      </c>
      <c r="K83" s="2" t="s">
        <v>358</v>
      </c>
      <c r="L83" s="3">
        <v>15</v>
      </c>
      <c r="M83" s="3">
        <v>15.75</v>
      </c>
      <c r="N83" s="3">
        <v>29.99</v>
      </c>
      <c r="O83" s="2" t="s">
        <v>95</v>
      </c>
      <c r="P83" s="2" t="s">
        <v>133</v>
      </c>
      <c r="Q83" s="2" t="s">
        <v>97</v>
      </c>
      <c r="R83" s="2" t="s">
        <v>98</v>
      </c>
      <c r="S83" s="2" t="s">
        <v>359</v>
      </c>
      <c r="T83" s="2" t="s">
        <v>91</v>
      </c>
      <c r="U83" s="2" t="s">
        <v>329</v>
      </c>
      <c r="V83" s="2" t="s">
        <v>360</v>
      </c>
      <c r="W83" s="2" t="s">
        <v>115</v>
      </c>
      <c r="X83" s="2" t="s">
        <v>102</v>
      </c>
      <c r="Y83" s="2" t="s">
        <v>361</v>
      </c>
      <c r="Z83" s="4">
        <v>101</v>
      </c>
      <c r="AA83" s="4">
        <f>=ROUNDDOWN(15.78125,0)</f>
      </c>
      <c r="AB83" s="5">
        <v>6.4</v>
      </c>
      <c r="AC83" s="2" t="s">
        <v>243</v>
      </c>
      <c r="AD83" s="4">
        <v>110</v>
      </c>
      <c r="AE83" s="4">
        <v>110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/>
      <c r="AP83" s="4">
        <v>3</v>
      </c>
      <c r="AQ83" s="8">
        <v>48</v>
      </c>
      <c r="AR83" s="4"/>
      <c r="AS83" s="8"/>
      <c r="AT83" s="7"/>
      <c r="AU83" s="7"/>
      <c r="AV83" s="4">
        <v>31</v>
      </c>
      <c r="AW83" s="8">
        <v>619.25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0.0775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>
        <v>0.1626</v>
      </c>
      <c r="BJ83" s="4">
        <v>54</v>
      </c>
      <c r="BK83" s="8">
        <v>897.82</v>
      </c>
      <c r="BL83" s="2" t="s">
        <v>362</v>
      </c>
      <c r="BM83" s="7">
        <v>0.0556</v>
      </c>
      <c r="BN83" s="7">
        <v>0.0535</v>
      </c>
      <c r="BO83" s="4">
        <v>3</v>
      </c>
      <c r="BP83" s="8">
        <v>48</v>
      </c>
      <c r="BQ83" s="4"/>
      <c r="BR83" s="8"/>
      <c r="BS83" s="7"/>
      <c r="BT83" s="7"/>
      <c r="BU83" s="2" t="s">
        <v>106</v>
      </c>
      <c r="BV83" s="2" t="s">
        <v>95</v>
      </c>
      <c r="BW83" s="2" t="s">
        <v>363</v>
      </c>
      <c r="BX83" s="2" t="s">
        <v>364</v>
      </c>
      <c r="BY83" s="2" t="s">
        <v>109</v>
      </c>
      <c r="BZ83" s="2" t="s">
        <v>98</v>
      </c>
    </row>
    <row r="84">
      <c r="A84" s="2" t="s">
        <v>365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325</v>
      </c>
      <c r="G84" s="2" t="s">
        <v>325</v>
      </c>
      <c r="H84" s="2" t="s">
        <v>325</v>
      </c>
      <c r="I84" s="2" t="s">
        <v>326</v>
      </c>
      <c r="J84" s="2" t="s">
        <v>112</v>
      </c>
      <c r="K84" s="2" t="s">
        <v>358</v>
      </c>
      <c r="L84" s="3">
        <v>16.5</v>
      </c>
      <c r="M84" s="3">
        <v>17.33</v>
      </c>
      <c r="N84" s="3">
        <v>32.99</v>
      </c>
      <c r="O84" s="2" t="s">
        <v>95</v>
      </c>
      <c r="P84" s="2" t="s">
        <v>133</v>
      </c>
      <c r="Q84" s="2" t="s">
        <v>97</v>
      </c>
      <c r="R84" s="2" t="s">
        <v>98</v>
      </c>
      <c r="S84" s="2" t="s">
        <v>359</v>
      </c>
      <c r="T84" s="2" t="s">
        <v>91</v>
      </c>
      <c r="U84" s="2" t="s">
        <v>100</v>
      </c>
      <c r="V84" s="2" t="s">
        <v>360</v>
      </c>
      <c r="W84" s="2" t="s">
        <v>115</v>
      </c>
      <c r="X84" s="2" t="s">
        <v>102</v>
      </c>
      <c r="Y84" s="2" t="s">
        <v>361</v>
      </c>
      <c r="Z84" s="4">
        <v>135</v>
      </c>
      <c r="AA84" s="4">
        <f>=ROUNDDOWN(21.09375,0)</f>
      </c>
      <c r="AB84" s="5">
        <v>6.4</v>
      </c>
      <c r="AC84" s="2" t="s">
        <v>243</v>
      </c>
      <c r="AD84" s="4">
        <v>120</v>
      </c>
      <c r="AE84" s="4">
        <v>120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/>
      <c r="AP84" s="4">
        <v>8</v>
      </c>
      <c r="AQ84" s="8">
        <v>144</v>
      </c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0.2325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75</v>
      </c>
      <c r="BK84" s="8">
        <v>1350.59</v>
      </c>
      <c r="BL84" s="2" t="s">
        <v>366</v>
      </c>
      <c r="BM84" s="7">
        <v>0.1067</v>
      </c>
      <c r="BN84" s="7">
        <v>0.1066</v>
      </c>
      <c r="BO84" s="4">
        <v>8</v>
      </c>
      <c r="BP84" s="8">
        <v>144</v>
      </c>
      <c r="BQ84" s="4"/>
      <c r="BR84" s="8"/>
      <c r="BS84" s="7"/>
      <c r="BT84" s="7"/>
      <c r="BU84" s="2" t="s">
        <v>106</v>
      </c>
      <c r="BV84" s="2" t="s">
        <v>95</v>
      </c>
      <c r="BW84" s="2" t="s">
        <v>363</v>
      </c>
      <c r="BX84" s="2" t="s">
        <v>367</v>
      </c>
      <c r="BY84" s="2" t="s">
        <v>109</v>
      </c>
      <c r="BZ84" s="2" t="s">
        <v>98</v>
      </c>
    </row>
    <row r="85">
      <c r="A85" s="2" t="s">
        <v>368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325</v>
      </c>
      <c r="G85" s="2" t="s">
        <v>325</v>
      </c>
      <c r="H85" s="2" t="s">
        <v>325</v>
      </c>
      <c r="I85" s="2" t="s">
        <v>326</v>
      </c>
      <c r="J85" s="2" t="s">
        <v>122</v>
      </c>
      <c r="K85" s="2" t="s">
        <v>358</v>
      </c>
      <c r="L85" s="3">
        <v>19</v>
      </c>
      <c r="M85" s="3">
        <v>19.95</v>
      </c>
      <c r="N85" s="3">
        <v>37.99</v>
      </c>
      <c r="O85" s="2" t="s">
        <v>95</v>
      </c>
      <c r="P85" s="2" t="s">
        <v>133</v>
      </c>
      <c r="Q85" s="2" t="s">
        <v>97</v>
      </c>
      <c r="R85" s="2" t="s">
        <v>98</v>
      </c>
      <c r="S85" s="2" t="s">
        <v>359</v>
      </c>
      <c r="T85" s="2" t="s">
        <v>91</v>
      </c>
      <c r="U85" s="2" t="s">
        <v>100</v>
      </c>
      <c r="V85" s="2" t="s">
        <v>360</v>
      </c>
      <c r="W85" s="2" t="s">
        <v>115</v>
      </c>
      <c r="X85" s="2" t="s">
        <v>102</v>
      </c>
      <c r="Y85" s="2" t="s">
        <v>361</v>
      </c>
      <c r="Z85" s="4">
        <v>188</v>
      </c>
      <c r="AA85" s="4">
        <f>=ROUNDDOWN(20.8888888888889,0)</f>
      </c>
      <c r="AB85" s="5">
        <v>9</v>
      </c>
      <c r="AC85" s="2" t="s">
        <v>117</v>
      </c>
      <c r="AD85" s="4">
        <v>40</v>
      </c>
      <c r="AE85" s="4">
        <v>160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/>
      <c r="AP85" s="4">
        <v>17</v>
      </c>
      <c r="AQ85" s="8">
        <v>356.15</v>
      </c>
      <c r="AR85" s="4"/>
      <c r="AS85" s="8"/>
      <c r="AT85" s="7"/>
      <c r="AU85" s="7"/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>
        <v>0.5751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143</v>
      </c>
      <c r="BK85" s="8">
        <v>2972.22</v>
      </c>
      <c r="BL85" s="2" t="s">
        <v>362</v>
      </c>
      <c r="BM85" s="7">
        <v>0.1189</v>
      </c>
      <c r="BN85" s="7">
        <v>0.1198</v>
      </c>
      <c r="BO85" s="4">
        <v>17</v>
      </c>
      <c r="BP85" s="8">
        <v>356.15</v>
      </c>
      <c r="BQ85" s="4"/>
      <c r="BR85" s="8"/>
      <c r="BS85" s="7"/>
      <c r="BT85" s="7"/>
      <c r="BU85" s="2" t="s">
        <v>106</v>
      </c>
      <c r="BV85" s="2" t="s">
        <v>95</v>
      </c>
      <c r="BW85" s="2" t="s">
        <v>363</v>
      </c>
      <c r="BX85" s="2" t="s">
        <v>369</v>
      </c>
      <c r="BY85" s="2" t="s">
        <v>109</v>
      </c>
      <c r="BZ85" s="2" t="s">
        <v>98</v>
      </c>
    </row>
    <row r="86">
      <c r="A86" s="2" t="s">
        <v>370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325</v>
      </c>
      <c r="G86" s="2" t="s">
        <v>325</v>
      </c>
      <c r="H86" s="2" t="s">
        <v>325</v>
      </c>
      <c r="I86" s="2" t="s">
        <v>326</v>
      </c>
      <c r="J86" s="2" t="s">
        <v>127</v>
      </c>
      <c r="K86" s="2" t="s">
        <v>358</v>
      </c>
      <c r="L86" s="3">
        <v>21.5</v>
      </c>
      <c r="M86" s="3">
        <v>22.58</v>
      </c>
      <c r="N86" s="3">
        <v>42.99</v>
      </c>
      <c r="O86" s="2" t="s">
        <v>95</v>
      </c>
      <c r="P86" s="2" t="s">
        <v>133</v>
      </c>
      <c r="Q86" s="2" t="s">
        <v>97</v>
      </c>
      <c r="R86" s="2" t="s">
        <v>98</v>
      </c>
      <c r="S86" s="2" t="s">
        <v>359</v>
      </c>
      <c r="T86" s="2" t="s">
        <v>91</v>
      </c>
      <c r="U86" s="2" t="s">
        <v>100</v>
      </c>
      <c r="V86" s="2" t="s">
        <v>360</v>
      </c>
      <c r="W86" s="2" t="s">
        <v>115</v>
      </c>
      <c r="X86" s="2" t="s">
        <v>102</v>
      </c>
      <c r="Y86" s="2" t="s">
        <v>361</v>
      </c>
      <c r="Z86" s="4">
        <v>124</v>
      </c>
      <c r="AA86" s="4">
        <f>=ROUNDDOWN(17.7142857142857,0)</f>
      </c>
      <c r="AB86" s="5">
        <v>7</v>
      </c>
      <c r="AC86" s="2" t="s">
        <v>117</v>
      </c>
      <c r="AD86" s="4">
        <v>70</v>
      </c>
      <c r="AE86" s="4">
        <v>140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/>
      <c r="AP86" s="4">
        <v>3</v>
      </c>
      <c r="AQ86" s="8">
        <v>71.1</v>
      </c>
      <c r="AR86" s="4"/>
      <c r="AS86" s="8"/>
      <c r="AT86" s="7"/>
      <c r="AU86" s="7"/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0.1148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 t="s">
        <v>98</v>
      </c>
      <c r="BJ86" s="4">
        <v>73</v>
      </c>
      <c r="BK86" s="8">
        <v>1689.11</v>
      </c>
      <c r="BL86" s="2" t="s">
        <v>371</v>
      </c>
      <c r="BM86" s="7">
        <v>0.0411</v>
      </c>
      <c r="BN86" s="7">
        <v>0.0421</v>
      </c>
      <c r="BO86" s="4">
        <v>3</v>
      </c>
      <c r="BP86" s="8">
        <v>71.1</v>
      </c>
      <c r="BQ86" s="4"/>
      <c r="BR86" s="8"/>
      <c r="BS86" s="7"/>
      <c r="BT86" s="7"/>
      <c r="BU86" s="2" t="s">
        <v>106</v>
      </c>
      <c r="BV86" s="2" t="s">
        <v>95</v>
      </c>
      <c r="BW86" s="2" t="s">
        <v>363</v>
      </c>
      <c r="BX86" s="2" t="s">
        <v>372</v>
      </c>
      <c r="BY86" s="2" t="s">
        <v>109</v>
      </c>
      <c r="BZ86" s="2" t="s">
        <v>98</v>
      </c>
    </row>
    <row r="87">
      <c r="A87" s="2" t="s">
        <v>373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374</v>
      </c>
      <c r="G87" s="2" t="s">
        <v>374</v>
      </c>
      <c r="H87" s="2" t="s">
        <v>374</v>
      </c>
      <c r="I87" s="2" t="s">
        <v>326</v>
      </c>
      <c r="J87" s="2" t="s">
        <v>112</v>
      </c>
      <c r="K87" s="2" t="s">
        <v>375</v>
      </c>
      <c r="L87" s="3">
        <v>23.75</v>
      </c>
      <c r="M87" s="3">
        <v>24.94</v>
      </c>
      <c r="N87" s="3">
        <v>49.99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376</v>
      </c>
      <c r="T87" s="2" t="s">
        <v>377</v>
      </c>
      <c r="U87" s="2" t="s">
        <v>100</v>
      </c>
      <c r="V87" s="2" t="s">
        <v>178</v>
      </c>
      <c r="W87" s="2" t="s">
        <v>178</v>
      </c>
      <c r="X87" s="2" t="s">
        <v>102</v>
      </c>
      <c r="Y87" s="2" t="s">
        <v>378</v>
      </c>
      <c r="Z87" s="4">
        <v>71</v>
      </c>
      <c r="AA87" s="4">
        <f>=ROUNDDOWN(20.2857142857143,0)</f>
      </c>
      <c r="AB87" s="5">
        <v>3.5</v>
      </c>
      <c r="AC87" s="2" t="s">
        <v>98</v>
      </c>
      <c r="AD87" s="4"/>
      <c r="AE87" s="4"/>
      <c r="AF87" s="6">
        <v>70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/>
      <c r="AP87" s="4">
        <v>2</v>
      </c>
      <c r="AQ87" s="8">
        <v>52.36</v>
      </c>
      <c r="AR87" s="4"/>
      <c r="AS87" s="8"/>
      <c r="AT87" s="7"/>
      <c r="AU87" s="7"/>
      <c r="AV87" s="4">
        <v>6</v>
      </c>
      <c r="AW87" s="8">
        <v>162.6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0.322</v>
      </c>
      <c r="BC87" s="4">
        <v>20</v>
      </c>
      <c r="BD87" s="8">
        <v>559.46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0.2906</v>
      </c>
      <c r="BJ87" s="4">
        <v>26</v>
      </c>
      <c r="BK87" s="8">
        <v>685.44</v>
      </c>
      <c r="BL87" s="2" t="s">
        <v>379</v>
      </c>
      <c r="BM87" s="7">
        <v>0.0769</v>
      </c>
      <c r="BN87" s="7">
        <v>0.0764</v>
      </c>
      <c r="BO87" s="4">
        <v>2</v>
      </c>
      <c r="BP87" s="8">
        <v>52.36</v>
      </c>
      <c r="BQ87" s="4"/>
      <c r="BR87" s="8"/>
      <c r="BS87" s="7"/>
      <c r="BT87" s="7"/>
      <c r="BU87" s="2" t="s">
        <v>106</v>
      </c>
      <c r="BV87" s="2" t="s">
        <v>95</v>
      </c>
      <c r="BW87" s="2" t="s">
        <v>380</v>
      </c>
      <c r="BX87" s="2" t="s">
        <v>381</v>
      </c>
      <c r="BY87" s="2" t="s">
        <v>109</v>
      </c>
      <c r="BZ87" s="2" t="s">
        <v>98</v>
      </c>
    </row>
    <row r="88">
      <c r="A88" s="2" t="s">
        <v>382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374</v>
      </c>
      <c r="G88" s="2" t="s">
        <v>374</v>
      </c>
      <c r="H88" s="2" t="s">
        <v>374</v>
      </c>
      <c r="I88" s="2" t="s">
        <v>326</v>
      </c>
      <c r="J88" s="2" t="s">
        <v>122</v>
      </c>
      <c r="K88" s="2" t="s">
        <v>375</v>
      </c>
      <c r="L88" s="3">
        <v>25</v>
      </c>
      <c r="M88" s="3">
        <v>26.25</v>
      </c>
      <c r="N88" s="3">
        <v>54.99</v>
      </c>
      <c r="O88" s="2" t="s">
        <v>95</v>
      </c>
      <c r="P88" s="2" t="s">
        <v>96</v>
      </c>
      <c r="Q88" s="2" t="s">
        <v>97</v>
      </c>
      <c r="R88" s="2" t="s">
        <v>98</v>
      </c>
      <c r="S88" s="2" t="s">
        <v>376</v>
      </c>
      <c r="T88" s="2" t="s">
        <v>377</v>
      </c>
      <c r="U88" s="2" t="s">
        <v>100</v>
      </c>
      <c r="V88" s="2" t="s">
        <v>178</v>
      </c>
      <c r="W88" s="2" t="s">
        <v>178</v>
      </c>
      <c r="X88" s="2" t="s">
        <v>102</v>
      </c>
      <c r="Y88" s="2" t="s">
        <v>378</v>
      </c>
      <c r="Z88" s="4"/>
      <c r="AA88" s="4">
        <f>=ROUNDDOWN({0},0)</f>
      </c>
      <c r="AB88" s="5">
        <v>9</v>
      </c>
      <c r="AC88" s="2" t="s">
        <v>98</v>
      </c>
      <c r="AD88" s="4"/>
      <c r="AE88" s="4"/>
      <c r="AF88" s="6">
        <v>70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/>
      <c r="AP88" s="4">
        <v>4</v>
      </c>
      <c r="AQ88" s="8">
        <v>110.24</v>
      </c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0.678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176</v>
      </c>
      <c r="BK88" s="8">
        <v>4858.53</v>
      </c>
      <c r="BL88" s="2" t="s">
        <v>383</v>
      </c>
      <c r="BM88" s="7">
        <v>0.0227</v>
      </c>
      <c r="BN88" s="7">
        <v>0.0227</v>
      </c>
      <c r="BO88" s="4">
        <v>4</v>
      </c>
      <c r="BP88" s="8">
        <v>110.24</v>
      </c>
      <c r="BQ88" s="4"/>
      <c r="BR88" s="8"/>
      <c r="BS88" s="7"/>
      <c r="BT88" s="7"/>
      <c r="BU88" s="2" t="s">
        <v>106</v>
      </c>
      <c r="BV88" s="2" t="s">
        <v>95</v>
      </c>
      <c r="BW88" s="2" t="s">
        <v>380</v>
      </c>
      <c r="BX88" s="2" t="s">
        <v>384</v>
      </c>
      <c r="BY88" s="2" t="s">
        <v>109</v>
      </c>
      <c r="BZ88" s="2" t="s">
        <v>98</v>
      </c>
    </row>
    <row r="89">
      <c r="A89" s="2" t="s">
        <v>385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374</v>
      </c>
      <c r="G89" s="2" t="s">
        <v>374</v>
      </c>
      <c r="H89" s="2" t="s">
        <v>374</v>
      </c>
      <c r="I89" s="2" t="s">
        <v>326</v>
      </c>
      <c r="J89" s="2" t="s">
        <v>127</v>
      </c>
      <c r="K89" s="2" t="s">
        <v>375</v>
      </c>
      <c r="L89" s="3">
        <v>28.5</v>
      </c>
      <c r="M89" s="3">
        <v>29.93</v>
      </c>
      <c r="N89" s="3">
        <v>59.99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376</v>
      </c>
      <c r="T89" s="2" t="s">
        <v>377</v>
      </c>
      <c r="U89" s="2" t="s">
        <v>100</v>
      </c>
      <c r="V89" s="2" t="s">
        <v>178</v>
      </c>
      <c r="W89" s="2" t="s">
        <v>178</v>
      </c>
      <c r="X89" s="2" t="s">
        <v>102</v>
      </c>
      <c r="Y89" s="2" t="s">
        <v>378</v>
      </c>
      <c r="Z89" s="4">
        <v>2</v>
      </c>
      <c r="AA89" s="4">
        <f>=ROUNDDOWN(0.333333333333333,0)</f>
      </c>
      <c r="AB89" s="5">
        <v>6</v>
      </c>
      <c r="AC89" s="2" t="s">
        <v>98</v>
      </c>
      <c r="AD89" s="4"/>
      <c r="AE89" s="4"/>
      <c r="AF89" s="6">
        <v>70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105</v>
      </c>
      <c r="BK89" s="8">
        <v>3313.98</v>
      </c>
      <c r="BL89" s="2" t="s">
        <v>386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95</v>
      </c>
      <c r="BW89" s="2" t="s">
        <v>380</v>
      </c>
      <c r="BX89" s="2" t="s">
        <v>387</v>
      </c>
      <c r="BY89" s="2" t="s">
        <v>109</v>
      </c>
      <c r="BZ89" s="2" t="s">
        <v>98</v>
      </c>
    </row>
    <row r="90">
      <c r="A90" s="2" t="s">
        <v>388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374</v>
      </c>
      <c r="G90" s="2" t="s">
        <v>374</v>
      </c>
      <c r="H90" s="2" t="s">
        <v>374</v>
      </c>
      <c r="I90" s="2" t="s">
        <v>326</v>
      </c>
      <c r="J90" s="2" t="s">
        <v>112</v>
      </c>
      <c r="K90" s="2" t="s">
        <v>389</v>
      </c>
      <c r="L90" s="3">
        <v>23.75</v>
      </c>
      <c r="M90" s="3">
        <v>24.94</v>
      </c>
      <c r="N90" s="3">
        <v>49.99</v>
      </c>
      <c r="O90" s="2" t="s">
        <v>95</v>
      </c>
      <c r="P90" s="2" t="s">
        <v>133</v>
      </c>
      <c r="Q90" s="2" t="s">
        <v>97</v>
      </c>
      <c r="R90" s="2" t="s">
        <v>98</v>
      </c>
      <c r="S90" s="2" t="s">
        <v>390</v>
      </c>
      <c r="T90" s="2" t="s">
        <v>377</v>
      </c>
      <c r="U90" s="2" t="s">
        <v>100</v>
      </c>
      <c r="V90" s="2" t="s">
        <v>391</v>
      </c>
      <c r="W90" s="2" t="s">
        <v>102</v>
      </c>
      <c r="X90" s="2" t="s">
        <v>98</v>
      </c>
      <c r="Y90" s="2" t="s">
        <v>392</v>
      </c>
      <c r="Z90" s="4">
        <v>167</v>
      </c>
      <c r="AA90" s="4">
        <f>=ROUNDDOWN(21.4102564102564,0)</f>
      </c>
      <c r="AB90" s="5">
        <v>7.8</v>
      </c>
      <c r="AC90" s="2" t="s">
        <v>393</v>
      </c>
      <c r="AD90" s="4">
        <v>1</v>
      </c>
      <c r="AE90" s="4">
        <v>150</v>
      </c>
      <c r="AF90" s="6">
        <v>70</v>
      </c>
      <c r="AG90" s="6"/>
      <c r="AH90" s="7">
        <v>0.4677</v>
      </c>
      <c r="AI90" s="4"/>
      <c r="AJ90" s="4">
        <f>=ROUNDDOWN({0},0)</f>
      </c>
      <c r="AK90" s="5"/>
      <c r="AL90" s="2" t="s">
        <v>98</v>
      </c>
      <c r="AM90" s="4"/>
      <c r="AN90" s="4"/>
      <c r="AO90" s="7"/>
      <c r="AP90" s="4">
        <v>5</v>
      </c>
      <c r="AQ90" s="8">
        <v>130.9</v>
      </c>
      <c r="AR90" s="4"/>
      <c r="AS90" s="8"/>
      <c r="AT90" s="7"/>
      <c r="AU90" s="7"/>
      <c r="AV90" s="4">
        <v>5</v>
      </c>
      <c r="AW90" s="8">
        <v>130.9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1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0.234</v>
      </c>
      <c r="BJ90" s="4">
        <v>45</v>
      </c>
      <c r="BK90" s="8">
        <v>1206.35</v>
      </c>
      <c r="BL90" s="2" t="s">
        <v>394</v>
      </c>
      <c r="BM90" s="7">
        <v>0.1111</v>
      </c>
      <c r="BN90" s="7">
        <v>0.1085</v>
      </c>
      <c r="BO90" s="4">
        <v>5</v>
      </c>
      <c r="BP90" s="8">
        <v>130.9</v>
      </c>
      <c r="BQ90" s="4"/>
      <c r="BR90" s="8"/>
      <c r="BS90" s="7"/>
      <c r="BT90" s="7"/>
      <c r="BU90" s="2" t="s">
        <v>106</v>
      </c>
      <c r="BV90" s="2" t="s">
        <v>95</v>
      </c>
      <c r="BW90" s="2" t="s">
        <v>395</v>
      </c>
      <c r="BX90" s="2" t="s">
        <v>396</v>
      </c>
      <c r="BY90" s="2" t="s">
        <v>109</v>
      </c>
      <c r="BZ90" s="2" t="s">
        <v>98</v>
      </c>
    </row>
    <row r="91">
      <c r="A91" s="2" t="s">
        <v>397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374</v>
      </c>
      <c r="G91" s="2" t="s">
        <v>374</v>
      </c>
      <c r="H91" s="2" t="s">
        <v>374</v>
      </c>
      <c r="I91" s="2" t="s">
        <v>326</v>
      </c>
      <c r="J91" s="2" t="s">
        <v>122</v>
      </c>
      <c r="K91" s="2" t="s">
        <v>389</v>
      </c>
      <c r="L91" s="3">
        <v>25</v>
      </c>
      <c r="M91" s="3">
        <v>26.25</v>
      </c>
      <c r="N91" s="3">
        <v>54.99</v>
      </c>
      <c r="O91" s="2" t="s">
        <v>95</v>
      </c>
      <c r="P91" s="2" t="s">
        <v>133</v>
      </c>
      <c r="Q91" s="2" t="s">
        <v>97</v>
      </c>
      <c r="R91" s="2" t="s">
        <v>98</v>
      </c>
      <c r="S91" s="2" t="s">
        <v>390</v>
      </c>
      <c r="T91" s="2" t="s">
        <v>377</v>
      </c>
      <c r="U91" s="2" t="s">
        <v>100</v>
      </c>
      <c r="V91" s="2" t="s">
        <v>391</v>
      </c>
      <c r="W91" s="2" t="s">
        <v>102</v>
      </c>
      <c r="X91" s="2" t="s">
        <v>98</v>
      </c>
      <c r="Y91" s="2" t="s">
        <v>392</v>
      </c>
      <c r="Z91" s="4">
        <v>283</v>
      </c>
      <c r="AA91" s="4">
        <f>=ROUNDDOWN(20.2142857142857,0)</f>
      </c>
      <c r="AB91" s="5">
        <v>14</v>
      </c>
      <c r="AC91" s="2" t="s">
        <v>398</v>
      </c>
      <c r="AD91" s="4">
        <v>140</v>
      </c>
      <c r="AE91" s="4">
        <v>440</v>
      </c>
      <c r="AF91" s="6">
        <v>70</v>
      </c>
      <c r="AG91" s="6"/>
      <c r="AH91" s="7">
        <v>0.629</v>
      </c>
      <c r="AI91" s="4"/>
      <c r="AJ91" s="4">
        <f>=ROUNDDOWN({0},0)</f>
      </c>
      <c r="AK91" s="5"/>
      <c r="AL91" s="2" t="s">
        <v>98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 t="s">
        <v>98</v>
      </c>
      <c r="BJ91" s="4">
        <v>83</v>
      </c>
      <c r="BK91" s="8">
        <v>2389.1</v>
      </c>
      <c r="BL91" s="2" t="s">
        <v>399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95</v>
      </c>
      <c r="BW91" s="2" t="s">
        <v>395</v>
      </c>
      <c r="BX91" s="2" t="s">
        <v>400</v>
      </c>
      <c r="BY91" s="2" t="s">
        <v>109</v>
      </c>
      <c r="BZ91" s="2" t="s">
        <v>98</v>
      </c>
    </row>
    <row r="92">
      <c r="A92" s="2" t="s">
        <v>401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374</v>
      </c>
      <c r="G92" s="2" t="s">
        <v>374</v>
      </c>
      <c r="H92" s="2" t="s">
        <v>374</v>
      </c>
      <c r="I92" s="2" t="s">
        <v>326</v>
      </c>
      <c r="J92" s="2" t="s">
        <v>127</v>
      </c>
      <c r="K92" s="2" t="s">
        <v>389</v>
      </c>
      <c r="L92" s="3">
        <v>28.5</v>
      </c>
      <c r="M92" s="3">
        <v>29.93</v>
      </c>
      <c r="N92" s="3">
        <v>59.99</v>
      </c>
      <c r="O92" s="2" t="s">
        <v>95</v>
      </c>
      <c r="P92" s="2" t="s">
        <v>133</v>
      </c>
      <c r="Q92" s="2" t="s">
        <v>97</v>
      </c>
      <c r="R92" s="2" t="s">
        <v>98</v>
      </c>
      <c r="S92" s="2" t="s">
        <v>390</v>
      </c>
      <c r="T92" s="2" t="s">
        <v>377</v>
      </c>
      <c r="U92" s="2" t="s">
        <v>100</v>
      </c>
      <c r="V92" s="2" t="s">
        <v>391</v>
      </c>
      <c r="W92" s="2" t="s">
        <v>102</v>
      </c>
      <c r="X92" s="2" t="s">
        <v>98</v>
      </c>
      <c r="Y92" s="2" t="s">
        <v>392</v>
      </c>
      <c r="Z92" s="4">
        <v>138</v>
      </c>
      <c r="AA92" s="4">
        <f>=ROUNDDOWN(15.3333333333333,0)</f>
      </c>
      <c r="AB92" s="5">
        <v>9</v>
      </c>
      <c r="AC92" s="2" t="s">
        <v>393</v>
      </c>
      <c r="AD92" s="4">
        <v>1</v>
      </c>
      <c r="AE92" s="4">
        <v>400</v>
      </c>
      <c r="AF92" s="6">
        <v>70</v>
      </c>
      <c r="AG92" s="6"/>
      <c r="AH92" s="7">
        <v>0.1452</v>
      </c>
      <c r="AI92" s="4"/>
      <c r="AJ92" s="4">
        <f>=ROUNDDOWN({0},0)</f>
      </c>
      <c r="AK92" s="5"/>
      <c r="AL92" s="2" t="s">
        <v>98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/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 t="s">
        <v>98</v>
      </c>
      <c r="BJ92" s="4">
        <v>4</v>
      </c>
      <c r="BK92" s="8">
        <v>131.12</v>
      </c>
      <c r="BL92" s="2" t="s">
        <v>402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395</v>
      </c>
      <c r="BX92" s="2" t="s">
        <v>400</v>
      </c>
      <c r="BY92" s="2" t="s">
        <v>109</v>
      </c>
      <c r="BZ92" s="2" t="s">
        <v>98</v>
      </c>
    </row>
    <row r="93">
      <c r="A93" s="2" t="s">
        <v>403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374</v>
      </c>
      <c r="G93" s="2" t="s">
        <v>374</v>
      </c>
      <c r="H93" s="2" t="s">
        <v>374</v>
      </c>
      <c r="I93" s="2" t="s">
        <v>326</v>
      </c>
      <c r="J93" s="2" t="s">
        <v>112</v>
      </c>
      <c r="K93" s="2" t="s">
        <v>404</v>
      </c>
      <c r="L93" s="3">
        <v>23.75</v>
      </c>
      <c r="M93" s="3">
        <v>24.94</v>
      </c>
      <c r="N93" s="3">
        <v>49.99</v>
      </c>
      <c r="O93" s="2" t="s">
        <v>95</v>
      </c>
      <c r="P93" s="2" t="s">
        <v>133</v>
      </c>
      <c r="Q93" s="2" t="s">
        <v>97</v>
      </c>
      <c r="R93" s="2" t="s">
        <v>98</v>
      </c>
      <c r="S93" s="2" t="s">
        <v>405</v>
      </c>
      <c r="T93" s="2" t="s">
        <v>377</v>
      </c>
      <c r="U93" s="2" t="s">
        <v>100</v>
      </c>
      <c r="V93" s="2" t="s">
        <v>391</v>
      </c>
      <c r="W93" s="2" t="s">
        <v>102</v>
      </c>
      <c r="X93" s="2" t="s">
        <v>98</v>
      </c>
      <c r="Y93" s="2" t="s">
        <v>392</v>
      </c>
      <c r="Z93" s="4">
        <v>190</v>
      </c>
      <c r="AA93" s="4">
        <f>=ROUNDDOWN(31.6666666666667,0)</f>
      </c>
      <c r="AB93" s="5">
        <v>6</v>
      </c>
      <c r="AC93" s="2" t="s">
        <v>398</v>
      </c>
      <c r="AD93" s="4">
        <v>40</v>
      </c>
      <c r="AE93" s="4">
        <v>120</v>
      </c>
      <c r="AF93" s="6">
        <v>70</v>
      </c>
      <c r="AG93" s="6"/>
      <c r="AH93" s="7">
        <v>0.1452</v>
      </c>
      <c r="AI93" s="4"/>
      <c r="AJ93" s="4">
        <f>=ROUNDDOWN({0},0)</f>
      </c>
      <c r="AK93" s="5"/>
      <c r="AL93" s="2" t="s">
        <v>98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3</v>
      </c>
      <c r="AW93" s="8">
        <v>94.26</v>
      </c>
      <c r="AX93" s="4" t="s">
        <v>98</v>
      </c>
      <c r="AY93" s="8" t="s">
        <v>98</v>
      </c>
      <c r="AZ93" s="7" t="s">
        <v>98</v>
      </c>
      <c r="BA93" s="7" t="s">
        <v>98</v>
      </c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0.1685</v>
      </c>
      <c r="BJ93" s="4">
        <v>5</v>
      </c>
      <c r="BK93" s="8">
        <v>136.55</v>
      </c>
      <c r="BL93" s="2" t="s">
        <v>402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95</v>
      </c>
      <c r="BW93" s="2" t="s">
        <v>395</v>
      </c>
      <c r="BX93" s="2" t="s">
        <v>406</v>
      </c>
      <c r="BY93" s="2" t="s">
        <v>109</v>
      </c>
      <c r="BZ93" s="2" t="s">
        <v>98</v>
      </c>
    </row>
    <row r="94">
      <c r="A94" s="2" t="s">
        <v>407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374</v>
      </c>
      <c r="G94" s="2" t="s">
        <v>374</v>
      </c>
      <c r="H94" s="2" t="s">
        <v>374</v>
      </c>
      <c r="I94" s="2" t="s">
        <v>326</v>
      </c>
      <c r="J94" s="2" t="s">
        <v>122</v>
      </c>
      <c r="K94" s="2" t="s">
        <v>404</v>
      </c>
      <c r="L94" s="3">
        <v>25</v>
      </c>
      <c r="M94" s="3">
        <v>26.25</v>
      </c>
      <c r="N94" s="3">
        <v>54.99</v>
      </c>
      <c r="O94" s="2" t="s">
        <v>95</v>
      </c>
      <c r="P94" s="2" t="s">
        <v>133</v>
      </c>
      <c r="Q94" s="2" t="s">
        <v>97</v>
      </c>
      <c r="R94" s="2" t="s">
        <v>98</v>
      </c>
      <c r="S94" s="2" t="s">
        <v>405</v>
      </c>
      <c r="T94" s="2" t="s">
        <v>377</v>
      </c>
      <c r="U94" s="2" t="s">
        <v>100</v>
      </c>
      <c r="V94" s="2" t="s">
        <v>391</v>
      </c>
      <c r="W94" s="2" t="s">
        <v>102</v>
      </c>
      <c r="X94" s="2" t="s">
        <v>98</v>
      </c>
      <c r="Y94" s="2" t="s">
        <v>392</v>
      </c>
      <c r="Z94" s="4">
        <v>372</v>
      </c>
      <c r="AA94" s="4">
        <f>=ROUNDDOWN(26.5714285714286,0)</f>
      </c>
      <c r="AB94" s="5">
        <v>14</v>
      </c>
      <c r="AC94" s="2" t="s">
        <v>398</v>
      </c>
      <c r="AD94" s="4">
        <v>130</v>
      </c>
      <c r="AE94" s="4">
        <v>350</v>
      </c>
      <c r="AF94" s="6">
        <v>70</v>
      </c>
      <c r="AG94" s="6"/>
      <c r="AH94" s="7">
        <v>0.3548</v>
      </c>
      <c r="AI94" s="4"/>
      <c r="AJ94" s="4">
        <f>=ROUNDDOWN({0},0)</f>
      </c>
      <c r="AK94" s="5"/>
      <c r="AL94" s="2" t="s">
        <v>98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75</v>
      </c>
      <c r="BK94" s="8">
        <v>2138.88</v>
      </c>
      <c r="BL94" s="2" t="s">
        <v>408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95</v>
      </c>
      <c r="BW94" s="2" t="s">
        <v>395</v>
      </c>
      <c r="BX94" s="2" t="s">
        <v>409</v>
      </c>
      <c r="BY94" s="2" t="s">
        <v>109</v>
      </c>
      <c r="BZ94" s="2" t="s">
        <v>98</v>
      </c>
    </row>
    <row r="95">
      <c r="A95" s="2" t="s">
        <v>410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374</v>
      </c>
      <c r="G95" s="2" t="s">
        <v>374</v>
      </c>
      <c r="H95" s="2" t="s">
        <v>374</v>
      </c>
      <c r="I95" s="2" t="s">
        <v>326</v>
      </c>
      <c r="J95" s="2" t="s">
        <v>127</v>
      </c>
      <c r="K95" s="2" t="s">
        <v>404</v>
      </c>
      <c r="L95" s="3">
        <v>28.5</v>
      </c>
      <c r="M95" s="3">
        <v>29.93</v>
      </c>
      <c r="N95" s="3">
        <v>59.99</v>
      </c>
      <c r="O95" s="2" t="s">
        <v>95</v>
      </c>
      <c r="P95" s="2" t="s">
        <v>133</v>
      </c>
      <c r="Q95" s="2" t="s">
        <v>97</v>
      </c>
      <c r="R95" s="2" t="s">
        <v>98</v>
      </c>
      <c r="S95" s="2" t="s">
        <v>405</v>
      </c>
      <c r="T95" s="2" t="s">
        <v>377</v>
      </c>
      <c r="U95" s="2" t="s">
        <v>100</v>
      </c>
      <c r="V95" s="2" t="s">
        <v>391</v>
      </c>
      <c r="W95" s="2" t="s">
        <v>102</v>
      </c>
      <c r="X95" s="2" t="s">
        <v>98</v>
      </c>
      <c r="Y95" s="2" t="s">
        <v>392</v>
      </c>
      <c r="Z95" s="4">
        <v>32</v>
      </c>
      <c r="AA95" s="4">
        <f>=ROUNDDOWN(5.33333333333333,0)</f>
      </c>
      <c r="AB95" s="5">
        <v>6</v>
      </c>
      <c r="AC95" s="2" t="s">
        <v>398</v>
      </c>
      <c r="AD95" s="4">
        <v>30</v>
      </c>
      <c r="AE95" s="4">
        <v>330</v>
      </c>
      <c r="AF95" s="6">
        <v>70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/>
      <c r="AP95" s="4">
        <v>3</v>
      </c>
      <c r="AQ95" s="8">
        <v>94.26</v>
      </c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55</v>
      </c>
      <c r="BK95" s="8">
        <v>1753.92</v>
      </c>
      <c r="BL95" s="2" t="s">
        <v>411</v>
      </c>
      <c r="BM95" s="7">
        <v>0.0545</v>
      </c>
      <c r="BN95" s="7">
        <v>0.0537</v>
      </c>
      <c r="BO95" s="4">
        <v>3</v>
      </c>
      <c r="BP95" s="8">
        <v>94.26</v>
      </c>
      <c r="BQ95" s="4"/>
      <c r="BR95" s="8"/>
      <c r="BS95" s="7"/>
      <c r="BT95" s="7"/>
      <c r="BU95" s="2" t="s">
        <v>106</v>
      </c>
      <c r="BV95" s="2" t="s">
        <v>95</v>
      </c>
      <c r="BW95" s="2" t="s">
        <v>395</v>
      </c>
      <c r="BX95" s="2" t="s">
        <v>412</v>
      </c>
      <c r="BY95" s="2" t="s">
        <v>109</v>
      </c>
      <c r="BZ95" s="2" t="s">
        <v>98</v>
      </c>
    </row>
    <row r="96">
      <c r="A96" s="2" t="s">
        <v>413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374</v>
      </c>
      <c r="G96" s="2" t="s">
        <v>374</v>
      </c>
      <c r="H96" s="2" t="s">
        <v>374</v>
      </c>
      <c r="I96" s="2" t="s">
        <v>326</v>
      </c>
      <c r="J96" s="2" t="s">
        <v>112</v>
      </c>
      <c r="K96" s="2" t="s">
        <v>414</v>
      </c>
      <c r="L96" s="3">
        <v>23.75</v>
      </c>
      <c r="M96" s="3">
        <v>24.94</v>
      </c>
      <c r="N96" s="3">
        <v>49.99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415</v>
      </c>
      <c r="T96" s="2" t="s">
        <v>377</v>
      </c>
      <c r="U96" s="2" t="s">
        <v>100</v>
      </c>
      <c r="V96" s="2" t="s">
        <v>178</v>
      </c>
      <c r="W96" s="2" t="s">
        <v>178</v>
      </c>
      <c r="X96" s="2" t="s">
        <v>102</v>
      </c>
      <c r="Y96" s="2" t="s">
        <v>378</v>
      </c>
      <c r="Z96" s="4">
        <v>71</v>
      </c>
      <c r="AA96" s="4">
        <f>=ROUNDDOWN(19.7222222222222,0)</f>
      </c>
      <c r="AB96" s="5">
        <v>3.6</v>
      </c>
      <c r="AC96" s="2" t="s">
        <v>98</v>
      </c>
      <c r="AD96" s="4"/>
      <c r="AE96" s="4"/>
      <c r="AF96" s="6">
        <v>70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/>
      <c r="AQ96" s="8"/>
      <c r="AR96" s="4"/>
      <c r="AS96" s="8"/>
      <c r="AT96" s="7"/>
      <c r="AU96" s="7"/>
      <c r="AV96" s="4">
        <v>3</v>
      </c>
      <c r="AW96" s="8">
        <v>90.4</v>
      </c>
      <c r="AX96" s="4" t="s">
        <v>98</v>
      </c>
      <c r="AY96" s="8" t="s">
        <v>98</v>
      </c>
      <c r="AZ96" s="7" t="s">
        <v>98</v>
      </c>
      <c r="BA96" s="7" t="s">
        <v>98</v>
      </c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0.1616</v>
      </c>
      <c r="BJ96" s="4">
        <v>18</v>
      </c>
      <c r="BK96" s="8">
        <v>470.75</v>
      </c>
      <c r="BL96" s="2" t="s">
        <v>416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95</v>
      </c>
      <c r="BW96" s="2" t="s">
        <v>380</v>
      </c>
      <c r="BX96" s="2" t="s">
        <v>417</v>
      </c>
      <c r="BY96" s="2" t="s">
        <v>109</v>
      </c>
      <c r="BZ96" s="2" t="s">
        <v>98</v>
      </c>
    </row>
    <row r="97">
      <c r="A97" s="2" t="s">
        <v>418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374</v>
      </c>
      <c r="G97" s="2" t="s">
        <v>374</v>
      </c>
      <c r="H97" s="2" t="s">
        <v>374</v>
      </c>
      <c r="I97" s="2" t="s">
        <v>326</v>
      </c>
      <c r="J97" s="2" t="s">
        <v>122</v>
      </c>
      <c r="K97" s="2" t="s">
        <v>414</v>
      </c>
      <c r="L97" s="3">
        <v>25</v>
      </c>
      <c r="M97" s="3">
        <v>26.25</v>
      </c>
      <c r="N97" s="3">
        <v>54.99</v>
      </c>
      <c r="O97" s="2" t="s">
        <v>95</v>
      </c>
      <c r="P97" s="2" t="s">
        <v>96</v>
      </c>
      <c r="Q97" s="2" t="s">
        <v>97</v>
      </c>
      <c r="R97" s="2" t="s">
        <v>98</v>
      </c>
      <c r="S97" s="2" t="s">
        <v>415</v>
      </c>
      <c r="T97" s="2" t="s">
        <v>377</v>
      </c>
      <c r="U97" s="2" t="s">
        <v>100</v>
      </c>
      <c r="V97" s="2" t="s">
        <v>178</v>
      </c>
      <c r="W97" s="2" t="s">
        <v>178</v>
      </c>
      <c r="X97" s="2" t="s">
        <v>102</v>
      </c>
      <c r="Y97" s="2" t="s">
        <v>378</v>
      </c>
      <c r="Z97" s="4">
        <v>102</v>
      </c>
      <c r="AA97" s="4">
        <f>=ROUNDDOWN(17,0)</f>
      </c>
      <c r="AB97" s="5">
        <v>6</v>
      </c>
      <c r="AC97" s="2" t="s">
        <v>98</v>
      </c>
      <c r="AD97" s="4"/>
      <c r="AE97" s="4"/>
      <c r="AF97" s="6">
        <v>70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/>
      <c r="AP97" s="4">
        <v>1</v>
      </c>
      <c r="AQ97" s="8">
        <v>27.56</v>
      </c>
      <c r="AR97" s="4"/>
      <c r="AS97" s="8"/>
      <c r="AT97" s="7"/>
      <c r="AU97" s="7"/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0.3049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 t="s">
        <v>98</v>
      </c>
      <c r="BJ97" s="4">
        <v>104</v>
      </c>
      <c r="BK97" s="8">
        <v>2865.23</v>
      </c>
      <c r="BL97" s="2" t="s">
        <v>419</v>
      </c>
      <c r="BM97" s="7">
        <v>0.0096</v>
      </c>
      <c r="BN97" s="7">
        <v>0.0096</v>
      </c>
      <c r="BO97" s="4">
        <v>1</v>
      </c>
      <c r="BP97" s="8">
        <v>27.56</v>
      </c>
      <c r="BQ97" s="4"/>
      <c r="BR97" s="8"/>
      <c r="BS97" s="7"/>
      <c r="BT97" s="7"/>
      <c r="BU97" s="2" t="s">
        <v>106</v>
      </c>
      <c r="BV97" s="2" t="s">
        <v>95</v>
      </c>
      <c r="BW97" s="2" t="s">
        <v>380</v>
      </c>
      <c r="BX97" s="2" t="s">
        <v>420</v>
      </c>
      <c r="BY97" s="2" t="s">
        <v>109</v>
      </c>
      <c r="BZ97" s="2" t="s">
        <v>98</v>
      </c>
    </row>
    <row r="98">
      <c r="A98" s="2" t="s">
        <v>421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374</v>
      </c>
      <c r="G98" s="2" t="s">
        <v>374</v>
      </c>
      <c r="H98" s="2" t="s">
        <v>374</v>
      </c>
      <c r="I98" s="2" t="s">
        <v>326</v>
      </c>
      <c r="J98" s="2" t="s">
        <v>127</v>
      </c>
      <c r="K98" s="2" t="s">
        <v>414</v>
      </c>
      <c r="L98" s="3">
        <v>28.5</v>
      </c>
      <c r="M98" s="3">
        <v>29.93</v>
      </c>
      <c r="N98" s="3">
        <v>59.99</v>
      </c>
      <c r="O98" s="2" t="s">
        <v>95</v>
      </c>
      <c r="P98" s="2" t="s">
        <v>96</v>
      </c>
      <c r="Q98" s="2" t="s">
        <v>97</v>
      </c>
      <c r="R98" s="2" t="s">
        <v>98</v>
      </c>
      <c r="S98" s="2" t="s">
        <v>415</v>
      </c>
      <c r="T98" s="2" t="s">
        <v>377</v>
      </c>
      <c r="U98" s="2" t="s">
        <v>100</v>
      </c>
      <c r="V98" s="2" t="s">
        <v>178</v>
      </c>
      <c r="W98" s="2" t="s">
        <v>178</v>
      </c>
      <c r="X98" s="2" t="s">
        <v>102</v>
      </c>
      <c r="Y98" s="2" t="s">
        <v>378</v>
      </c>
      <c r="Z98" s="4">
        <v>78</v>
      </c>
      <c r="AA98" s="4">
        <f>=ROUNDDOWN(19.5,0)</f>
      </c>
      <c r="AB98" s="5">
        <v>4</v>
      </c>
      <c r="AC98" s="2" t="s">
        <v>98</v>
      </c>
      <c r="AD98" s="4"/>
      <c r="AE98" s="4"/>
      <c r="AF98" s="6">
        <v>70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/>
      <c r="AP98" s="4">
        <v>2</v>
      </c>
      <c r="AQ98" s="8">
        <v>62.84</v>
      </c>
      <c r="AR98" s="4"/>
      <c r="AS98" s="8"/>
      <c r="AT98" s="7"/>
      <c r="AU98" s="7"/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0.6951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52</v>
      </c>
      <c r="BK98" s="8">
        <v>1636.57</v>
      </c>
      <c r="BL98" s="2" t="s">
        <v>422</v>
      </c>
      <c r="BM98" s="7">
        <v>0.0385</v>
      </c>
      <c r="BN98" s="7">
        <v>0.0384</v>
      </c>
      <c r="BO98" s="4">
        <v>2</v>
      </c>
      <c r="BP98" s="8">
        <v>62.84</v>
      </c>
      <c r="BQ98" s="4"/>
      <c r="BR98" s="8"/>
      <c r="BS98" s="7"/>
      <c r="BT98" s="7"/>
      <c r="BU98" s="2" t="s">
        <v>106</v>
      </c>
      <c r="BV98" s="2" t="s">
        <v>95</v>
      </c>
      <c r="BW98" s="2" t="s">
        <v>380</v>
      </c>
      <c r="BX98" s="2" t="s">
        <v>423</v>
      </c>
      <c r="BY98" s="2" t="s">
        <v>109</v>
      </c>
      <c r="BZ98" s="2" t="s">
        <v>98</v>
      </c>
    </row>
    <row r="99">
      <c r="A99" s="2" t="s">
        <v>424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374</v>
      </c>
      <c r="G99" s="2" t="s">
        <v>374</v>
      </c>
      <c r="H99" s="2" t="s">
        <v>374</v>
      </c>
      <c r="I99" s="2" t="s">
        <v>326</v>
      </c>
      <c r="J99" s="2" t="s">
        <v>112</v>
      </c>
      <c r="K99" s="2" t="s">
        <v>425</v>
      </c>
      <c r="L99" s="3">
        <v>23.75</v>
      </c>
      <c r="M99" s="3">
        <v>24.94</v>
      </c>
      <c r="N99" s="3">
        <v>49.99</v>
      </c>
      <c r="O99" s="2" t="s">
        <v>95</v>
      </c>
      <c r="P99" s="2" t="s">
        <v>164</v>
      </c>
      <c r="Q99" s="2" t="s">
        <v>97</v>
      </c>
      <c r="R99" s="2" t="s">
        <v>98</v>
      </c>
      <c r="S99" s="2" t="s">
        <v>426</v>
      </c>
      <c r="T99" s="2" t="s">
        <v>377</v>
      </c>
      <c r="U99" s="2" t="s">
        <v>100</v>
      </c>
      <c r="V99" s="2" t="s">
        <v>427</v>
      </c>
      <c r="W99" s="2" t="s">
        <v>102</v>
      </c>
      <c r="X99" s="2" t="s">
        <v>98</v>
      </c>
      <c r="Y99" s="2" t="s">
        <v>392</v>
      </c>
      <c r="Z99" s="4">
        <v>47</v>
      </c>
      <c r="AA99" s="4">
        <f>=ROUNDDOWN(12.0512820512821,0)</f>
      </c>
      <c r="AB99" s="5">
        <v>3.9</v>
      </c>
      <c r="AC99" s="2" t="s">
        <v>428</v>
      </c>
      <c r="AD99" s="4">
        <v>60</v>
      </c>
      <c r="AE99" s="4">
        <v>60</v>
      </c>
      <c r="AF99" s="6">
        <v>70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/>
      <c r="AP99" s="4">
        <v>1</v>
      </c>
      <c r="AQ99" s="8">
        <v>26.18</v>
      </c>
      <c r="AR99" s="4"/>
      <c r="AS99" s="8"/>
      <c r="AT99" s="7"/>
      <c r="AU99" s="7"/>
      <c r="AV99" s="4">
        <v>2</v>
      </c>
      <c r="AW99" s="8">
        <v>53.74</v>
      </c>
      <c r="AX99" s="4" t="s">
        <v>98</v>
      </c>
      <c r="AY99" s="8" t="s">
        <v>98</v>
      </c>
      <c r="AZ99" s="7" t="s">
        <v>98</v>
      </c>
      <c r="BA99" s="7" t="s">
        <v>98</v>
      </c>
      <c r="BB99" s="7">
        <v>0.4872</v>
      </c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0.0961</v>
      </c>
      <c r="BJ99" s="4">
        <v>31</v>
      </c>
      <c r="BK99" s="8">
        <v>783.52</v>
      </c>
      <c r="BL99" s="2" t="s">
        <v>411</v>
      </c>
      <c r="BM99" s="7">
        <v>0.0323</v>
      </c>
      <c r="BN99" s="7">
        <v>0.0334</v>
      </c>
      <c r="BO99" s="4">
        <v>1</v>
      </c>
      <c r="BP99" s="8">
        <v>26.18</v>
      </c>
      <c r="BQ99" s="4"/>
      <c r="BR99" s="8"/>
      <c r="BS99" s="7"/>
      <c r="BT99" s="7"/>
      <c r="BU99" s="2" t="s">
        <v>106</v>
      </c>
      <c r="BV99" s="2" t="s">
        <v>95</v>
      </c>
      <c r="BW99" s="2" t="s">
        <v>395</v>
      </c>
      <c r="BX99" s="2" t="s">
        <v>400</v>
      </c>
      <c r="BY99" s="2" t="s">
        <v>109</v>
      </c>
      <c r="BZ99" s="2" t="s">
        <v>98</v>
      </c>
    </row>
    <row r="100">
      <c r="A100" s="2" t="s">
        <v>429</v>
      </c>
      <c r="B100" s="2" t="s">
        <v>87</v>
      </c>
      <c r="C100" s="2" t="s">
        <v>88</v>
      </c>
      <c r="D100" s="2" t="s">
        <v>89</v>
      </c>
      <c r="E100" s="2" t="s">
        <v>90</v>
      </c>
      <c r="F100" s="2" t="s">
        <v>374</v>
      </c>
      <c r="G100" s="2" t="s">
        <v>374</v>
      </c>
      <c r="H100" s="2" t="s">
        <v>374</v>
      </c>
      <c r="I100" s="2" t="s">
        <v>326</v>
      </c>
      <c r="J100" s="2" t="s">
        <v>122</v>
      </c>
      <c r="K100" s="2" t="s">
        <v>425</v>
      </c>
      <c r="L100" s="3">
        <v>25</v>
      </c>
      <c r="M100" s="3">
        <v>26.25</v>
      </c>
      <c r="N100" s="3">
        <v>54.99</v>
      </c>
      <c r="O100" s="2" t="s">
        <v>95</v>
      </c>
      <c r="P100" s="2" t="s">
        <v>164</v>
      </c>
      <c r="Q100" s="2" t="s">
        <v>97</v>
      </c>
      <c r="R100" s="2" t="s">
        <v>98</v>
      </c>
      <c r="S100" s="2" t="s">
        <v>426</v>
      </c>
      <c r="T100" s="2" t="s">
        <v>377</v>
      </c>
      <c r="U100" s="2" t="s">
        <v>100</v>
      </c>
      <c r="V100" s="2" t="s">
        <v>427</v>
      </c>
      <c r="W100" s="2" t="s">
        <v>102</v>
      </c>
      <c r="X100" s="2" t="s">
        <v>98</v>
      </c>
      <c r="Y100" s="2" t="s">
        <v>392</v>
      </c>
      <c r="Z100" s="4">
        <v>29</v>
      </c>
      <c r="AA100" s="4">
        <f>=ROUNDDOWN(2.37704918032787,0)</f>
      </c>
      <c r="AB100" s="5">
        <v>12.2</v>
      </c>
      <c r="AC100" s="2" t="s">
        <v>428</v>
      </c>
      <c r="AD100" s="4">
        <v>190</v>
      </c>
      <c r="AE100" s="4">
        <v>190</v>
      </c>
      <c r="AF100" s="6">
        <v>70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/>
      <c r="AP100" s="4">
        <v>1</v>
      </c>
      <c r="AQ100" s="8">
        <v>27.56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0.5128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122</v>
      </c>
      <c r="BK100" s="8">
        <v>3287.57</v>
      </c>
      <c r="BL100" s="2" t="s">
        <v>430</v>
      </c>
      <c r="BM100" s="7">
        <v>0.0082</v>
      </c>
      <c r="BN100" s="7">
        <v>0.0084</v>
      </c>
      <c r="BO100" s="4">
        <v>1</v>
      </c>
      <c r="BP100" s="8">
        <v>27.56</v>
      </c>
      <c r="BQ100" s="4"/>
      <c r="BR100" s="8"/>
      <c r="BS100" s="7"/>
      <c r="BT100" s="7"/>
      <c r="BU100" s="2" t="s">
        <v>106</v>
      </c>
      <c r="BV100" s="2" t="s">
        <v>95</v>
      </c>
      <c r="BW100" s="2" t="s">
        <v>395</v>
      </c>
      <c r="BX100" s="2" t="s">
        <v>431</v>
      </c>
      <c r="BY100" s="2" t="s">
        <v>109</v>
      </c>
      <c r="BZ100" s="2" t="s">
        <v>98</v>
      </c>
    </row>
    <row r="101">
      <c r="A101" s="2" t="s">
        <v>432</v>
      </c>
      <c r="B101" s="2" t="s">
        <v>87</v>
      </c>
      <c r="C101" s="2" t="s">
        <v>88</v>
      </c>
      <c r="D101" s="2" t="s">
        <v>89</v>
      </c>
      <c r="E101" s="2" t="s">
        <v>90</v>
      </c>
      <c r="F101" s="2" t="s">
        <v>374</v>
      </c>
      <c r="G101" s="2" t="s">
        <v>374</v>
      </c>
      <c r="H101" s="2" t="s">
        <v>374</v>
      </c>
      <c r="I101" s="2" t="s">
        <v>326</v>
      </c>
      <c r="J101" s="2" t="s">
        <v>127</v>
      </c>
      <c r="K101" s="2" t="s">
        <v>425</v>
      </c>
      <c r="L101" s="3">
        <v>28.5</v>
      </c>
      <c r="M101" s="3">
        <v>29.93</v>
      </c>
      <c r="N101" s="3">
        <v>59.99</v>
      </c>
      <c r="O101" s="2" t="s">
        <v>95</v>
      </c>
      <c r="P101" s="2" t="s">
        <v>164</v>
      </c>
      <c r="Q101" s="2" t="s">
        <v>97</v>
      </c>
      <c r="R101" s="2" t="s">
        <v>98</v>
      </c>
      <c r="S101" s="2" t="s">
        <v>426</v>
      </c>
      <c r="T101" s="2" t="s">
        <v>377</v>
      </c>
      <c r="U101" s="2" t="s">
        <v>100</v>
      </c>
      <c r="V101" s="2" t="s">
        <v>427</v>
      </c>
      <c r="W101" s="2" t="s">
        <v>102</v>
      </c>
      <c r="X101" s="2" t="s">
        <v>98</v>
      </c>
      <c r="Y101" s="2" t="s">
        <v>392</v>
      </c>
      <c r="Z101" s="4">
        <v>120</v>
      </c>
      <c r="AA101" s="4">
        <f>=ROUNDDOWN(9.83606557377049,0)</f>
      </c>
      <c r="AB101" s="5">
        <v>12.2</v>
      </c>
      <c r="AC101" s="2" t="s">
        <v>428</v>
      </c>
      <c r="AD101" s="4">
        <v>100</v>
      </c>
      <c r="AE101" s="4">
        <v>100</v>
      </c>
      <c r="AF101" s="6">
        <v>70</v>
      </c>
      <c r="AG101" s="6"/>
      <c r="AH101" s="7">
        <v>0.3226</v>
      </c>
      <c r="AI101" s="4"/>
      <c r="AJ101" s="4">
        <f>=ROUNDDOWN({0},0)</f>
      </c>
      <c r="AK101" s="5"/>
      <c r="AL101" s="2" t="s">
        <v>98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98</v>
      </c>
      <c r="AW101" s="8" t="s">
        <v>98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 t="s">
        <v>98</v>
      </c>
      <c r="BJ101" s="4">
        <v>44</v>
      </c>
      <c r="BK101" s="8">
        <v>1425.54</v>
      </c>
      <c r="BL101" s="2" t="s">
        <v>433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95</v>
      </c>
      <c r="BW101" s="2" t="s">
        <v>395</v>
      </c>
      <c r="BX101" s="2" t="s">
        <v>434</v>
      </c>
      <c r="BY101" s="2" t="s">
        <v>109</v>
      </c>
      <c r="BZ101" s="2" t="s">
        <v>98</v>
      </c>
    </row>
    <row r="102">
      <c r="A102" s="2" t="s">
        <v>435</v>
      </c>
      <c r="B102" s="2" t="s">
        <v>87</v>
      </c>
      <c r="C102" s="2" t="s">
        <v>88</v>
      </c>
      <c r="D102" s="2" t="s">
        <v>89</v>
      </c>
      <c r="E102" s="2" t="s">
        <v>90</v>
      </c>
      <c r="F102" s="2" t="s">
        <v>374</v>
      </c>
      <c r="G102" s="2" t="s">
        <v>374</v>
      </c>
      <c r="H102" s="2" t="s">
        <v>374</v>
      </c>
      <c r="I102" s="2" t="s">
        <v>326</v>
      </c>
      <c r="J102" s="2" t="s">
        <v>112</v>
      </c>
      <c r="K102" s="2" t="s">
        <v>436</v>
      </c>
      <c r="L102" s="3">
        <v>23.75</v>
      </c>
      <c r="M102" s="3">
        <v>24.94</v>
      </c>
      <c r="N102" s="3">
        <v>49.99</v>
      </c>
      <c r="O102" s="2" t="s">
        <v>95</v>
      </c>
      <c r="P102" s="2" t="s">
        <v>133</v>
      </c>
      <c r="Q102" s="2" t="s">
        <v>97</v>
      </c>
      <c r="R102" s="2" t="s">
        <v>98</v>
      </c>
      <c r="S102" s="2" t="s">
        <v>437</v>
      </c>
      <c r="T102" s="2" t="s">
        <v>377</v>
      </c>
      <c r="U102" s="2" t="s">
        <v>100</v>
      </c>
      <c r="V102" s="2" t="s">
        <v>427</v>
      </c>
      <c r="W102" s="2" t="s">
        <v>102</v>
      </c>
      <c r="X102" s="2" t="s">
        <v>98</v>
      </c>
      <c r="Y102" s="2" t="s">
        <v>392</v>
      </c>
      <c r="Z102" s="4">
        <v>99</v>
      </c>
      <c r="AA102" s="4">
        <f>=ROUNDDOWN(17.6785714285714,0)</f>
      </c>
      <c r="AB102" s="5">
        <v>5.6</v>
      </c>
      <c r="AC102" s="2" t="s">
        <v>438</v>
      </c>
      <c r="AD102" s="4">
        <v>100</v>
      </c>
      <c r="AE102" s="4">
        <v>200</v>
      </c>
      <c r="AF102" s="6">
        <v>70</v>
      </c>
      <c r="AG102" s="6"/>
      <c r="AH102" s="7">
        <v>0.8387</v>
      </c>
      <c r="AI102" s="4"/>
      <c r="AJ102" s="4">
        <f>=ROUNDDOWN({0},0)</f>
      </c>
      <c r="AK102" s="5"/>
      <c r="AL102" s="2" t="s">
        <v>98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>
        <v>1</v>
      </c>
      <c r="AW102" s="8">
        <v>27.56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0.0493</v>
      </c>
      <c r="BJ102" s="4">
        <v>20</v>
      </c>
      <c r="BK102" s="8">
        <v>533.77</v>
      </c>
      <c r="BL102" s="2" t="s">
        <v>439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395</v>
      </c>
      <c r="BX102" s="2" t="s">
        <v>440</v>
      </c>
      <c r="BY102" s="2" t="s">
        <v>109</v>
      </c>
      <c r="BZ102" s="2" t="s">
        <v>98</v>
      </c>
    </row>
    <row r="103">
      <c r="A103" s="2" t="s">
        <v>441</v>
      </c>
      <c r="B103" s="2" t="s">
        <v>87</v>
      </c>
      <c r="C103" s="2" t="s">
        <v>88</v>
      </c>
      <c r="D103" s="2" t="s">
        <v>89</v>
      </c>
      <c r="E103" s="2" t="s">
        <v>90</v>
      </c>
      <c r="F103" s="2" t="s">
        <v>374</v>
      </c>
      <c r="G103" s="2" t="s">
        <v>374</v>
      </c>
      <c r="H103" s="2" t="s">
        <v>374</v>
      </c>
      <c r="I103" s="2" t="s">
        <v>326</v>
      </c>
      <c r="J103" s="2" t="s">
        <v>122</v>
      </c>
      <c r="K103" s="2" t="s">
        <v>436</v>
      </c>
      <c r="L103" s="3">
        <v>25</v>
      </c>
      <c r="M103" s="3">
        <v>26.25</v>
      </c>
      <c r="N103" s="3">
        <v>54.99</v>
      </c>
      <c r="O103" s="2" t="s">
        <v>95</v>
      </c>
      <c r="P103" s="2" t="s">
        <v>133</v>
      </c>
      <c r="Q103" s="2" t="s">
        <v>97</v>
      </c>
      <c r="R103" s="2" t="s">
        <v>98</v>
      </c>
      <c r="S103" s="2" t="s">
        <v>437</v>
      </c>
      <c r="T103" s="2" t="s">
        <v>377</v>
      </c>
      <c r="U103" s="2" t="s">
        <v>100</v>
      </c>
      <c r="V103" s="2" t="s">
        <v>427</v>
      </c>
      <c r="W103" s="2" t="s">
        <v>102</v>
      </c>
      <c r="X103" s="2" t="s">
        <v>98</v>
      </c>
      <c r="Y103" s="2" t="s">
        <v>392</v>
      </c>
      <c r="Z103" s="4">
        <v>225</v>
      </c>
      <c r="AA103" s="4">
        <f>=ROUNDDOWN(16.0714285714286,0)</f>
      </c>
      <c r="AB103" s="5">
        <v>14</v>
      </c>
      <c r="AC103" s="2" t="s">
        <v>438</v>
      </c>
      <c r="AD103" s="4">
        <v>200</v>
      </c>
      <c r="AE103" s="4">
        <v>410</v>
      </c>
      <c r="AF103" s="6">
        <v>70</v>
      </c>
      <c r="AG103" s="6"/>
      <c r="AH103" s="7">
        <v>0.7419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>
        <v>1</v>
      </c>
      <c r="AQ103" s="8">
        <v>27.56</v>
      </c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1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78</v>
      </c>
      <c r="BK103" s="8">
        <v>2175.83</v>
      </c>
      <c r="BL103" s="2" t="s">
        <v>442</v>
      </c>
      <c r="BM103" s="7">
        <v>0.0128</v>
      </c>
      <c r="BN103" s="7">
        <v>0.0127</v>
      </c>
      <c r="BO103" s="4">
        <v>1</v>
      </c>
      <c r="BP103" s="8">
        <v>27.56</v>
      </c>
      <c r="BQ103" s="4"/>
      <c r="BR103" s="8"/>
      <c r="BS103" s="7"/>
      <c r="BT103" s="7"/>
      <c r="BU103" s="2" t="s">
        <v>106</v>
      </c>
      <c r="BV103" s="2" t="s">
        <v>95</v>
      </c>
      <c r="BW103" s="2" t="s">
        <v>395</v>
      </c>
      <c r="BX103" s="2" t="s">
        <v>443</v>
      </c>
      <c r="BY103" s="2" t="s">
        <v>109</v>
      </c>
      <c r="BZ103" s="2" t="s">
        <v>98</v>
      </c>
    </row>
    <row r="104">
      <c r="A104" s="2" t="s">
        <v>444</v>
      </c>
      <c r="B104" s="2" t="s">
        <v>87</v>
      </c>
      <c r="C104" s="2" t="s">
        <v>88</v>
      </c>
      <c r="D104" s="2" t="s">
        <v>89</v>
      </c>
      <c r="E104" s="2" t="s">
        <v>90</v>
      </c>
      <c r="F104" s="2" t="s">
        <v>374</v>
      </c>
      <c r="G104" s="2" t="s">
        <v>374</v>
      </c>
      <c r="H104" s="2" t="s">
        <v>374</v>
      </c>
      <c r="I104" s="2" t="s">
        <v>326</v>
      </c>
      <c r="J104" s="2" t="s">
        <v>127</v>
      </c>
      <c r="K104" s="2" t="s">
        <v>436</v>
      </c>
      <c r="L104" s="3">
        <v>28.5</v>
      </c>
      <c r="M104" s="3">
        <v>29.93</v>
      </c>
      <c r="N104" s="3">
        <v>59.99</v>
      </c>
      <c r="O104" s="2" t="s">
        <v>95</v>
      </c>
      <c r="P104" s="2" t="s">
        <v>133</v>
      </c>
      <c r="Q104" s="2" t="s">
        <v>97</v>
      </c>
      <c r="R104" s="2" t="s">
        <v>98</v>
      </c>
      <c r="S104" s="2" t="s">
        <v>437</v>
      </c>
      <c r="T104" s="2" t="s">
        <v>377</v>
      </c>
      <c r="U104" s="2" t="s">
        <v>100</v>
      </c>
      <c r="V104" s="2" t="s">
        <v>427</v>
      </c>
      <c r="W104" s="2" t="s">
        <v>102</v>
      </c>
      <c r="X104" s="2" t="s">
        <v>98</v>
      </c>
      <c r="Y104" s="2" t="s">
        <v>392</v>
      </c>
      <c r="Z104" s="4">
        <v>112</v>
      </c>
      <c r="AA104" s="4">
        <f>=ROUNDDOWN(11.2,0)</f>
      </c>
      <c r="AB104" s="5">
        <v>10</v>
      </c>
      <c r="AC104" s="2" t="s">
        <v>438</v>
      </c>
      <c r="AD104" s="4">
        <v>200</v>
      </c>
      <c r="AE104" s="4">
        <v>380</v>
      </c>
      <c r="AF104" s="6">
        <v>70</v>
      </c>
      <c r="AG104" s="6"/>
      <c r="AH104" s="7">
        <v>0.7258</v>
      </c>
      <c r="AI104" s="4"/>
      <c r="AJ104" s="4">
        <f>=ROUNDDOWN({0},0)</f>
      </c>
      <c r="AK104" s="5"/>
      <c r="AL104" s="2" t="s">
        <v>98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 t="s">
        <v>98</v>
      </c>
      <c r="BJ104" s="4">
        <v>55</v>
      </c>
      <c r="BK104" s="8">
        <v>1793.55</v>
      </c>
      <c r="BL104" s="2" t="s">
        <v>445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95</v>
      </c>
      <c r="BW104" s="2" t="s">
        <v>395</v>
      </c>
      <c r="BX104" s="2" t="s">
        <v>431</v>
      </c>
      <c r="BY104" s="2" t="s">
        <v>109</v>
      </c>
      <c r="BZ104" s="2" t="s">
        <v>98</v>
      </c>
    </row>
    <row r="105">
      <c r="A105" s="2" t="s">
        <v>446</v>
      </c>
      <c r="B105" s="2" t="s">
        <v>87</v>
      </c>
      <c r="C105" s="2" t="s">
        <v>88</v>
      </c>
      <c r="D105" s="2" t="s">
        <v>447</v>
      </c>
      <c r="E105" s="2" t="s">
        <v>448</v>
      </c>
      <c r="F105" s="2" t="s">
        <v>91</v>
      </c>
      <c r="G105" s="2" t="s">
        <v>91</v>
      </c>
      <c r="H105" s="2" t="s">
        <v>91</v>
      </c>
      <c r="I105" s="2" t="s">
        <v>449</v>
      </c>
      <c r="J105" s="2" t="s">
        <v>127</v>
      </c>
      <c r="K105" s="2" t="s">
        <v>94</v>
      </c>
      <c r="L105" s="3">
        <v>6.24</v>
      </c>
      <c r="M105" s="3">
        <v>6.55</v>
      </c>
      <c r="N105" s="3">
        <v>12.99</v>
      </c>
      <c r="O105" s="2" t="s">
        <v>95</v>
      </c>
      <c r="P105" s="2" t="s">
        <v>133</v>
      </c>
      <c r="Q105" s="2" t="s">
        <v>97</v>
      </c>
      <c r="R105" s="2" t="s">
        <v>98</v>
      </c>
      <c r="S105" s="2" t="s">
        <v>450</v>
      </c>
      <c r="T105" s="2" t="s">
        <v>91</v>
      </c>
      <c r="U105" s="2" t="s">
        <v>451</v>
      </c>
      <c r="V105" s="2" t="s">
        <v>101</v>
      </c>
      <c r="W105" s="2" t="s">
        <v>115</v>
      </c>
      <c r="X105" s="2" t="s">
        <v>102</v>
      </c>
      <c r="Y105" s="2" t="s">
        <v>452</v>
      </c>
      <c r="Z105" s="4">
        <v>662</v>
      </c>
      <c r="AA105" s="4">
        <f>=ROUNDDOWN(34.8421052631579,0)</f>
      </c>
      <c r="AB105" s="5">
        <v>19</v>
      </c>
      <c r="AC105" s="2" t="s">
        <v>117</v>
      </c>
      <c r="AD105" s="4">
        <v>104</v>
      </c>
      <c r="AE105" s="4">
        <v>584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/>
      <c r="AP105" s="4">
        <v>26</v>
      </c>
      <c r="AQ105" s="8">
        <v>178.88</v>
      </c>
      <c r="AR105" s="4"/>
      <c r="AS105" s="8"/>
      <c r="AT105" s="7"/>
      <c r="AU105" s="7"/>
      <c r="AV105" s="4">
        <v>107</v>
      </c>
      <c r="AW105" s="8">
        <v>693.23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0.258</v>
      </c>
      <c r="BC105" s="4">
        <v>867</v>
      </c>
      <c r="BD105" s="8">
        <v>5534.98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>
        <v>0.1252</v>
      </c>
      <c r="BJ105" s="4">
        <v>170</v>
      </c>
      <c r="BK105" s="8">
        <v>1153.96</v>
      </c>
      <c r="BL105" s="2" t="s">
        <v>453</v>
      </c>
      <c r="BM105" s="7">
        <v>0.1529</v>
      </c>
      <c r="BN105" s="7">
        <v>0.155</v>
      </c>
      <c r="BO105" s="4">
        <v>26</v>
      </c>
      <c r="BP105" s="8">
        <v>178.88</v>
      </c>
      <c r="BQ105" s="4"/>
      <c r="BR105" s="8"/>
      <c r="BS105" s="7"/>
      <c r="BT105" s="7"/>
      <c r="BU105" s="2" t="s">
        <v>106</v>
      </c>
      <c r="BV105" s="2" t="s">
        <v>95</v>
      </c>
      <c r="BW105" s="2" t="s">
        <v>333</v>
      </c>
      <c r="BX105" s="2" t="s">
        <v>342</v>
      </c>
      <c r="BY105" s="2" t="s">
        <v>109</v>
      </c>
      <c r="BZ105" s="2" t="s">
        <v>98</v>
      </c>
    </row>
    <row r="106">
      <c r="A106" s="2" t="s">
        <v>454</v>
      </c>
      <c r="B106" s="2" t="s">
        <v>87</v>
      </c>
      <c r="C106" s="2" t="s">
        <v>88</v>
      </c>
      <c r="D106" s="2" t="s">
        <v>447</v>
      </c>
      <c r="E106" s="2" t="s">
        <v>448</v>
      </c>
      <c r="F106" s="2" t="s">
        <v>91</v>
      </c>
      <c r="G106" s="2" t="s">
        <v>91</v>
      </c>
      <c r="H106" s="2" t="s">
        <v>91</v>
      </c>
      <c r="I106" s="2" t="s">
        <v>449</v>
      </c>
      <c r="J106" s="2" t="s">
        <v>455</v>
      </c>
      <c r="K106" s="2" t="s">
        <v>94</v>
      </c>
      <c r="L106" s="3">
        <v>5.76</v>
      </c>
      <c r="M106" s="3">
        <v>6.05</v>
      </c>
      <c r="N106" s="3">
        <v>11.99</v>
      </c>
      <c r="O106" s="2" t="s">
        <v>95</v>
      </c>
      <c r="P106" s="2" t="s">
        <v>133</v>
      </c>
      <c r="Q106" s="2" t="s">
        <v>97</v>
      </c>
      <c r="R106" s="2" t="s">
        <v>98</v>
      </c>
      <c r="S106" s="2" t="s">
        <v>450</v>
      </c>
      <c r="T106" s="2" t="s">
        <v>91</v>
      </c>
      <c r="U106" s="2" t="s">
        <v>451</v>
      </c>
      <c r="V106" s="2" t="s">
        <v>101</v>
      </c>
      <c r="W106" s="2" t="s">
        <v>115</v>
      </c>
      <c r="X106" s="2" t="s">
        <v>102</v>
      </c>
      <c r="Y106" s="2" t="s">
        <v>452</v>
      </c>
      <c r="Z106" s="4">
        <v>1229</v>
      </c>
      <c r="AA106" s="4">
        <f>=ROUNDDOWN(25.6041666666667,0)</f>
      </c>
      <c r="AB106" s="5">
        <v>48</v>
      </c>
      <c r="AC106" s="2" t="s">
        <v>398</v>
      </c>
      <c r="AD106" s="4">
        <v>136</v>
      </c>
      <c r="AE106" s="4">
        <v>1416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>
        <v>81</v>
      </c>
      <c r="AQ106" s="8">
        <v>514.35</v>
      </c>
      <c r="AR106" s="4"/>
      <c r="AS106" s="8"/>
      <c r="AT106" s="7"/>
      <c r="AU106" s="7"/>
      <c r="AV106" s="4" t="s">
        <v>98</v>
      </c>
      <c r="AW106" s="8" t="s">
        <v>98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>
        <v>0.742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 t="s">
        <v>98</v>
      </c>
      <c r="BJ106" s="4">
        <v>612</v>
      </c>
      <c r="BK106" s="8">
        <v>3792.85</v>
      </c>
      <c r="BL106" s="2" t="s">
        <v>456</v>
      </c>
      <c r="BM106" s="7">
        <v>0.1324</v>
      </c>
      <c r="BN106" s="7">
        <v>0.1356</v>
      </c>
      <c r="BO106" s="4">
        <v>81</v>
      </c>
      <c r="BP106" s="8">
        <v>514.35</v>
      </c>
      <c r="BQ106" s="4"/>
      <c r="BR106" s="8"/>
      <c r="BS106" s="7"/>
      <c r="BT106" s="7"/>
      <c r="BU106" s="2" t="s">
        <v>106</v>
      </c>
      <c r="BV106" s="2" t="s">
        <v>95</v>
      </c>
      <c r="BW106" s="2" t="s">
        <v>457</v>
      </c>
      <c r="BX106" s="2" t="s">
        <v>458</v>
      </c>
      <c r="BY106" s="2" t="s">
        <v>109</v>
      </c>
      <c r="BZ106" s="2" t="s">
        <v>98</v>
      </c>
    </row>
    <row r="107">
      <c r="A107" s="2" t="s">
        <v>459</v>
      </c>
      <c r="B107" s="2" t="s">
        <v>87</v>
      </c>
      <c r="C107" s="2" t="s">
        <v>88</v>
      </c>
      <c r="D107" s="2" t="s">
        <v>447</v>
      </c>
      <c r="E107" s="2" t="s">
        <v>448</v>
      </c>
      <c r="F107" s="2" t="s">
        <v>91</v>
      </c>
      <c r="G107" s="2" t="s">
        <v>91</v>
      </c>
      <c r="H107" s="2" t="s">
        <v>91</v>
      </c>
      <c r="I107" s="2" t="s">
        <v>449</v>
      </c>
      <c r="J107" s="2" t="s">
        <v>127</v>
      </c>
      <c r="K107" s="2" t="s">
        <v>206</v>
      </c>
      <c r="L107" s="3">
        <v>6.24</v>
      </c>
      <c r="M107" s="3">
        <v>6.55</v>
      </c>
      <c r="N107" s="3">
        <v>12.99</v>
      </c>
      <c r="O107" s="2" t="s">
        <v>95</v>
      </c>
      <c r="P107" s="2" t="s">
        <v>133</v>
      </c>
      <c r="Q107" s="2" t="s">
        <v>97</v>
      </c>
      <c r="R107" s="2" t="s">
        <v>98</v>
      </c>
      <c r="S107" s="2" t="s">
        <v>207</v>
      </c>
      <c r="T107" s="2" t="s">
        <v>91</v>
      </c>
      <c r="U107" s="2" t="s">
        <v>451</v>
      </c>
      <c r="V107" s="2" t="s">
        <v>101</v>
      </c>
      <c r="W107" s="2" t="s">
        <v>102</v>
      </c>
      <c r="X107" s="2" t="s">
        <v>103</v>
      </c>
      <c r="Y107" s="2" t="s">
        <v>460</v>
      </c>
      <c r="Z107" s="4">
        <v>746</v>
      </c>
      <c r="AA107" s="4">
        <f>=ROUNDDOWN(19.6315789473684,0)</f>
      </c>
      <c r="AB107" s="5">
        <v>38</v>
      </c>
      <c r="AC107" s="2" t="s">
        <v>398</v>
      </c>
      <c r="AD107" s="4">
        <v>32</v>
      </c>
      <c r="AE107" s="4">
        <v>1072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>
        <v>36</v>
      </c>
      <c r="AQ107" s="8">
        <v>242.64</v>
      </c>
      <c r="AR107" s="4"/>
      <c r="AS107" s="8"/>
      <c r="AT107" s="7"/>
      <c r="AU107" s="7"/>
      <c r="AV107" s="4">
        <v>94</v>
      </c>
      <c r="AW107" s="8">
        <v>603.4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0.4021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0.109</v>
      </c>
      <c r="BJ107" s="4">
        <v>533</v>
      </c>
      <c r="BK107" s="8">
        <v>3716.09</v>
      </c>
      <c r="BL107" s="2" t="s">
        <v>461</v>
      </c>
      <c r="BM107" s="7">
        <v>0.0675</v>
      </c>
      <c r="BN107" s="7">
        <v>0.0653</v>
      </c>
      <c r="BO107" s="4">
        <v>36</v>
      </c>
      <c r="BP107" s="8">
        <v>242.64</v>
      </c>
      <c r="BQ107" s="4"/>
      <c r="BR107" s="8"/>
      <c r="BS107" s="7"/>
      <c r="BT107" s="7"/>
      <c r="BU107" s="2" t="s">
        <v>106</v>
      </c>
      <c r="BV107" s="2" t="s">
        <v>95</v>
      </c>
      <c r="BW107" s="2" t="s">
        <v>175</v>
      </c>
      <c r="BX107" s="2" t="s">
        <v>176</v>
      </c>
      <c r="BY107" s="2" t="s">
        <v>109</v>
      </c>
      <c r="BZ107" s="2" t="s">
        <v>98</v>
      </c>
    </row>
    <row r="108">
      <c r="A108" s="2" t="s">
        <v>462</v>
      </c>
      <c r="B108" s="2" t="s">
        <v>87</v>
      </c>
      <c r="C108" s="2" t="s">
        <v>88</v>
      </c>
      <c r="D108" s="2" t="s">
        <v>447</v>
      </c>
      <c r="E108" s="2" t="s">
        <v>448</v>
      </c>
      <c r="F108" s="2" t="s">
        <v>91</v>
      </c>
      <c r="G108" s="2" t="s">
        <v>91</v>
      </c>
      <c r="H108" s="2" t="s">
        <v>91</v>
      </c>
      <c r="I108" s="2" t="s">
        <v>449</v>
      </c>
      <c r="J108" s="2" t="s">
        <v>455</v>
      </c>
      <c r="K108" s="2" t="s">
        <v>206</v>
      </c>
      <c r="L108" s="3">
        <v>5.76</v>
      </c>
      <c r="M108" s="3">
        <v>6.05</v>
      </c>
      <c r="N108" s="3">
        <v>11.99</v>
      </c>
      <c r="O108" s="2" t="s">
        <v>95</v>
      </c>
      <c r="P108" s="2" t="s">
        <v>133</v>
      </c>
      <c r="Q108" s="2" t="s">
        <v>97</v>
      </c>
      <c r="R108" s="2" t="s">
        <v>98</v>
      </c>
      <c r="S108" s="2" t="s">
        <v>207</v>
      </c>
      <c r="T108" s="2" t="s">
        <v>91</v>
      </c>
      <c r="U108" s="2" t="s">
        <v>451</v>
      </c>
      <c r="V108" s="2" t="s">
        <v>101</v>
      </c>
      <c r="W108" s="2" t="s">
        <v>102</v>
      </c>
      <c r="X108" s="2" t="s">
        <v>103</v>
      </c>
      <c r="Y108" s="2" t="s">
        <v>460</v>
      </c>
      <c r="Z108" s="4">
        <v>1924</v>
      </c>
      <c r="AA108" s="4">
        <f>=ROUNDDOWN(29.1515151515152,0)</f>
      </c>
      <c r="AB108" s="5">
        <v>66</v>
      </c>
      <c r="AC108" s="2" t="s">
        <v>398</v>
      </c>
      <c r="AD108" s="4">
        <v>64</v>
      </c>
      <c r="AE108" s="4">
        <v>864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/>
      <c r="AP108" s="4">
        <v>58</v>
      </c>
      <c r="AQ108" s="8">
        <v>360.76</v>
      </c>
      <c r="AR108" s="4"/>
      <c r="AS108" s="8"/>
      <c r="AT108" s="7"/>
      <c r="AU108" s="7"/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0.5979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 t="s">
        <v>98</v>
      </c>
      <c r="BJ108" s="4">
        <v>954</v>
      </c>
      <c r="BK108" s="8">
        <v>5934.11</v>
      </c>
      <c r="BL108" s="2" t="s">
        <v>463</v>
      </c>
      <c r="BM108" s="7">
        <v>0.0608</v>
      </c>
      <c r="BN108" s="7">
        <v>0.0608</v>
      </c>
      <c r="BO108" s="4">
        <v>58</v>
      </c>
      <c r="BP108" s="8">
        <v>360.76</v>
      </c>
      <c r="BQ108" s="4"/>
      <c r="BR108" s="8"/>
      <c r="BS108" s="7"/>
      <c r="BT108" s="7"/>
      <c r="BU108" s="2" t="s">
        <v>106</v>
      </c>
      <c r="BV108" s="2" t="s">
        <v>95</v>
      </c>
      <c r="BW108" s="2" t="s">
        <v>175</v>
      </c>
      <c r="BX108" s="2" t="s">
        <v>464</v>
      </c>
      <c r="BY108" s="2" t="s">
        <v>109</v>
      </c>
      <c r="BZ108" s="2" t="s">
        <v>98</v>
      </c>
    </row>
    <row r="109">
      <c r="A109" s="2" t="s">
        <v>465</v>
      </c>
      <c r="B109" s="2" t="s">
        <v>87</v>
      </c>
      <c r="C109" s="2" t="s">
        <v>88</v>
      </c>
      <c r="D109" s="2" t="s">
        <v>447</v>
      </c>
      <c r="E109" s="2" t="s">
        <v>448</v>
      </c>
      <c r="F109" s="2" t="s">
        <v>91</v>
      </c>
      <c r="G109" s="2" t="s">
        <v>91</v>
      </c>
      <c r="H109" s="2" t="s">
        <v>91</v>
      </c>
      <c r="I109" s="2" t="s">
        <v>449</v>
      </c>
      <c r="J109" s="2" t="s">
        <v>127</v>
      </c>
      <c r="K109" s="2" t="s">
        <v>316</v>
      </c>
      <c r="L109" s="3">
        <v>6.24</v>
      </c>
      <c r="M109" s="3">
        <v>6.55</v>
      </c>
      <c r="N109" s="3">
        <v>12.99</v>
      </c>
      <c r="O109" s="2" t="s">
        <v>95</v>
      </c>
      <c r="P109" s="2" t="s">
        <v>164</v>
      </c>
      <c r="Q109" s="2" t="s">
        <v>97</v>
      </c>
      <c r="R109" s="2" t="s">
        <v>98</v>
      </c>
      <c r="S109" s="2" t="s">
        <v>466</v>
      </c>
      <c r="T109" s="2" t="s">
        <v>91</v>
      </c>
      <c r="U109" s="2" t="s">
        <v>451</v>
      </c>
      <c r="V109" s="2" t="s">
        <v>101</v>
      </c>
      <c r="W109" s="2" t="s">
        <v>115</v>
      </c>
      <c r="X109" s="2" t="s">
        <v>102</v>
      </c>
      <c r="Y109" s="2" t="s">
        <v>467</v>
      </c>
      <c r="Z109" s="4">
        <v>24</v>
      </c>
      <c r="AA109" s="4">
        <f>=ROUNDDOWN(2.03389830508475,0)</f>
      </c>
      <c r="AB109" s="5">
        <v>11.8</v>
      </c>
      <c r="AC109" s="2" t="s">
        <v>98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/>
      <c r="AP109" s="4">
        <v>19</v>
      </c>
      <c r="AQ109" s="8">
        <v>128.06</v>
      </c>
      <c r="AR109" s="4"/>
      <c r="AS109" s="8"/>
      <c r="AT109" s="7"/>
      <c r="AU109" s="7"/>
      <c r="AV109" s="4">
        <v>93</v>
      </c>
      <c r="AW109" s="8">
        <v>588.34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0.2177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0.1063</v>
      </c>
      <c r="BJ109" s="4">
        <v>142</v>
      </c>
      <c r="BK109" s="8">
        <v>764.34</v>
      </c>
      <c r="BL109" s="2" t="s">
        <v>468</v>
      </c>
      <c r="BM109" s="7">
        <v>0.1338</v>
      </c>
      <c r="BN109" s="7">
        <v>0.1675</v>
      </c>
      <c r="BO109" s="4">
        <v>19</v>
      </c>
      <c r="BP109" s="8">
        <v>128.06</v>
      </c>
      <c r="BQ109" s="4"/>
      <c r="BR109" s="8"/>
      <c r="BS109" s="7"/>
      <c r="BT109" s="7"/>
      <c r="BU109" s="2" t="s">
        <v>106</v>
      </c>
      <c r="BV109" s="2" t="s">
        <v>95</v>
      </c>
      <c r="BW109" s="2" t="s">
        <v>175</v>
      </c>
      <c r="BX109" s="2" t="s">
        <v>176</v>
      </c>
      <c r="BY109" s="2" t="s">
        <v>109</v>
      </c>
      <c r="BZ109" s="2" t="s">
        <v>98</v>
      </c>
    </row>
    <row r="110">
      <c r="A110" s="2" t="s">
        <v>469</v>
      </c>
      <c r="B110" s="2" t="s">
        <v>87</v>
      </c>
      <c r="C110" s="2" t="s">
        <v>88</v>
      </c>
      <c r="D110" s="2" t="s">
        <v>447</v>
      </c>
      <c r="E110" s="2" t="s">
        <v>448</v>
      </c>
      <c r="F110" s="2" t="s">
        <v>91</v>
      </c>
      <c r="G110" s="2" t="s">
        <v>91</v>
      </c>
      <c r="H110" s="2" t="s">
        <v>91</v>
      </c>
      <c r="I110" s="2" t="s">
        <v>449</v>
      </c>
      <c r="J110" s="2" t="s">
        <v>455</v>
      </c>
      <c r="K110" s="2" t="s">
        <v>316</v>
      </c>
      <c r="L110" s="3">
        <v>5.76</v>
      </c>
      <c r="M110" s="3">
        <v>6.05</v>
      </c>
      <c r="N110" s="3">
        <v>11.99</v>
      </c>
      <c r="O110" s="2" t="s">
        <v>95</v>
      </c>
      <c r="P110" s="2" t="s">
        <v>164</v>
      </c>
      <c r="Q110" s="2" t="s">
        <v>97</v>
      </c>
      <c r="R110" s="2" t="s">
        <v>98</v>
      </c>
      <c r="S110" s="2" t="s">
        <v>466</v>
      </c>
      <c r="T110" s="2" t="s">
        <v>91</v>
      </c>
      <c r="U110" s="2" t="s">
        <v>451</v>
      </c>
      <c r="V110" s="2" t="s">
        <v>101</v>
      </c>
      <c r="W110" s="2" t="s">
        <v>115</v>
      </c>
      <c r="X110" s="2" t="s">
        <v>102</v>
      </c>
      <c r="Y110" s="2" t="s">
        <v>467</v>
      </c>
      <c r="Z110" s="4">
        <v>111</v>
      </c>
      <c r="AA110" s="4">
        <f>=ROUNDDOWN(4.4758064516129,0)</f>
      </c>
      <c r="AB110" s="5">
        <v>24.8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/>
      <c r="AP110" s="4">
        <v>74</v>
      </c>
      <c r="AQ110" s="8">
        <v>460.28</v>
      </c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0.7823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276</v>
      </c>
      <c r="BK110" s="8">
        <v>1706.65</v>
      </c>
      <c r="BL110" s="2" t="s">
        <v>470</v>
      </c>
      <c r="BM110" s="7">
        <v>0.2681</v>
      </c>
      <c r="BN110" s="7">
        <v>0.2697</v>
      </c>
      <c r="BO110" s="4">
        <v>74</v>
      </c>
      <c r="BP110" s="8">
        <v>460.28</v>
      </c>
      <c r="BQ110" s="4"/>
      <c r="BR110" s="8"/>
      <c r="BS110" s="7"/>
      <c r="BT110" s="7"/>
      <c r="BU110" s="2" t="s">
        <v>106</v>
      </c>
      <c r="BV110" s="2" t="s">
        <v>95</v>
      </c>
      <c r="BW110" s="2" t="s">
        <v>175</v>
      </c>
      <c r="BX110" s="2" t="s">
        <v>471</v>
      </c>
      <c r="BY110" s="2" t="s">
        <v>109</v>
      </c>
      <c r="BZ110" s="2" t="s">
        <v>98</v>
      </c>
    </row>
    <row r="111">
      <c r="A111" s="2" t="s">
        <v>472</v>
      </c>
      <c r="B111" s="2" t="s">
        <v>87</v>
      </c>
      <c r="C111" s="2" t="s">
        <v>88</v>
      </c>
      <c r="D111" s="2" t="s">
        <v>447</v>
      </c>
      <c r="E111" s="2" t="s">
        <v>448</v>
      </c>
      <c r="F111" s="2" t="s">
        <v>91</v>
      </c>
      <c r="G111" s="2" t="s">
        <v>91</v>
      </c>
      <c r="H111" s="2" t="s">
        <v>91</v>
      </c>
      <c r="I111" s="2" t="s">
        <v>449</v>
      </c>
      <c r="J111" s="2" t="s">
        <v>127</v>
      </c>
      <c r="K111" s="2" t="s">
        <v>183</v>
      </c>
      <c r="L111" s="3">
        <v>6.24</v>
      </c>
      <c r="M111" s="3">
        <v>6.55</v>
      </c>
      <c r="N111" s="3">
        <v>12.99</v>
      </c>
      <c r="O111" s="2" t="s">
        <v>95</v>
      </c>
      <c r="P111" s="2" t="s">
        <v>133</v>
      </c>
      <c r="Q111" s="2" t="s">
        <v>97</v>
      </c>
      <c r="R111" s="2" t="s">
        <v>98</v>
      </c>
      <c r="S111" s="2" t="s">
        <v>184</v>
      </c>
      <c r="T111" s="2" t="s">
        <v>91</v>
      </c>
      <c r="U111" s="2" t="s">
        <v>451</v>
      </c>
      <c r="V111" s="2" t="s">
        <v>101</v>
      </c>
      <c r="W111" s="2" t="s">
        <v>102</v>
      </c>
      <c r="X111" s="2" t="s">
        <v>103</v>
      </c>
      <c r="Y111" s="2" t="s">
        <v>460</v>
      </c>
      <c r="Z111" s="4">
        <v>534</v>
      </c>
      <c r="AA111" s="4">
        <f>=ROUNDDOWN(28.1052631578947,0)</f>
      </c>
      <c r="AB111" s="5">
        <v>19</v>
      </c>
      <c r="AC111" s="2" t="s">
        <v>117</v>
      </c>
      <c r="AD111" s="4">
        <v>280</v>
      </c>
      <c r="AE111" s="4">
        <v>480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/>
      <c r="AP111" s="4">
        <v>23</v>
      </c>
      <c r="AQ111" s="8">
        <v>155.02</v>
      </c>
      <c r="AR111" s="4"/>
      <c r="AS111" s="8"/>
      <c r="AT111" s="7"/>
      <c r="AU111" s="7"/>
      <c r="AV111" s="4">
        <v>79</v>
      </c>
      <c r="AW111" s="8">
        <v>503.34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0.308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>
        <v>0.0909</v>
      </c>
      <c r="BJ111" s="4">
        <v>258</v>
      </c>
      <c r="BK111" s="8">
        <v>1744.87</v>
      </c>
      <c r="BL111" s="2" t="s">
        <v>473</v>
      </c>
      <c r="BM111" s="7">
        <v>0.0891</v>
      </c>
      <c r="BN111" s="7">
        <v>0.0888</v>
      </c>
      <c r="BO111" s="4">
        <v>23</v>
      </c>
      <c r="BP111" s="8">
        <v>155.02</v>
      </c>
      <c r="BQ111" s="4"/>
      <c r="BR111" s="8"/>
      <c r="BS111" s="7"/>
      <c r="BT111" s="7"/>
      <c r="BU111" s="2" t="s">
        <v>106</v>
      </c>
      <c r="BV111" s="2" t="s">
        <v>95</v>
      </c>
      <c r="BW111" s="2" t="s">
        <v>175</v>
      </c>
      <c r="BX111" s="2" t="s">
        <v>474</v>
      </c>
      <c r="BY111" s="2" t="s">
        <v>109</v>
      </c>
      <c r="BZ111" s="2" t="s">
        <v>98</v>
      </c>
    </row>
    <row r="112">
      <c r="A112" s="2" t="s">
        <v>475</v>
      </c>
      <c r="B112" s="2" t="s">
        <v>87</v>
      </c>
      <c r="C112" s="2" t="s">
        <v>88</v>
      </c>
      <c r="D112" s="2" t="s">
        <v>447</v>
      </c>
      <c r="E112" s="2" t="s">
        <v>448</v>
      </c>
      <c r="F112" s="2" t="s">
        <v>91</v>
      </c>
      <c r="G112" s="2" t="s">
        <v>91</v>
      </c>
      <c r="H112" s="2" t="s">
        <v>91</v>
      </c>
      <c r="I112" s="2" t="s">
        <v>449</v>
      </c>
      <c r="J112" s="2" t="s">
        <v>455</v>
      </c>
      <c r="K112" s="2" t="s">
        <v>183</v>
      </c>
      <c r="L112" s="3">
        <v>5.76</v>
      </c>
      <c r="M112" s="3">
        <v>6.05</v>
      </c>
      <c r="N112" s="3">
        <v>11.99</v>
      </c>
      <c r="O112" s="2" t="s">
        <v>95</v>
      </c>
      <c r="P112" s="2" t="s">
        <v>133</v>
      </c>
      <c r="Q112" s="2" t="s">
        <v>97</v>
      </c>
      <c r="R112" s="2" t="s">
        <v>98</v>
      </c>
      <c r="S112" s="2" t="s">
        <v>184</v>
      </c>
      <c r="T112" s="2" t="s">
        <v>91</v>
      </c>
      <c r="U112" s="2" t="s">
        <v>451</v>
      </c>
      <c r="V112" s="2" t="s">
        <v>101</v>
      </c>
      <c r="W112" s="2" t="s">
        <v>102</v>
      </c>
      <c r="X112" s="2" t="s">
        <v>103</v>
      </c>
      <c r="Y112" s="2" t="s">
        <v>460</v>
      </c>
      <c r="Z112" s="4">
        <v>1078</v>
      </c>
      <c r="AA112" s="4">
        <f>=ROUNDDOWN(27.6410256410256,0)</f>
      </c>
      <c r="AB112" s="5">
        <v>39</v>
      </c>
      <c r="AC112" s="2" t="s">
        <v>398</v>
      </c>
      <c r="AD112" s="4">
        <v>152</v>
      </c>
      <c r="AE112" s="4">
        <v>792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/>
      <c r="AP112" s="4">
        <v>56</v>
      </c>
      <c r="AQ112" s="8">
        <v>348.32</v>
      </c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0.692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481</v>
      </c>
      <c r="BK112" s="8">
        <v>2982.74</v>
      </c>
      <c r="BL112" s="2" t="s">
        <v>476</v>
      </c>
      <c r="BM112" s="7">
        <v>0.1164</v>
      </c>
      <c r="BN112" s="7">
        <v>0.1168</v>
      </c>
      <c r="BO112" s="4">
        <v>56</v>
      </c>
      <c r="BP112" s="8">
        <v>348.32</v>
      </c>
      <c r="BQ112" s="4"/>
      <c r="BR112" s="8"/>
      <c r="BS112" s="7"/>
      <c r="BT112" s="7"/>
      <c r="BU112" s="2" t="s">
        <v>106</v>
      </c>
      <c r="BV112" s="2" t="s">
        <v>95</v>
      </c>
      <c r="BW112" s="2" t="s">
        <v>175</v>
      </c>
      <c r="BX112" s="2" t="s">
        <v>176</v>
      </c>
      <c r="BY112" s="2" t="s">
        <v>109</v>
      </c>
      <c r="BZ112" s="2" t="s">
        <v>98</v>
      </c>
    </row>
    <row r="113">
      <c r="A113" s="2" t="s">
        <v>477</v>
      </c>
      <c r="B113" s="2" t="s">
        <v>87</v>
      </c>
      <c r="C113" s="2" t="s">
        <v>88</v>
      </c>
      <c r="D113" s="2" t="s">
        <v>447</v>
      </c>
      <c r="E113" s="2" t="s">
        <v>448</v>
      </c>
      <c r="F113" s="2" t="s">
        <v>91</v>
      </c>
      <c r="G113" s="2" t="s">
        <v>91</v>
      </c>
      <c r="H113" s="2" t="s">
        <v>91</v>
      </c>
      <c r="I113" s="2" t="s">
        <v>449</v>
      </c>
      <c r="J113" s="2" t="s">
        <v>127</v>
      </c>
      <c r="K113" s="2" t="s">
        <v>137</v>
      </c>
      <c r="L113" s="3">
        <v>6.24</v>
      </c>
      <c r="M113" s="3">
        <v>6.55</v>
      </c>
      <c r="N113" s="3">
        <v>12.99</v>
      </c>
      <c r="O113" s="2" t="s">
        <v>95</v>
      </c>
      <c r="P113" s="2" t="s">
        <v>133</v>
      </c>
      <c r="Q113" s="2" t="s">
        <v>97</v>
      </c>
      <c r="R113" s="2" t="s">
        <v>98</v>
      </c>
      <c r="S113" s="2" t="s">
        <v>138</v>
      </c>
      <c r="T113" s="2" t="s">
        <v>91</v>
      </c>
      <c r="U113" s="2" t="s">
        <v>451</v>
      </c>
      <c r="V113" s="2" t="s">
        <v>101</v>
      </c>
      <c r="W113" s="2" t="s">
        <v>115</v>
      </c>
      <c r="X113" s="2" t="s">
        <v>102</v>
      </c>
      <c r="Y113" s="2" t="s">
        <v>467</v>
      </c>
      <c r="Z113" s="4">
        <v>917</v>
      </c>
      <c r="AA113" s="4">
        <f>=ROUNDDOWN(39.8695652173913,0)</f>
      </c>
      <c r="AB113" s="5">
        <v>23</v>
      </c>
      <c r="AC113" s="2" t="s">
        <v>117</v>
      </c>
      <c r="AD113" s="4">
        <v>200</v>
      </c>
      <c r="AE113" s="4">
        <v>336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/>
      <c r="AP113" s="4">
        <v>37</v>
      </c>
      <c r="AQ113" s="8">
        <v>249.38</v>
      </c>
      <c r="AR113" s="4"/>
      <c r="AS113" s="8"/>
      <c r="AT113" s="7"/>
      <c r="AU113" s="7"/>
      <c r="AV113" s="4">
        <v>72</v>
      </c>
      <c r="AW113" s="8">
        <v>467.08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>
        <v>0.5339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0.0844</v>
      </c>
      <c r="BJ113" s="4">
        <v>266</v>
      </c>
      <c r="BK113" s="8">
        <v>1747.47</v>
      </c>
      <c r="BL113" s="2" t="s">
        <v>478</v>
      </c>
      <c r="BM113" s="7">
        <v>0.1391</v>
      </c>
      <c r="BN113" s="7">
        <v>0.1427</v>
      </c>
      <c r="BO113" s="4">
        <v>37</v>
      </c>
      <c r="BP113" s="8">
        <v>249.38</v>
      </c>
      <c r="BQ113" s="4"/>
      <c r="BR113" s="8"/>
      <c r="BS113" s="7"/>
      <c r="BT113" s="7"/>
      <c r="BU113" s="2" t="s">
        <v>106</v>
      </c>
      <c r="BV113" s="2" t="s">
        <v>95</v>
      </c>
      <c r="BW113" s="2" t="s">
        <v>175</v>
      </c>
      <c r="BX113" s="2" t="s">
        <v>176</v>
      </c>
      <c r="BY113" s="2" t="s">
        <v>109</v>
      </c>
      <c r="BZ113" s="2" t="s">
        <v>98</v>
      </c>
    </row>
    <row r="114">
      <c r="A114" s="2" t="s">
        <v>479</v>
      </c>
      <c r="B114" s="2" t="s">
        <v>87</v>
      </c>
      <c r="C114" s="2" t="s">
        <v>88</v>
      </c>
      <c r="D114" s="2" t="s">
        <v>447</v>
      </c>
      <c r="E114" s="2" t="s">
        <v>448</v>
      </c>
      <c r="F114" s="2" t="s">
        <v>91</v>
      </c>
      <c r="G114" s="2" t="s">
        <v>91</v>
      </c>
      <c r="H114" s="2" t="s">
        <v>91</v>
      </c>
      <c r="I114" s="2" t="s">
        <v>449</v>
      </c>
      <c r="J114" s="2" t="s">
        <v>455</v>
      </c>
      <c r="K114" s="2" t="s">
        <v>137</v>
      </c>
      <c r="L114" s="3">
        <v>5.76</v>
      </c>
      <c r="M114" s="3">
        <v>6.05</v>
      </c>
      <c r="N114" s="3">
        <v>11.99</v>
      </c>
      <c r="O114" s="2" t="s">
        <v>95</v>
      </c>
      <c r="P114" s="2" t="s">
        <v>133</v>
      </c>
      <c r="Q114" s="2" t="s">
        <v>97</v>
      </c>
      <c r="R114" s="2" t="s">
        <v>98</v>
      </c>
      <c r="S114" s="2" t="s">
        <v>138</v>
      </c>
      <c r="T114" s="2" t="s">
        <v>91</v>
      </c>
      <c r="U114" s="2" t="s">
        <v>451</v>
      </c>
      <c r="V114" s="2" t="s">
        <v>101</v>
      </c>
      <c r="W114" s="2" t="s">
        <v>115</v>
      </c>
      <c r="X114" s="2" t="s">
        <v>102</v>
      </c>
      <c r="Y114" s="2" t="s">
        <v>467</v>
      </c>
      <c r="Z114" s="4">
        <v>931</v>
      </c>
      <c r="AA114" s="4">
        <f>=ROUNDDOWN(25.8611111111111,0)</f>
      </c>
      <c r="AB114" s="5">
        <v>36</v>
      </c>
      <c r="AC114" s="2" t="s">
        <v>117</v>
      </c>
      <c r="AD114" s="4">
        <v>400</v>
      </c>
      <c r="AE114" s="4">
        <v>600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/>
      <c r="AP114" s="4">
        <v>35</v>
      </c>
      <c r="AQ114" s="8">
        <v>217.7</v>
      </c>
      <c r="AR114" s="4"/>
      <c r="AS114" s="8"/>
      <c r="AT114" s="7"/>
      <c r="AU114" s="7"/>
      <c r="AV114" s="4" t="s">
        <v>98</v>
      </c>
      <c r="AW114" s="8" t="s">
        <v>98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>
        <v>0.4661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 t="s">
        <v>98</v>
      </c>
      <c r="BJ114" s="4">
        <v>506</v>
      </c>
      <c r="BK114" s="8">
        <v>3134.69</v>
      </c>
      <c r="BL114" s="2" t="s">
        <v>480</v>
      </c>
      <c r="BM114" s="7">
        <v>0.0692</v>
      </c>
      <c r="BN114" s="7">
        <v>0.0694</v>
      </c>
      <c r="BO114" s="4">
        <v>35</v>
      </c>
      <c r="BP114" s="8">
        <v>217.7</v>
      </c>
      <c r="BQ114" s="4"/>
      <c r="BR114" s="8"/>
      <c r="BS114" s="7"/>
      <c r="BT114" s="7"/>
      <c r="BU114" s="2" t="s">
        <v>106</v>
      </c>
      <c r="BV114" s="2" t="s">
        <v>95</v>
      </c>
      <c r="BW114" s="2" t="s">
        <v>175</v>
      </c>
      <c r="BX114" s="2" t="s">
        <v>176</v>
      </c>
      <c r="BY114" s="2" t="s">
        <v>109</v>
      </c>
      <c r="BZ114" s="2" t="s">
        <v>98</v>
      </c>
    </row>
    <row r="115">
      <c r="A115" s="2" t="s">
        <v>481</v>
      </c>
      <c r="B115" s="2" t="s">
        <v>87</v>
      </c>
      <c r="C115" s="2" t="s">
        <v>88</v>
      </c>
      <c r="D115" s="2" t="s">
        <v>447</v>
      </c>
      <c r="E115" s="2" t="s">
        <v>448</v>
      </c>
      <c r="F115" s="2" t="s">
        <v>91</v>
      </c>
      <c r="G115" s="2" t="s">
        <v>91</v>
      </c>
      <c r="H115" s="2" t="s">
        <v>91</v>
      </c>
      <c r="I115" s="2" t="s">
        <v>449</v>
      </c>
      <c r="J115" s="2" t="s">
        <v>127</v>
      </c>
      <c r="K115" s="2" t="s">
        <v>482</v>
      </c>
      <c r="L115" s="3">
        <v>6.24</v>
      </c>
      <c r="M115" s="3">
        <v>6.55</v>
      </c>
      <c r="N115" s="3">
        <v>12.99</v>
      </c>
      <c r="O115" s="2" t="s">
        <v>320</v>
      </c>
      <c r="P115" s="2" t="s">
        <v>164</v>
      </c>
      <c r="Q115" s="2" t="s">
        <v>97</v>
      </c>
      <c r="R115" s="2" t="s">
        <v>98</v>
      </c>
      <c r="S115" s="2" t="s">
        <v>483</v>
      </c>
      <c r="T115" s="2" t="s">
        <v>91</v>
      </c>
      <c r="U115" s="2" t="s">
        <v>451</v>
      </c>
      <c r="V115" s="2" t="s">
        <v>101</v>
      </c>
      <c r="W115" s="2" t="s">
        <v>115</v>
      </c>
      <c r="X115" s="2" t="s">
        <v>102</v>
      </c>
      <c r="Y115" s="2" t="s">
        <v>467</v>
      </c>
      <c r="Z115" s="4"/>
      <c r="AA115" s="4">
        <f>=ROUNDDOWN({0},0)</f>
      </c>
      <c r="AB115" s="5">
        <v>15.6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/>
      <c r="AP115" s="4">
        <v>49</v>
      </c>
      <c r="AQ115" s="8">
        <v>330.26</v>
      </c>
      <c r="AR115" s="4"/>
      <c r="AS115" s="8"/>
      <c r="AT115" s="7"/>
      <c r="AU115" s="7"/>
      <c r="AV115" s="4">
        <v>57</v>
      </c>
      <c r="AW115" s="8">
        <v>380.02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>
        <v>0.8691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0.0687</v>
      </c>
      <c r="BJ115" s="4">
        <v>152</v>
      </c>
      <c r="BK115" s="8">
        <v>1006.88</v>
      </c>
      <c r="BL115" s="2" t="s">
        <v>484</v>
      </c>
      <c r="BM115" s="7">
        <v>0.3224</v>
      </c>
      <c r="BN115" s="7">
        <v>0.328</v>
      </c>
      <c r="BO115" s="4">
        <v>49</v>
      </c>
      <c r="BP115" s="8">
        <v>330.26</v>
      </c>
      <c r="BQ115" s="4"/>
      <c r="BR115" s="8"/>
      <c r="BS115" s="7"/>
      <c r="BT115" s="7"/>
      <c r="BU115" s="2" t="s">
        <v>106</v>
      </c>
      <c r="BV115" s="2" t="s">
        <v>322</v>
      </c>
      <c r="BW115" s="2" t="s">
        <v>175</v>
      </c>
      <c r="BX115" s="2" t="s">
        <v>485</v>
      </c>
      <c r="BY115" s="2" t="s">
        <v>109</v>
      </c>
      <c r="BZ115" s="2" t="s">
        <v>98</v>
      </c>
    </row>
    <row r="116">
      <c r="A116" s="2" t="s">
        <v>486</v>
      </c>
      <c r="B116" s="2" t="s">
        <v>87</v>
      </c>
      <c r="C116" s="2" t="s">
        <v>88</v>
      </c>
      <c r="D116" s="2" t="s">
        <v>447</v>
      </c>
      <c r="E116" s="2" t="s">
        <v>448</v>
      </c>
      <c r="F116" s="2" t="s">
        <v>91</v>
      </c>
      <c r="G116" s="2" t="s">
        <v>91</v>
      </c>
      <c r="H116" s="2" t="s">
        <v>91</v>
      </c>
      <c r="I116" s="2" t="s">
        <v>449</v>
      </c>
      <c r="J116" s="2" t="s">
        <v>455</v>
      </c>
      <c r="K116" s="2" t="s">
        <v>482</v>
      </c>
      <c r="L116" s="3">
        <v>5.76</v>
      </c>
      <c r="M116" s="3">
        <v>6.05</v>
      </c>
      <c r="N116" s="3">
        <v>11.99</v>
      </c>
      <c r="O116" s="2" t="s">
        <v>95</v>
      </c>
      <c r="P116" s="2" t="s">
        <v>164</v>
      </c>
      <c r="Q116" s="2" t="s">
        <v>97</v>
      </c>
      <c r="R116" s="2" t="s">
        <v>98</v>
      </c>
      <c r="S116" s="2" t="s">
        <v>483</v>
      </c>
      <c r="T116" s="2" t="s">
        <v>91</v>
      </c>
      <c r="U116" s="2" t="s">
        <v>451</v>
      </c>
      <c r="V116" s="2" t="s">
        <v>101</v>
      </c>
      <c r="W116" s="2" t="s">
        <v>115</v>
      </c>
      <c r="X116" s="2" t="s">
        <v>102</v>
      </c>
      <c r="Y116" s="2" t="s">
        <v>467</v>
      </c>
      <c r="Z116" s="4">
        <v>250</v>
      </c>
      <c r="AA116" s="4">
        <f>=ROUNDDOWN(13.0208333333333,0)</f>
      </c>
      <c r="AB116" s="5">
        <v>19.2</v>
      </c>
      <c r="AC116" s="2" t="s">
        <v>98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/>
      <c r="AP116" s="4">
        <v>8</v>
      </c>
      <c r="AQ116" s="8">
        <v>49.76</v>
      </c>
      <c r="AR116" s="4"/>
      <c r="AS116" s="8"/>
      <c r="AT116" s="7"/>
      <c r="AU116" s="7"/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>
        <v>0.1309</v>
      </c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 t="s">
        <v>98</v>
      </c>
      <c r="BJ116" s="4">
        <v>219</v>
      </c>
      <c r="BK116" s="8">
        <v>1348.96</v>
      </c>
      <c r="BL116" s="2" t="s">
        <v>487</v>
      </c>
      <c r="BM116" s="7">
        <v>0.0365</v>
      </c>
      <c r="BN116" s="7">
        <v>0.0369</v>
      </c>
      <c r="BO116" s="4">
        <v>8</v>
      </c>
      <c r="BP116" s="8">
        <v>49.76</v>
      </c>
      <c r="BQ116" s="4"/>
      <c r="BR116" s="8"/>
      <c r="BS116" s="7"/>
      <c r="BT116" s="7"/>
      <c r="BU116" s="2" t="s">
        <v>106</v>
      </c>
      <c r="BV116" s="2" t="s">
        <v>95</v>
      </c>
      <c r="BW116" s="2" t="s">
        <v>175</v>
      </c>
      <c r="BX116" s="2" t="s">
        <v>474</v>
      </c>
      <c r="BY116" s="2" t="s">
        <v>109</v>
      </c>
      <c r="BZ116" s="2" t="s">
        <v>98</v>
      </c>
    </row>
    <row r="117">
      <c r="A117" s="2" t="s">
        <v>488</v>
      </c>
      <c r="B117" s="2" t="s">
        <v>87</v>
      </c>
      <c r="C117" s="2" t="s">
        <v>88</v>
      </c>
      <c r="D117" s="2" t="s">
        <v>447</v>
      </c>
      <c r="E117" s="2" t="s">
        <v>448</v>
      </c>
      <c r="F117" s="2" t="s">
        <v>91</v>
      </c>
      <c r="G117" s="2" t="s">
        <v>91</v>
      </c>
      <c r="H117" s="2" t="s">
        <v>91</v>
      </c>
      <c r="I117" s="2" t="s">
        <v>449</v>
      </c>
      <c r="J117" s="2" t="s">
        <v>127</v>
      </c>
      <c r="K117" s="2" t="s">
        <v>275</v>
      </c>
      <c r="L117" s="3">
        <v>6.24</v>
      </c>
      <c r="M117" s="3">
        <v>6.55</v>
      </c>
      <c r="N117" s="3">
        <v>12.99</v>
      </c>
      <c r="O117" s="2" t="s">
        <v>95</v>
      </c>
      <c r="P117" s="2" t="s">
        <v>133</v>
      </c>
      <c r="Q117" s="2" t="s">
        <v>97</v>
      </c>
      <c r="R117" s="2" t="s">
        <v>98</v>
      </c>
      <c r="S117" s="2" t="s">
        <v>276</v>
      </c>
      <c r="T117" s="2" t="s">
        <v>91</v>
      </c>
      <c r="U117" s="2" t="s">
        <v>451</v>
      </c>
      <c r="V117" s="2" t="s">
        <v>101</v>
      </c>
      <c r="W117" s="2" t="s">
        <v>102</v>
      </c>
      <c r="X117" s="2" t="s">
        <v>103</v>
      </c>
      <c r="Y117" s="2" t="s">
        <v>460</v>
      </c>
      <c r="Z117" s="4">
        <v>517</v>
      </c>
      <c r="AA117" s="4">
        <f>=ROUNDDOWN(22.4782608695652,0)</f>
      </c>
      <c r="AB117" s="5">
        <v>23</v>
      </c>
      <c r="AC117" s="2" t="s">
        <v>398</v>
      </c>
      <c r="AD117" s="4">
        <v>32</v>
      </c>
      <c r="AE117" s="4">
        <v>832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>
        <v>17</v>
      </c>
      <c r="AQ117" s="8">
        <v>114.58</v>
      </c>
      <c r="AR117" s="4"/>
      <c r="AS117" s="8"/>
      <c r="AT117" s="7"/>
      <c r="AU117" s="7"/>
      <c r="AV117" s="4">
        <v>50</v>
      </c>
      <c r="AW117" s="8">
        <v>319.84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>
        <v>0.3582</v>
      </c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0.0578</v>
      </c>
      <c r="BJ117" s="4">
        <v>275</v>
      </c>
      <c r="BK117" s="8">
        <v>1858.85</v>
      </c>
      <c r="BL117" s="2" t="s">
        <v>463</v>
      </c>
      <c r="BM117" s="7">
        <v>0.0618</v>
      </c>
      <c r="BN117" s="7">
        <v>0.0616</v>
      </c>
      <c r="BO117" s="4">
        <v>17</v>
      </c>
      <c r="BP117" s="8">
        <v>114.58</v>
      </c>
      <c r="BQ117" s="4"/>
      <c r="BR117" s="8"/>
      <c r="BS117" s="7"/>
      <c r="BT117" s="7"/>
      <c r="BU117" s="2" t="s">
        <v>106</v>
      </c>
      <c r="BV117" s="2" t="s">
        <v>95</v>
      </c>
      <c r="BW117" s="2" t="s">
        <v>175</v>
      </c>
      <c r="BX117" s="2" t="s">
        <v>464</v>
      </c>
      <c r="BY117" s="2" t="s">
        <v>109</v>
      </c>
      <c r="BZ117" s="2" t="s">
        <v>98</v>
      </c>
    </row>
    <row r="118">
      <c r="A118" s="2" t="s">
        <v>489</v>
      </c>
      <c r="B118" s="2" t="s">
        <v>87</v>
      </c>
      <c r="C118" s="2" t="s">
        <v>88</v>
      </c>
      <c r="D118" s="2" t="s">
        <v>447</v>
      </c>
      <c r="E118" s="2" t="s">
        <v>448</v>
      </c>
      <c r="F118" s="2" t="s">
        <v>91</v>
      </c>
      <c r="G118" s="2" t="s">
        <v>91</v>
      </c>
      <c r="H118" s="2" t="s">
        <v>91</v>
      </c>
      <c r="I118" s="2" t="s">
        <v>449</v>
      </c>
      <c r="J118" s="2" t="s">
        <v>455</v>
      </c>
      <c r="K118" s="2" t="s">
        <v>275</v>
      </c>
      <c r="L118" s="3">
        <v>5.76</v>
      </c>
      <c r="M118" s="3">
        <v>6.05</v>
      </c>
      <c r="N118" s="3">
        <v>11.99</v>
      </c>
      <c r="O118" s="2" t="s">
        <v>95</v>
      </c>
      <c r="P118" s="2" t="s">
        <v>133</v>
      </c>
      <c r="Q118" s="2" t="s">
        <v>97</v>
      </c>
      <c r="R118" s="2" t="s">
        <v>98</v>
      </c>
      <c r="S118" s="2" t="s">
        <v>276</v>
      </c>
      <c r="T118" s="2" t="s">
        <v>91</v>
      </c>
      <c r="U118" s="2" t="s">
        <v>451</v>
      </c>
      <c r="V118" s="2" t="s">
        <v>101</v>
      </c>
      <c r="W118" s="2" t="s">
        <v>102</v>
      </c>
      <c r="X118" s="2" t="s">
        <v>103</v>
      </c>
      <c r="Y118" s="2" t="s">
        <v>460</v>
      </c>
      <c r="Z118" s="4">
        <v>1212</v>
      </c>
      <c r="AA118" s="4">
        <f>=ROUNDDOWN(26.3478260869565,0)</f>
      </c>
      <c r="AB118" s="5">
        <v>46</v>
      </c>
      <c r="AC118" s="2" t="s">
        <v>398</v>
      </c>
      <c r="AD118" s="4">
        <v>16</v>
      </c>
      <c r="AE118" s="4">
        <v>896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>
        <v>33</v>
      </c>
      <c r="AQ118" s="8">
        <v>205.26</v>
      </c>
      <c r="AR118" s="4"/>
      <c r="AS118" s="8"/>
      <c r="AT118" s="7"/>
      <c r="AU118" s="7"/>
      <c r="AV118" s="4" t="s">
        <v>98</v>
      </c>
      <c r="AW118" s="8" t="s">
        <v>98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>
        <v>0.6418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 t="s">
        <v>98</v>
      </c>
      <c r="BJ118" s="4">
        <v>684</v>
      </c>
      <c r="BK118" s="8">
        <v>4267.17</v>
      </c>
      <c r="BL118" s="2" t="s">
        <v>490</v>
      </c>
      <c r="BM118" s="7">
        <v>0.0482</v>
      </c>
      <c r="BN118" s="7">
        <v>0.0481</v>
      </c>
      <c r="BO118" s="4">
        <v>33</v>
      </c>
      <c r="BP118" s="8">
        <v>205.26</v>
      </c>
      <c r="BQ118" s="4"/>
      <c r="BR118" s="8"/>
      <c r="BS118" s="7"/>
      <c r="BT118" s="7"/>
      <c r="BU118" s="2" t="s">
        <v>106</v>
      </c>
      <c r="BV118" s="2" t="s">
        <v>95</v>
      </c>
      <c r="BW118" s="2" t="s">
        <v>175</v>
      </c>
      <c r="BX118" s="2" t="s">
        <v>491</v>
      </c>
      <c r="BY118" s="2" t="s">
        <v>109</v>
      </c>
      <c r="BZ118" s="2" t="s">
        <v>98</v>
      </c>
    </row>
    <row r="119">
      <c r="A119" s="2" t="s">
        <v>492</v>
      </c>
      <c r="B119" s="2" t="s">
        <v>87</v>
      </c>
      <c r="C119" s="2" t="s">
        <v>88</v>
      </c>
      <c r="D119" s="2" t="s">
        <v>447</v>
      </c>
      <c r="E119" s="2" t="s">
        <v>448</v>
      </c>
      <c r="F119" s="2" t="s">
        <v>91</v>
      </c>
      <c r="G119" s="2" t="s">
        <v>91</v>
      </c>
      <c r="H119" s="2" t="s">
        <v>91</v>
      </c>
      <c r="I119" s="2" t="s">
        <v>449</v>
      </c>
      <c r="J119" s="2" t="s">
        <v>127</v>
      </c>
      <c r="K119" s="2" t="s">
        <v>163</v>
      </c>
      <c r="L119" s="3">
        <v>6.24</v>
      </c>
      <c r="M119" s="3">
        <v>6.55</v>
      </c>
      <c r="N119" s="3">
        <v>12.99</v>
      </c>
      <c r="O119" s="2" t="s">
        <v>95</v>
      </c>
      <c r="P119" s="2" t="s">
        <v>164</v>
      </c>
      <c r="Q119" s="2" t="s">
        <v>97</v>
      </c>
      <c r="R119" s="2" t="s">
        <v>98</v>
      </c>
      <c r="S119" s="2" t="s">
        <v>165</v>
      </c>
      <c r="T119" s="2" t="s">
        <v>91</v>
      </c>
      <c r="U119" s="2" t="s">
        <v>451</v>
      </c>
      <c r="V119" s="2" t="s">
        <v>101</v>
      </c>
      <c r="W119" s="2" t="s">
        <v>102</v>
      </c>
      <c r="X119" s="2" t="s">
        <v>103</v>
      </c>
      <c r="Y119" s="2" t="s">
        <v>460</v>
      </c>
      <c r="Z119" s="4">
        <v>214</v>
      </c>
      <c r="AA119" s="4">
        <f>=ROUNDDOWN(15.0704225352113,0)</f>
      </c>
      <c r="AB119" s="5">
        <v>14.2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/>
      <c r="AP119" s="4">
        <v>18</v>
      </c>
      <c r="AQ119" s="8">
        <v>121.32</v>
      </c>
      <c r="AR119" s="4"/>
      <c r="AS119" s="8"/>
      <c r="AT119" s="7"/>
      <c r="AU119" s="7"/>
      <c r="AV119" s="4">
        <v>48</v>
      </c>
      <c r="AW119" s="8">
        <v>307.92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>
        <v>0.394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0.0556</v>
      </c>
      <c r="BJ119" s="4">
        <v>161</v>
      </c>
      <c r="BK119" s="8">
        <v>1080.14</v>
      </c>
      <c r="BL119" s="2" t="s">
        <v>493</v>
      </c>
      <c r="BM119" s="7">
        <v>0.1118</v>
      </c>
      <c r="BN119" s="7">
        <v>0.1123</v>
      </c>
      <c r="BO119" s="4">
        <v>18</v>
      </c>
      <c r="BP119" s="8">
        <v>121.32</v>
      </c>
      <c r="BQ119" s="4"/>
      <c r="BR119" s="8"/>
      <c r="BS119" s="7"/>
      <c r="BT119" s="7"/>
      <c r="BU119" s="2" t="s">
        <v>106</v>
      </c>
      <c r="BV119" s="2" t="s">
        <v>95</v>
      </c>
      <c r="BW119" s="2" t="s">
        <v>175</v>
      </c>
      <c r="BX119" s="2" t="s">
        <v>494</v>
      </c>
      <c r="BY119" s="2" t="s">
        <v>109</v>
      </c>
      <c r="BZ119" s="2" t="s">
        <v>98</v>
      </c>
    </row>
    <row r="120">
      <c r="A120" s="2" t="s">
        <v>495</v>
      </c>
      <c r="B120" s="2" t="s">
        <v>87</v>
      </c>
      <c r="C120" s="2" t="s">
        <v>88</v>
      </c>
      <c r="D120" s="2" t="s">
        <v>447</v>
      </c>
      <c r="E120" s="2" t="s">
        <v>448</v>
      </c>
      <c r="F120" s="2" t="s">
        <v>91</v>
      </c>
      <c r="G120" s="2" t="s">
        <v>91</v>
      </c>
      <c r="H120" s="2" t="s">
        <v>91</v>
      </c>
      <c r="I120" s="2" t="s">
        <v>449</v>
      </c>
      <c r="J120" s="2" t="s">
        <v>455</v>
      </c>
      <c r="K120" s="2" t="s">
        <v>163</v>
      </c>
      <c r="L120" s="3">
        <v>5.76</v>
      </c>
      <c r="M120" s="3">
        <v>6.05</v>
      </c>
      <c r="N120" s="3">
        <v>11.99</v>
      </c>
      <c r="O120" s="2" t="s">
        <v>95</v>
      </c>
      <c r="P120" s="2" t="s">
        <v>164</v>
      </c>
      <c r="Q120" s="2" t="s">
        <v>97</v>
      </c>
      <c r="R120" s="2" t="s">
        <v>98</v>
      </c>
      <c r="S120" s="2" t="s">
        <v>165</v>
      </c>
      <c r="T120" s="2" t="s">
        <v>91</v>
      </c>
      <c r="U120" s="2" t="s">
        <v>451</v>
      </c>
      <c r="V120" s="2" t="s">
        <v>101</v>
      </c>
      <c r="W120" s="2" t="s">
        <v>102</v>
      </c>
      <c r="X120" s="2" t="s">
        <v>103</v>
      </c>
      <c r="Y120" s="2" t="s">
        <v>460</v>
      </c>
      <c r="Z120" s="4">
        <v>314</v>
      </c>
      <c r="AA120" s="4">
        <f>=ROUNDDOWN(11.8490566037736,0)</f>
      </c>
      <c r="AB120" s="5">
        <v>26.5</v>
      </c>
      <c r="AC120" s="2" t="s">
        <v>98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>
        <v>30</v>
      </c>
      <c r="AQ120" s="8">
        <v>186.6</v>
      </c>
      <c r="AR120" s="4"/>
      <c r="AS120" s="8"/>
      <c r="AT120" s="7"/>
      <c r="AU120" s="7"/>
      <c r="AV120" s="4" t="s">
        <v>98</v>
      </c>
      <c r="AW120" s="8" t="s">
        <v>98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>
        <v>0.606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 t="s">
        <v>98</v>
      </c>
      <c r="BJ120" s="4">
        <v>306</v>
      </c>
      <c r="BK120" s="8">
        <v>1880.09</v>
      </c>
      <c r="BL120" s="2" t="s">
        <v>496</v>
      </c>
      <c r="BM120" s="7">
        <v>0.098</v>
      </c>
      <c r="BN120" s="7">
        <v>0.0993</v>
      </c>
      <c r="BO120" s="4">
        <v>30</v>
      </c>
      <c r="BP120" s="8">
        <v>186.6</v>
      </c>
      <c r="BQ120" s="4"/>
      <c r="BR120" s="8"/>
      <c r="BS120" s="7"/>
      <c r="BT120" s="7"/>
      <c r="BU120" s="2" t="s">
        <v>106</v>
      </c>
      <c r="BV120" s="2" t="s">
        <v>95</v>
      </c>
      <c r="BW120" s="2" t="s">
        <v>175</v>
      </c>
      <c r="BX120" s="2" t="s">
        <v>494</v>
      </c>
      <c r="BY120" s="2" t="s">
        <v>109</v>
      </c>
      <c r="BZ120" s="2" t="s">
        <v>98</v>
      </c>
    </row>
    <row r="121">
      <c r="A121" s="2" t="s">
        <v>497</v>
      </c>
      <c r="B121" s="2" t="s">
        <v>87</v>
      </c>
      <c r="C121" s="2" t="s">
        <v>88</v>
      </c>
      <c r="D121" s="2" t="s">
        <v>447</v>
      </c>
      <c r="E121" s="2" t="s">
        <v>448</v>
      </c>
      <c r="F121" s="2" t="s">
        <v>91</v>
      </c>
      <c r="G121" s="2" t="s">
        <v>91</v>
      </c>
      <c r="H121" s="2" t="s">
        <v>91</v>
      </c>
      <c r="I121" s="2" t="s">
        <v>449</v>
      </c>
      <c r="J121" s="2" t="s">
        <v>127</v>
      </c>
      <c r="K121" s="2" t="s">
        <v>498</v>
      </c>
      <c r="L121" s="3">
        <v>6.24</v>
      </c>
      <c r="M121" s="3">
        <v>6.55</v>
      </c>
      <c r="N121" s="3">
        <v>12.99</v>
      </c>
      <c r="O121" s="2" t="s">
        <v>95</v>
      </c>
      <c r="P121" s="2" t="s">
        <v>164</v>
      </c>
      <c r="Q121" s="2" t="s">
        <v>97</v>
      </c>
      <c r="R121" s="2" t="s">
        <v>98</v>
      </c>
      <c r="S121" s="2" t="s">
        <v>499</v>
      </c>
      <c r="T121" s="2" t="s">
        <v>91</v>
      </c>
      <c r="U121" s="2" t="s">
        <v>451</v>
      </c>
      <c r="V121" s="2" t="s">
        <v>101</v>
      </c>
      <c r="W121" s="2" t="s">
        <v>115</v>
      </c>
      <c r="X121" s="2" t="s">
        <v>102</v>
      </c>
      <c r="Y121" s="2" t="s">
        <v>467</v>
      </c>
      <c r="Z121" s="4">
        <v>123</v>
      </c>
      <c r="AA121" s="4">
        <f>=ROUNDDOWN(11.9417475728155,0)</f>
      </c>
      <c r="AB121" s="5">
        <v>10.3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/>
      <c r="AP121" s="4">
        <v>28</v>
      </c>
      <c r="AQ121" s="8">
        <v>188.72</v>
      </c>
      <c r="AR121" s="4"/>
      <c r="AS121" s="8"/>
      <c r="AT121" s="7"/>
      <c r="AU121" s="7"/>
      <c r="AV121" s="4">
        <v>46</v>
      </c>
      <c r="AW121" s="8">
        <v>300.68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0.6276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>
        <v>0.0543</v>
      </c>
      <c r="BJ121" s="4">
        <v>175</v>
      </c>
      <c r="BK121" s="8">
        <v>1167.03</v>
      </c>
      <c r="BL121" s="2" t="s">
        <v>500</v>
      </c>
      <c r="BM121" s="7">
        <v>0.16</v>
      </c>
      <c r="BN121" s="7">
        <v>0.1617</v>
      </c>
      <c r="BO121" s="4">
        <v>28</v>
      </c>
      <c r="BP121" s="8">
        <v>188.72</v>
      </c>
      <c r="BQ121" s="4"/>
      <c r="BR121" s="8"/>
      <c r="BS121" s="7"/>
      <c r="BT121" s="7"/>
      <c r="BU121" s="2" t="s">
        <v>106</v>
      </c>
      <c r="BV121" s="2" t="s">
        <v>95</v>
      </c>
      <c r="BW121" s="2" t="s">
        <v>175</v>
      </c>
      <c r="BX121" s="2" t="s">
        <v>501</v>
      </c>
      <c r="BY121" s="2" t="s">
        <v>109</v>
      </c>
      <c r="BZ121" s="2" t="s">
        <v>98</v>
      </c>
    </row>
    <row r="122">
      <c r="A122" s="2" t="s">
        <v>502</v>
      </c>
      <c r="B122" s="2" t="s">
        <v>87</v>
      </c>
      <c r="C122" s="2" t="s">
        <v>88</v>
      </c>
      <c r="D122" s="2" t="s">
        <v>447</v>
      </c>
      <c r="E122" s="2" t="s">
        <v>448</v>
      </c>
      <c r="F122" s="2" t="s">
        <v>91</v>
      </c>
      <c r="G122" s="2" t="s">
        <v>91</v>
      </c>
      <c r="H122" s="2" t="s">
        <v>91</v>
      </c>
      <c r="I122" s="2" t="s">
        <v>449</v>
      </c>
      <c r="J122" s="2" t="s">
        <v>455</v>
      </c>
      <c r="K122" s="2" t="s">
        <v>498</v>
      </c>
      <c r="L122" s="3">
        <v>5.76</v>
      </c>
      <c r="M122" s="3">
        <v>6.05</v>
      </c>
      <c r="N122" s="3">
        <v>11.99</v>
      </c>
      <c r="O122" s="2" t="s">
        <v>95</v>
      </c>
      <c r="P122" s="2" t="s">
        <v>164</v>
      </c>
      <c r="Q122" s="2" t="s">
        <v>97</v>
      </c>
      <c r="R122" s="2" t="s">
        <v>98</v>
      </c>
      <c r="S122" s="2" t="s">
        <v>499</v>
      </c>
      <c r="T122" s="2" t="s">
        <v>91</v>
      </c>
      <c r="U122" s="2" t="s">
        <v>451</v>
      </c>
      <c r="V122" s="2" t="s">
        <v>101</v>
      </c>
      <c r="W122" s="2" t="s">
        <v>115</v>
      </c>
      <c r="X122" s="2" t="s">
        <v>102</v>
      </c>
      <c r="Y122" s="2" t="s">
        <v>467</v>
      </c>
      <c r="Z122" s="4">
        <v>275</v>
      </c>
      <c r="AA122" s="4">
        <f>=ROUNDDOWN(22.1774193548387,0)</f>
      </c>
      <c r="AB122" s="5">
        <v>12.4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/>
      <c r="AP122" s="4">
        <v>18</v>
      </c>
      <c r="AQ122" s="8">
        <v>111.96</v>
      </c>
      <c r="AR122" s="4"/>
      <c r="AS122" s="8"/>
      <c r="AT122" s="7"/>
      <c r="AU122" s="7"/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0.3724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250</v>
      </c>
      <c r="BK122" s="8">
        <v>1536.8</v>
      </c>
      <c r="BL122" s="2" t="s">
        <v>470</v>
      </c>
      <c r="BM122" s="7">
        <v>0.072</v>
      </c>
      <c r="BN122" s="7">
        <v>0.0729</v>
      </c>
      <c r="BO122" s="4">
        <v>18</v>
      </c>
      <c r="BP122" s="8">
        <v>111.96</v>
      </c>
      <c r="BQ122" s="4"/>
      <c r="BR122" s="8"/>
      <c r="BS122" s="7"/>
      <c r="BT122" s="7"/>
      <c r="BU122" s="2" t="s">
        <v>106</v>
      </c>
      <c r="BV122" s="2" t="s">
        <v>95</v>
      </c>
      <c r="BW122" s="2" t="s">
        <v>175</v>
      </c>
      <c r="BX122" s="2" t="s">
        <v>485</v>
      </c>
      <c r="BY122" s="2" t="s">
        <v>109</v>
      </c>
      <c r="BZ122" s="2" t="s">
        <v>98</v>
      </c>
    </row>
    <row r="123">
      <c r="A123" s="2" t="s">
        <v>503</v>
      </c>
      <c r="B123" s="2" t="s">
        <v>87</v>
      </c>
      <c r="C123" s="2" t="s">
        <v>88</v>
      </c>
      <c r="D123" s="2" t="s">
        <v>447</v>
      </c>
      <c r="E123" s="2" t="s">
        <v>448</v>
      </c>
      <c r="F123" s="2" t="s">
        <v>91</v>
      </c>
      <c r="G123" s="2" t="s">
        <v>91</v>
      </c>
      <c r="H123" s="2" t="s">
        <v>91</v>
      </c>
      <c r="I123" s="2" t="s">
        <v>449</v>
      </c>
      <c r="J123" s="2" t="s">
        <v>127</v>
      </c>
      <c r="K123" s="2" t="s">
        <v>265</v>
      </c>
      <c r="L123" s="3">
        <v>5.79</v>
      </c>
      <c r="M123" s="3">
        <v>6.08</v>
      </c>
      <c r="N123" s="3">
        <v>12.99</v>
      </c>
      <c r="O123" s="2" t="s">
        <v>95</v>
      </c>
      <c r="P123" s="2" t="s">
        <v>96</v>
      </c>
      <c r="Q123" s="2" t="s">
        <v>97</v>
      </c>
      <c r="R123" s="2" t="s">
        <v>98</v>
      </c>
      <c r="S123" s="2" t="s">
        <v>266</v>
      </c>
      <c r="T123" s="2" t="s">
        <v>91</v>
      </c>
      <c r="U123" s="2" t="s">
        <v>451</v>
      </c>
      <c r="V123" s="2" t="s">
        <v>101</v>
      </c>
      <c r="W123" s="2" t="s">
        <v>102</v>
      </c>
      <c r="X123" s="2" t="s">
        <v>103</v>
      </c>
      <c r="Y123" s="2" t="s">
        <v>185</v>
      </c>
      <c r="Z123" s="4"/>
      <c r="AA123" s="4">
        <f>=ROUNDDOWN({0},0)</f>
      </c>
      <c r="AB123" s="5">
        <v>46</v>
      </c>
      <c r="AC123" s="2" t="s">
        <v>225</v>
      </c>
      <c r="AD123" s="4">
        <v>320</v>
      </c>
      <c r="AE123" s="4">
        <v>640</v>
      </c>
      <c r="AF123" s="6">
        <v>65</v>
      </c>
      <c r="AG123" s="6">
        <v>48</v>
      </c>
      <c r="AH123" s="7">
        <v>0.7742</v>
      </c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>
        <v>9</v>
      </c>
      <c r="AQ123" s="8">
        <v>57.42</v>
      </c>
      <c r="AR123" s="4"/>
      <c r="AS123" s="8"/>
      <c r="AT123" s="7"/>
      <c r="AU123" s="7"/>
      <c r="AV123" s="4">
        <v>44</v>
      </c>
      <c r="AW123" s="8">
        <v>263.92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0.2176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0.0477</v>
      </c>
      <c r="BJ123" s="4">
        <v>478</v>
      </c>
      <c r="BK123" s="8">
        <v>2621.8</v>
      </c>
      <c r="BL123" s="2" t="s">
        <v>504</v>
      </c>
      <c r="BM123" s="7">
        <v>0.0188</v>
      </c>
      <c r="BN123" s="7">
        <v>0.0219</v>
      </c>
      <c r="BO123" s="4">
        <v>9</v>
      </c>
      <c r="BP123" s="8">
        <v>57.42</v>
      </c>
      <c r="BQ123" s="4"/>
      <c r="BR123" s="8"/>
      <c r="BS123" s="7"/>
      <c r="BT123" s="7"/>
      <c r="BU123" s="2" t="s">
        <v>106</v>
      </c>
      <c r="BV123" s="2" t="s">
        <v>95</v>
      </c>
      <c r="BW123" s="2" t="s">
        <v>107</v>
      </c>
      <c r="BX123" s="2" t="s">
        <v>505</v>
      </c>
      <c r="BY123" s="2" t="s">
        <v>109</v>
      </c>
      <c r="BZ123" s="2" t="s">
        <v>98</v>
      </c>
    </row>
    <row r="124">
      <c r="A124" s="2" t="s">
        <v>506</v>
      </c>
      <c r="B124" s="2" t="s">
        <v>87</v>
      </c>
      <c r="C124" s="2" t="s">
        <v>88</v>
      </c>
      <c r="D124" s="2" t="s">
        <v>447</v>
      </c>
      <c r="E124" s="2" t="s">
        <v>448</v>
      </c>
      <c r="F124" s="2" t="s">
        <v>91</v>
      </c>
      <c r="G124" s="2" t="s">
        <v>91</v>
      </c>
      <c r="H124" s="2" t="s">
        <v>91</v>
      </c>
      <c r="I124" s="2" t="s">
        <v>449</v>
      </c>
      <c r="J124" s="2" t="s">
        <v>455</v>
      </c>
      <c r="K124" s="2" t="s">
        <v>265</v>
      </c>
      <c r="L124" s="3">
        <v>5.35</v>
      </c>
      <c r="M124" s="3">
        <v>5.62</v>
      </c>
      <c r="N124" s="3">
        <v>11.99</v>
      </c>
      <c r="O124" s="2" t="s">
        <v>95</v>
      </c>
      <c r="P124" s="2" t="s">
        <v>96</v>
      </c>
      <c r="Q124" s="2" t="s">
        <v>97</v>
      </c>
      <c r="R124" s="2" t="s">
        <v>98</v>
      </c>
      <c r="S124" s="2" t="s">
        <v>266</v>
      </c>
      <c r="T124" s="2" t="s">
        <v>91</v>
      </c>
      <c r="U124" s="2" t="s">
        <v>451</v>
      </c>
      <c r="V124" s="2" t="s">
        <v>101</v>
      </c>
      <c r="W124" s="2" t="s">
        <v>102</v>
      </c>
      <c r="X124" s="2" t="s">
        <v>103</v>
      </c>
      <c r="Y124" s="2" t="s">
        <v>185</v>
      </c>
      <c r="Z124" s="4">
        <v>3</v>
      </c>
      <c r="AA124" s="4">
        <f>=ROUNDDOWN(0.0375,0)</f>
      </c>
      <c r="AB124" s="5">
        <v>80</v>
      </c>
      <c r="AC124" s="2" t="s">
        <v>225</v>
      </c>
      <c r="AD124" s="4">
        <v>360</v>
      </c>
      <c r="AE124" s="4">
        <v>800</v>
      </c>
      <c r="AF124" s="6">
        <v>65</v>
      </c>
      <c r="AG124" s="6">
        <v>48</v>
      </c>
      <c r="AH124" s="7">
        <v>0.8871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/>
      <c r="AP124" s="4">
        <v>35</v>
      </c>
      <c r="AQ124" s="8">
        <v>206.5</v>
      </c>
      <c r="AR124" s="4"/>
      <c r="AS124" s="8"/>
      <c r="AT124" s="7"/>
      <c r="AU124" s="7"/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0.7824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>
        <v>1047</v>
      </c>
      <c r="BK124" s="8">
        <v>5439.41</v>
      </c>
      <c r="BL124" s="2" t="s">
        <v>507</v>
      </c>
      <c r="BM124" s="7">
        <v>0.0334</v>
      </c>
      <c r="BN124" s="7">
        <v>0.038</v>
      </c>
      <c r="BO124" s="4">
        <v>35</v>
      </c>
      <c r="BP124" s="8">
        <v>206.5</v>
      </c>
      <c r="BQ124" s="4"/>
      <c r="BR124" s="8"/>
      <c r="BS124" s="7"/>
      <c r="BT124" s="7"/>
      <c r="BU124" s="2" t="s">
        <v>106</v>
      </c>
      <c r="BV124" s="2" t="s">
        <v>95</v>
      </c>
      <c r="BW124" s="2" t="s">
        <v>107</v>
      </c>
      <c r="BX124" s="2" t="s">
        <v>508</v>
      </c>
      <c r="BY124" s="2" t="s">
        <v>109</v>
      </c>
      <c r="BZ124" s="2" t="s">
        <v>98</v>
      </c>
    </row>
    <row r="125">
      <c r="A125" s="2" t="s">
        <v>509</v>
      </c>
      <c r="B125" s="2" t="s">
        <v>87</v>
      </c>
      <c r="C125" s="2" t="s">
        <v>88</v>
      </c>
      <c r="D125" s="2" t="s">
        <v>447</v>
      </c>
      <c r="E125" s="2" t="s">
        <v>448</v>
      </c>
      <c r="F125" s="2" t="s">
        <v>91</v>
      </c>
      <c r="G125" s="2" t="s">
        <v>91</v>
      </c>
      <c r="H125" s="2" t="s">
        <v>91</v>
      </c>
      <c r="I125" s="2" t="s">
        <v>449</v>
      </c>
      <c r="J125" s="2" t="s">
        <v>127</v>
      </c>
      <c r="K125" s="2" t="s">
        <v>344</v>
      </c>
      <c r="L125" s="3">
        <v>6.24</v>
      </c>
      <c r="M125" s="3">
        <v>6.55</v>
      </c>
      <c r="N125" s="3">
        <v>12.99</v>
      </c>
      <c r="O125" s="2" t="s">
        <v>95</v>
      </c>
      <c r="P125" s="2" t="s">
        <v>133</v>
      </c>
      <c r="Q125" s="2" t="s">
        <v>97</v>
      </c>
      <c r="R125" s="2" t="s">
        <v>98</v>
      </c>
      <c r="S125" s="2" t="s">
        <v>345</v>
      </c>
      <c r="T125" s="2" t="s">
        <v>91</v>
      </c>
      <c r="U125" s="2" t="s">
        <v>451</v>
      </c>
      <c r="V125" s="2" t="s">
        <v>330</v>
      </c>
      <c r="W125" s="2" t="s">
        <v>115</v>
      </c>
      <c r="X125" s="2" t="s">
        <v>102</v>
      </c>
      <c r="Y125" s="2" t="s">
        <v>331</v>
      </c>
      <c r="Z125" s="4">
        <v>271</v>
      </c>
      <c r="AA125" s="4">
        <f>=ROUNDDOWN(33.875,0)</f>
      </c>
      <c r="AB125" s="5">
        <v>8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/>
      <c r="AP125" s="4">
        <v>13</v>
      </c>
      <c r="AQ125" s="8">
        <v>89.44</v>
      </c>
      <c r="AR125" s="4"/>
      <c r="AS125" s="8"/>
      <c r="AT125" s="7"/>
      <c r="AU125" s="7"/>
      <c r="AV125" s="4">
        <v>40</v>
      </c>
      <c r="AW125" s="8">
        <v>260.89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>
        <v>0.3428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>
        <v>0.0471</v>
      </c>
      <c r="BJ125" s="4">
        <v>111</v>
      </c>
      <c r="BK125" s="8">
        <v>782.93</v>
      </c>
      <c r="BL125" s="2" t="s">
        <v>510</v>
      </c>
      <c r="BM125" s="7">
        <v>0.1171</v>
      </c>
      <c r="BN125" s="7">
        <v>0.1142</v>
      </c>
      <c r="BO125" s="4">
        <v>13</v>
      </c>
      <c r="BP125" s="8">
        <v>89.44</v>
      </c>
      <c r="BQ125" s="4"/>
      <c r="BR125" s="8"/>
      <c r="BS125" s="7"/>
      <c r="BT125" s="7"/>
      <c r="BU125" s="2" t="s">
        <v>106</v>
      </c>
      <c r="BV125" s="2" t="s">
        <v>95</v>
      </c>
      <c r="BW125" s="2" t="s">
        <v>333</v>
      </c>
      <c r="BX125" s="2" t="s">
        <v>511</v>
      </c>
      <c r="BY125" s="2" t="s">
        <v>109</v>
      </c>
      <c r="BZ125" s="2" t="s">
        <v>98</v>
      </c>
    </row>
    <row r="126">
      <c r="A126" s="2" t="s">
        <v>512</v>
      </c>
      <c r="B126" s="2" t="s">
        <v>87</v>
      </c>
      <c r="C126" s="2" t="s">
        <v>88</v>
      </c>
      <c r="D126" s="2" t="s">
        <v>447</v>
      </c>
      <c r="E126" s="2" t="s">
        <v>448</v>
      </c>
      <c r="F126" s="2" t="s">
        <v>91</v>
      </c>
      <c r="G126" s="2" t="s">
        <v>91</v>
      </c>
      <c r="H126" s="2" t="s">
        <v>91</v>
      </c>
      <c r="I126" s="2" t="s">
        <v>449</v>
      </c>
      <c r="J126" s="2" t="s">
        <v>455</v>
      </c>
      <c r="K126" s="2" t="s">
        <v>344</v>
      </c>
      <c r="L126" s="3">
        <v>5.76</v>
      </c>
      <c r="M126" s="3">
        <v>6.05</v>
      </c>
      <c r="N126" s="3">
        <v>11.99</v>
      </c>
      <c r="O126" s="2" t="s">
        <v>95</v>
      </c>
      <c r="P126" s="2" t="s">
        <v>133</v>
      </c>
      <c r="Q126" s="2" t="s">
        <v>97</v>
      </c>
      <c r="R126" s="2" t="s">
        <v>98</v>
      </c>
      <c r="S126" s="2" t="s">
        <v>345</v>
      </c>
      <c r="T126" s="2" t="s">
        <v>91</v>
      </c>
      <c r="U126" s="2" t="s">
        <v>451</v>
      </c>
      <c r="V126" s="2" t="s">
        <v>330</v>
      </c>
      <c r="W126" s="2" t="s">
        <v>115</v>
      </c>
      <c r="X126" s="2" t="s">
        <v>102</v>
      </c>
      <c r="Y126" s="2" t="s">
        <v>331</v>
      </c>
      <c r="Z126" s="4">
        <v>262</v>
      </c>
      <c r="AA126" s="4">
        <f>=ROUNDDOWN(15.4117647058824,0)</f>
      </c>
      <c r="AB126" s="5">
        <v>17</v>
      </c>
      <c r="AC126" s="2" t="s">
        <v>117</v>
      </c>
      <c r="AD126" s="4">
        <v>240</v>
      </c>
      <c r="AE126" s="4">
        <v>344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/>
      <c r="AP126" s="4">
        <v>27</v>
      </c>
      <c r="AQ126" s="8">
        <v>171.45</v>
      </c>
      <c r="AR126" s="4"/>
      <c r="AS126" s="8"/>
      <c r="AT126" s="7"/>
      <c r="AU126" s="7"/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>
        <v>0.6572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 t="s">
        <v>98</v>
      </c>
      <c r="BJ126" s="4">
        <v>250</v>
      </c>
      <c r="BK126" s="8">
        <v>1617.28</v>
      </c>
      <c r="BL126" s="2" t="s">
        <v>513</v>
      </c>
      <c r="BM126" s="7">
        <v>0.108</v>
      </c>
      <c r="BN126" s="7">
        <v>0.106</v>
      </c>
      <c r="BO126" s="4">
        <v>27</v>
      </c>
      <c r="BP126" s="8">
        <v>171.45</v>
      </c>
      <c r="BQ126" s="4"/>
      <c r="BR126" s="8"/>
      <c r="BS126" s="7"/>
      <c r="BT126" s="7"/>
      <c r="BU126" s="2" t="s">
        <v>106</v>
      </c>
      <c r="BV126" s="2" t="s">
        <v>95</v>
      </c>
      <c r="BW126" s="2" t="s">
        <v>333</v>
      </c>
      <c r="BX126" s="2" t="s">
        <v>514</v>
      </c>
      <c r="BY126" s="2" t="s">
        <v>109</v>
      </c>
      <c r="BZ126" s="2" t="s">
        <v>98</v>
      </c>
    </row>
    <row r="127">
      <c r="A127" s="2" t="s">
        <v>515</v>
      </c>
      <c r="B127" s="2" t="s">
        <v>87</v>
      </c>
      <c r="C127" s="2" t="s">
        <v>88</v>
      </c>
      <c r="D127" s="2" t="s">
        <v>447</v>
      </c>
      <c r="E127" s="2" t="s">
        <v>448</v>
      </c>
      <c r="F127" s="2" t="s">
        <v>91</v>
      </c>
      <c r="G127" s="2" t="s">
        <v>91</v>
      </c>
      <c r="H127" s="2" t="s">
        <v>91</v>
      </c>
      <c r="I127" s="2" t="s">
        <v>449</v>
      </c>
      <c r="J127" s="2" t="s">
        <v>127</v>
      </c>
      <c r="K127" s="2" t="s">
        <v>327</v>
      </c>
      <c r="L127" s="3">
        <v>6.24</v>
      </c>
      <c r="M127" s="3">
        <v>6.55</v>
      </c>
      <c r="N127" s="3">
        <v>12.99</v>
      </c>
      <c r="O127" s="2" t="s">
        <v>95</v>
      </c>
      <c r="P127" s="2" t="s">
        <v>133</v>
      </c>
      <c r="Q127" s="2" t="s">
        <v>97</v>
      </c>
      <c r="R127" s="2" t="s">
        <v>98</v>
      </c>
      <c r="S127" s="2" t="s">
        <v>328</v>
      </c>
      <c r="T127" s="2" t="s">
        <v>91</v>
      </c>
      <c r="U127" s="2" t="s">
        <v>451</v>
      </c>
      <c r="V127" s="2" t="s">
        <v>330</v>
      </c>
      <c r="W127" s="2" t="s">
        <v>115</v>
      </c>
      <c r="X127" s="2" t="s">
        <v>102</v>
      </c>
      <c r="Y127" s="2" t="s">
        <v>331</v>
      </c>
      <c r="Z127" s="4">
        <v>334</v>
      </c>
      <c r="AA127" s="4">
        <f>=ROUNDDOWN(25.6923076923077,0)</f>
      </c>
      <c r="AB127" s="5">
        <v>13</v>
      </c>
      <c r="AC127" s="2" t="s">
        <v>117</v>
      </c>
      <c r="AD127" s="4">
        <v>80</v>
      </c>
      <c r="AE127" s="4">
        <v>144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>
        <v>11</v>
      </c>
      <c r="AQ127" s="8">
        <v>75.68</v>
      </c>
      <c r="AR127" s="4"/>
      <c r="AS127" s="8"/>
      <c r="AT127" s="7"/>
      <c r="AU127" s="7"/>
      <c r="AV127" s="4">
        <v>31</v>
      </c>
      <c r="AW127" s="8">
        <v>202.68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0.3734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0.0366</v>
      </c>
      <c r="BJ127" s="4">
        <v>151</v>
      </c>
      <c r="BK127" s="8">
        <v>1041.38</v>
      </c>
      <c r="BL127" s="2" t="s">
        <v>513</v>
      </c>
      <c r="BM127" s="7">
        <v>0.0728</v>
      </c>
      <c r="BN127" s="7">
        <v>0.0727</v>
      </c>
      <c r="BO127" s="4">
        <v>11</v>
      </c>
      <c r="BP127" s="8">
        <v>75.68</v>
      </c>
      <c r="BQ127" s="4"/>
      <c r="BR127" s="8"/>
      <c r="BS127" s="7"/>
      <c r="BT127" s="7"/>
      <c r="BU127" s="2" t="s">
        <v>106</v>
      </c>
      <c r="BV127" s="2" t="s">
        <v>95</v>
      </c>
      <c r="BW127" s="2" t="s">
        <v>333</v>
      </c>
      <c r="BX127" s="2" t="s">
        <v>350</v>
      </c>
      <c r="BY127" s="2" t="s">
        <v>109</v>
      </c>
      <c r="BZ127" s="2" t="s">
        <v>98</v>
      </c>
    </row>
    <row r="128">
      <c r="A128" s="2" t="s">
        <v>516</v>
      </c>
      <c r="B128" s="2" t="s">
        <v>87</v>
      </c>
      <c r="C128" s="2" t="s">
        <v>88</v>
      </c>
      <c r="D128" s="2" t="s">
        <v>447</v>
      </c>
      <c r="E128" s="2" t="s">
        <v>448</v>
      </c>
      <c r="F128" s="2" t="s">
        <v>91</v>
      </c>
      <c r="G128" s="2" t="s">
        <v>91</v>
      </c>
      <c r="H128" s="2" t="s">
        <v>91</v>
      </c>
      <c r="I128" s="2" t="s">
        <v>449</v>
      </c>
      <c r="J128" s="2" t="s">
        <v>455</v>
      </c>
      <c r="K128" s="2" t="s">
        <v>327</v>
      </c>
      <c r="L128" s="3">
        <v>5.76</v>
      </c>
      <c r="M128" s="3">
        <v>6.05</v>
      </c>
      <c r="N128" s="3">
        <v>11.99</v>
      </c>
      <c r="O128" s="2" t="s">
        <v>95</v>
      </c>
      <c r="P128" s="2" t="s">
        <v>133</v>
      </c>
      <c r="Q128" s="2" t="s">
        <v>97</v>
      </c>
      <c r="R128" s="2" t="s">
        <v>98</v>
      </c>
      <c r="S128" s="2" t="s">
        <v>328</v>
      </c>
      <c r="T128" s="2" t="s">
        <v>91</v>
      </c>
      <c r="U128" s="2" t="s">
        <v>451</v>
      </c>
      <c r="V128" s="2" t="s">
        <v>330</v>
      </c>
      <c r="W128" s="2" t="s">
        <v>115</v>
      </c>
      <c r="X128" s="2" t="s">
        <v>102</v>
      </c>
      <c r="Y128" s="2" t="s">
        <v>331</v>
      </c>
      <c r="Z128" s="4">
        <v>442</v>
      </c>
      <c r="AA128" s="4">
        <f>=ROUNDDOWN(20.0909090909091,0)</f>
      </c>
      <c r="AB128" s="5">
        <v>22</v>
      </c>
      <c r="AC128" s="2" t="s">
        <v>117</v>
      </c>
      <c r="AD128" s="4">
        <v>120</v>
      </c>
      <c r="AE128" s="4">
        <v>384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/>
      <c r="AP128" s="4">
        <v>20</v>
      </c>
      <c r="AQ128" s="8">
        <v>127</v>
      </c>
      <c r="AR128" s="4"/>
      <c r="AS128" s="8"/>
      <c r="AT128" s="7"/>
      <c r="AU128" s="7"/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0.6266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355</v>
      </c>
      <c r="BK128" s="8">
        <v>2272.11</v>
      </c>
      <c r="BL128" s="2" t="s">
        <v>517</v>
      </c>
      <c r="BM128" s="7">
        <v>0.0563</v>
      </c>
      <c r="BN128" s="7">
        <v>0.0559</v>
      </c>
      <c r="BO128" s="4">
        <v>20</v>
      </c>
      <c r="BP128" s="8">
        <v>127</v>
      </c>
      <c r="BQ128" s="4"/>
      <c r="BR128" s="8"/>
      <c r="BS128" s="7"/>
      <c r="BT128" s="7"/>
      <c r="BU128" s="2" t="s">
        <v>106</v>
      </c>
      <c r="BV128" s="2" t="s">
        <v>95</v>
      </c>
      <c r="BW128" s="2" t="s">
        <v>333</v>
      </c>
      <c r="BX128" s="2" t="s">
        <v>337</v>
      </c>
      <c r="BY128" s="2" t="s">
        <v>109</v>
      </c>
      <c r="BZ128" s="2" t="s">
        <v>98</v>
      </c>
    </row>
    <row r="129">
      <c r="A129" s="2" t="s">
        <v>518</v>
      </c>
      <c r="B129" s="2" t="s">
        <v>87</v>
      </c>
      <c r="C129" s="2" t="s">
        <v>88</v>
      </c>
      <c r="D129" s="2" t="s">
        <v>447</v>
      </c>
      <c r="E129" s="2" t="s">
        <v>448</v>
      </c>
      <c r="F129" s="2" t="s">
        <v>91</v>
      </c>
      <c r="G129" s="2" t="s">
        <v>91</v>
      </c>
      <c r="H129" s="2" t="s">
        <v>91</v>
      </c>
      <c r="I129" s="2" t="s">
        <v>449</v>
      </c>
      <c r="J129" s="2" t="s">
        <v>127</v>
      </c>
      <c r="K129" s="2" t="s">
        <v>221</v>
      </c>
      <c r="L129" s="3">
        <v>5.79</v>
      </c>
      <c r="M129" s="3">
        <v>6.08</v>
      </c>
      <c r="N129" s="3">
        <v>12.99</v>
      </c>
      <c r="O129" s="2" t="s">
        <v>95</v>
      </c>
      <c r="P129" s="2" t="s">
        <v>96</v>
      </c>
      <c r="Q129" s="2" t="s">
        <v>97</v>
      </c>
      <c r="R129" s="2" t="s">
        <v>98</v>
      </c>
      <c r="S129" s="2" t="s">
        <v>222</v>
      </c>
      <c r="T129" s="2" t="s">
        <v>91</v>
      </c>
      <c r="U129" s="2" t="s">
        <v>451</v>
      </c>
      <c r="V129" s="2" t="s">
        <v>101</v>
      </c>
      <c r="W129" s="2" t="s">
        <v>102</v>
      </c>
      <c r="X129" s="2" t="s">
        <v>103</v>
      </c>
      <c r="Y129" s="2" t="s">
        <v>185</v>
      </c>
      <c r="Z129" s="4">
        <v>180</v>
      </c>
      <c r="AA129" s="4">
        <f>=ROUNDDOWN(5.80645161290323,0)</f>
      </c>
      <c r="AB129" s="5">
        <v>31</v>
      </c>
      <c r="AC129" s="2" t="s">
        <v>225</v>
      </c>
      <c r="AD129" s="4">
        <v>160</v>
      </c>
      <c r="AE129" s="4">
        <v>440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/>
      <c r="AP129" s="4">
        <v>12</v>
      </c>
      <c r="AQ129" s="8">
        <v>76.56</v>
      </c>
      <c r="AR129" s="4"/>
      <c r="AS129" s="8"/>
      <c r="AT129" s="7"/>
      <c r="AU129" s="7"/>
      <c r="AV129" s="4">
        <v>26</v>
      </c>
      <c r="AW129" s="8">
        <v>159.16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0.481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0.0288</v>
      </c>
      <c r="BJ129" s="4">
        <v>402</v>
      </c>
      <c r="BK129" s="8">
        <v>2278.86</v>
      </c>
      <c r="BL129" s="2" t="s">
        <v>519</v>
      </c>
      <c r="BM129" s="7">
        <v>0.0299</v>
      </c>
      <c r="BN129" s="7">
        <v>0.0336</v>
      </c>
      <c r="BO129" s="4">
        <v>12</v>
      </c>
      <c r="BP129" s="8">
        <v>76.56</v>
      </c>
      <c r="BQ129" s="4"/>
      <c r="BR129" s="8"/>
      <c r="BS129" s="7"/>
      <c r="BT129" s="7"/>
      <c r="BU129" s="2" t="s">
        <v>106</v>
      </c>
      <c r="BV129" s="2" t="s">
        <v>95</v>
      </c>
      <c r="BW129" s="2" t="s">
        <v>107</v>
      </c>
      <c r="BX129" s="2" t="s">
        <v>291</v>
      </c>
      <c r="BY129" s="2" t="s">
        <v>109</v>
      </c>
      <c r="BZ129" s="2" t="s">
        <v>98</v>
      </c>
    </row>
    <row r="130">
      <c r="A130" s="2" t="s">
        <v>520</v>
      </c>
      <c r="B130" s="2" t="s">
        <v>87</v>
      </c>
      <c r="C130" s="2" t="s">
        <v>88</v>
      </c>
      <c r="D130" s="2" t="s">
        <v>447</v>
      </c>
      <c r="E130" s="2" t="s">
        <v>448</v>
      </c>
      <c r="F130" s="2" t="s">
        <v>91</v>
      </c>
      <c r="G130" s="2" t="s">
        <v>91</v>
      </c>
      <c r="H130" s="2" t="s">
        <v>91</v>
      </c>
      <c r="I130" s="2" t="s">
        <v>449</v>
      </c>
      <c r="J130" s="2" t="s">
        <v>455</v>
      </c>
      <c r="K130" s="2" t="s">
        <v>221</v>
      </c>
      <c r="L130" s="3">
        <v>5.35</v>
      </c>
      <c r="M130" s="3">
        <v>5.62</v>
      </c>
      <c r="N130" s="3">
        <v>11.99</v>
      </c>
      <c r="O130" s="2" t="s">
        <v>95</v>
      </c>
      <c r="P130" s="2" t="s">
        <v>96</v>
      </c>
      <c r="Q130" s="2" t="s">
        <v>97</v>
      </c>
      <c r="R130" s="2" t="s">
        <v>98</v>
      </c>
      <c r="S130" s="2" t="s">
        <v>222</v>
      </c>
      <c r="T130" s="2" t="s">
        <v>91</v>
      </c>
      <c r="U130" s="2" t="s">
        <v>451</v>
      </c>
      <c r="V130" s="2" t="s">
        <v>101</v>
      </c>
      <c r="W130" s="2" t="s">
        <v>102</v>
      </c>
      <c r="X130" s="2" t="s">
        <v>103</v>
      </c>
      <c r="Y130" s="2" t="s">
        <v>185</v>
      </c>
      <c r="Z130" s="4">
        <v>539</v>
      </c>
      <c r="AA130" s="4">
        <f>=ROUNDDOWN(14.1842105263158,0)</f>
      </c>
      <c r="AB130" s="5">
        <v>38</v>
      </c>
      <c r="AC130" s="2" t="s">
        <v>98</v>
      </c>
      <c r="AD130" s="4"/>
      <c r="AE130" s="4"/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/>
      <c r="AP130" s="4">
        <v>14</v>
      </c>
      <c r="AQ130" s="8">
        <v>82.6</v>
      </c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0.519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716</v>
      </c>
      <c r="BK130" s="8">
        <v>3658.73</v>
      </c>
      <c r="BL130" s="2" t="s">
        <v>504</v>
      </c>
      <c r="BM130" s="7">
        <v>0.0196</v>
      </c>
      <c r="BN130" s="7">
        <v>0.0226</v>
      </c>
      <c r="BO130" s="4">
        <v>14</v>
      </c>
      <c r="BP130" s="8">
        <v>82.6</v>
      </c>
      <c r="BQ130" s="4"/>
      <c r="BR130" s="8"/>
      <c r="BS130" s="7"/>
      <c r="BT130" s="7"/>
      <c r="BU130" s="2" t="s">
        <v>106</v>
      </c>
      <c r="BV130" s="2" t="s">
        <v>95</v>
      </c>
      <c r="BW130" s="2" t="s">
        <v>107</v>
      </c>
      <c r="BX130" s="2" t="s">
        <v>187</v>
      </c>
      <c r="BY130" s="2" t="s">
        <v>109</v>
      </c>
      <c r="BZ130" s="2" t="s">
        <v>98</v>
      </c>
    </row>
    <row r="131">
      <c r="A131" s="2" t="s">
        <v>521</v>
      </c>
      <c r="B131" s="2" t="s">
        <v>87</v>
      </c>
      <c r="C131" s="2" t="s">
        <v>88</v>
      </c>
      <c r="D131" s="2" t="s">
        <v>447</v>
      </c>
      <c r="E131" s="2" t="s">
        <v>448</v>
      </c>
      <c r="F131" s="2" t="s">
        <v>91</v>
      </c>
      <c r="G131" s="2" t="s">
        <v>91</v>
      </c>
      <c r="H131" s="2" t="s">
        <v>91</v>
      </c>
      <c r="I131" s="2" t="s">
        <v>449</v>
      </c>
      <c r="J131" s="2" t="s">
        <v>127</v>
      </c>
      <c r="K131" s="2" t="s">
        <v>254</v>
      </c>
      <c r="L131" s="3">
        <v>5.79</v>
      </c>
      <c r="M131" s="3">
        <v>6.08</v>
      </c>
      <c r="N131" s="3">
        <v>12.99</v>
      </c>
      <c r="O131" s="2" t="s">
        <v>95</v>
      </c>
      <c r="P131" s="2" t="s">
        <v>96</v>
      </c>
      <c r="Q131" s="2" t="s">
        <v>97</v>
      </c>
      <c r="R131" s="2" t="s">
        <v>98</v>
      </c>
      <c r="S131" s="2" t="s">
        <v>255</v>
      </c>
      <c r="T131" s="2" t="s">
        <v>91</v>
      </c>
      <c r="U131" s="2" t="s">
        <v>451</v>
      </c>
      <c r="V131" s="2" t="s">
        <v>101</v>
      </c>
      <c r="W131" s="2" t="s">
        <v>102</v>
      </c>
      <c r="X131" s="2" t="s">
        <v>103</v>
      </c>
      <c r="Y131" s="2" t="s">
        <v>185</v>
      </c>
      <c r="Z131" s="4">
        <v>269</v>
      </c>
      <c r="AA131" s="4">
        <f>=ROUNDDOWN(11.695652173913,0)</f>
      </c>
      <c r="AB131" s="5">
        <v>23</v>
      </c>
      <c r="AC131" s="2" t="s">
        <v>225</v>
      </c>
      <c r="AD131" s="4">
        <v>160</v>
      </c>
      <c r="AE131" s="4">
        <v>360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/>
      <c r="AP131" s="4">
        <v>5</v>
      </c>
      <c r="AQ131" s="8">
        <v>31.9</v>
      </c>
      <c r="AR131" s="4"/>
      <c r="AS131" s="8"/>
      <c r="AT131" s="7"/>
      <c r="AU131" s="7"/>
      <c r="AV131" s="4">
        <v>23</v>
      </c>
      <c r="AW131" s="8">
        <v>138.1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0.231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0.025</v>
      </c>
      <c r="BJ131" s="4">
        <v>326</v>
      </c>
      <c r="BK131" s="8">
        <v>1863.86</v>
      </c>
      <c r="BL131" s="2" t="s">
        <v>522</v>
      </c>
      <c r="BM131" s="7">
        <v>0.0153</v>
      </c>
      <c r="BN131" s="7">
        <v>0.0171</v>
      </c>
      <c r="BO131" s="4">
        <v>5</v>
      </c>
      <c r="BP131" s="8">
        <v>31.9</v>
      </c>
      <c r="BQ131" s="4"/>
      <c r="BR131" s="8"/>
      <c r="BS131" s="7"/>
      <c r="BT131" s="7"/>
      <c r="BU131" s="2" t="s">
        <v>106</v>
      </c>
      <c r="BV131" s="2" t="s">
        <v>95</v>
      </c>
      <c r="BW131" s="2" t="s">
        <v>107</v>
      </c>
      <c r="BX131" s="2" t="s">
        <v>523</v>
      </c>
      <c r="BY131" s="2" t="s">
        <v>109</v>
      </c>
      <c r="BZ131" s="2" t="s">
        <v>98</v>
      </c>
    </row>
    <row r="132">
      <c r="A132" s="2" t="s">
        <v>524</v>
      </c>
      <c r="B132" s="2" t="s">
        <v>87</v>
      </c>
      <c r="C132" s="2" t="s">
        <v>88</v>
      </c>
      <c r="D132" s="2" t="s">
        <v>447</v>
      </c>
      <c r="E132" s="2" t="s">
        <v>448</v>
      </c>
      <c r="F132" s="2" t="s">
        <v>91</v>
      </c>
      <c r="G132" s="2" t="s">
        <v>91</v>
      </c>
      <c r="H132" s="2" t="s">
        <v>91</v>
      </c>
      <c r="I132" s="2" t="s">
        <v>449</v>
      </c>
      <c r="J132" s="2" t="s">
        <v>455</v>
      </c>
      <c r="K132" s="2" t="s">
        <v>254</v>
      </c>
      <c r="L132" s="3">
        <v>5.35</v>
      </c>
      <c r="M132" s="3">
        <v>5.62</v>
      </c>
      <c r="N132" s="3">
        <v>11.99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255</v>
      </c>
      <c r="T132" s="2" t="s">
        <v>91</v>
      </c>
      <c r="U132" s="2" t="s">
        <v>451</v>
      </c>
      <c r="V132" s="2" t="s">
        <v>101</v>
      </c>
      <c r="W132" s="2" t="s">
        <v>102</v>
      </c>
      <c r="X132" s="2" t="s">
        <v>103</v>
      </c>
      <c r="Y132" s="2" t="s">
        <v>185</v>
      </c>
      <c r="Z132" s="4">
        <v>186</v>
      </c>
      <c r="AA132" s="4">
        <f>=ROUNDDOWN(3.875,0)</f>
      </c>
      <c r="AB132" s="5">
        <v>48</v>
      </c>
      <c r="AC132" s="2" t="s">
        <v>225</v>
      </c>
      <c r="AD132" s="4">
        <v>120</v>
      </c>
      <c r="AE132" s="4">
        <v>624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/>
      <c r="AP132" s="4">
        <v>18</v>
      </c>
      <c r="AQ132" s="8">
        <v>106.2</v>
      </c>
      <c r="AR132" s="4"/>
      <c r="AS132" s="8"/>
      <c r="AT132" s="7"/>
      <c r="AU132" s="7"/>
      <c r="AV132" s="4" t="s">
        <v>98</v>
      </c>
      <c r="AW132" s="8" t="s">
        <v>98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>
        <v>0.769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 t="s">
        <v>98</v>
      </c>
      <c r="BJ132" s="4">
        <v>879</v>
      </c>
      <c r="BK132" s="8">
        <v>4656.35</v>
      </c>
      <c r="BL132" s="2" t="s">
        <v>504</v>
      </c>
      <c r="BM132" s="7">
        <v>0.0205</v>
      </c>
      <c r="BN132" s="7">
        <v>0.0228</v>
      </c>
      <c r="BO132" s="4">
        <v>18</v>
      </c>
      <c r="BP132" s="8">
        <v>106.2</v>
      </c>
      <c r="BQ132" s="4"/>
      <c r="BR132" s="8"/>
      <c r="BS132" s="7"/>
      <c r="BT132" s="7"/>
      <c r="BU132" s="2" t="s">
        <v>106</v>
      </c>
      <c r="BV132" s="2" t="s">
        <v>95</v>
      </c>
      <c r="BW132" s="2" t="s">
        <v>107</v>
      </c>
      <c r="BX132" s="2" t="s">
        <v>209</v>
      </c>
      <c r="BY132" s="2" t="s">
        <v>109</v>
      </c>
      <c r="BZ132" s="2" t="s">
        <v>98</v>
      </c>
    </row>
    <row r="133">
      <c r="A133" s="2" t="s">
        <v>525</v>
      </c>
      <c r="B133" s="2" t="s">
        <v>87</v>
      </c>
      <c r="C133" s="2" t="s">
        <v>88</v>
      </c>
      <c r="D133" s="2" t="s">
        <v>447</v>
      </c>
      <c r="E133" s="2" t="s">
        <v>448</v>
      </c>
      <c r="F133" s="2" t="s">
        <v>91</v>
      </c>
      <c r="G133" s="2" t="s">
        <v>91</v>
      </c>
      <c r="H133" s="2" t="s">
        <v>91</v>
      </c>
      <c r="I133" s="2" t="s">
        <v>449</v>
      </c>
      <c r="J133" s="2" t="s">
        <v>127</v>
      </c>
      <c r="K133" s="2" t="s">
        <v>288</v>
      </c>
      <c r="L133" s="3">
        <v>5.79</v>
      </c>
      <c r="M133" s="3">
        <v>6.08</v>
      </c>
      <c r="N133" s="3">
        <v>12.99</v>
      </c>
      <c r="O133" s="2" t="s">
        <v>95</v>
      </c>
      <c r="P133" s="2" t="s">
        <v>96</v>
      </c>
      <c r="Q133" s="2" t="s">
        <v>97</v>
      </c>
      <c r="R133" s="2" t="s">
        <v>98</v>
      </c>
      <c r="S133" s="2" t="s">
        <v>289</v>
      </c>
      <c r="T133" s="2" t="s">
        <v>91</v>
      </c>
      <c r="U133" s="2" t="s">
        <v>451</v>
      </c>
      <c r="V133" s="2" t="s">
        <v>101</v>
      </c>
      <c r="W133" s="2" t="s">
        <v>102</v>
      </c>
      <c r="X133" s="2" t="s">
        <v>103</v>
      </c>
      <c r="Y133" s="2" t="s">
        <v>185</v>
      </c>
      <c r="Z133" s="4">
        <v>59</v>
      </c>
      <c r="AA133" s="4">
        <f>=ROUNDDOWN(5.26785714285714,0)</f>
      </c>
      <c r="AB133" s="5">
        <v>11.2</v>
      </c>
      <c r="AC133" s="2" t="s">
        <v>225</v>
      </c>
      <c r="AD133" s="4">
        <v>160</v>
      </c>
      <c r="AE133" s="4">
        <v>320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/>
      <c r="AP133" s="4">
        <v>7</v>
      </c>
      <c r="AQ133" s="8">
        <v>44.66</v>
      </c>
      <c r="AR133" s="4"/>
      <c r="AS133" s="8"/>
      <c r="AT133" s="7"/>
      <c r="AU133" s="7"/>
      <c r="AV133" s="4">
        <v>22</v>
      </c>
      <c r="AW133" s="8">
        <v>133.16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0.3354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0.0241</v>
      </c>
      <c r="BJ133" s="4">
        <v>328</v>
      </c>
      <c r="BK133" s="8">
        <v>1841.76</v>
      </c>
      <c r="BL133" s="2" t="s">
        <v>526</v>
      </c>
      <c r="BM133" s="7">
        <v>0.0213</v>
      </c>
      <c r="BN133" s="7">
        <v>0.0242</v>
      </c>
      <c r="BO133" s="4">
        <v>7</v>
      </c>
      <c r="BP133" s="8">
        <v>44.66</v>
      </c>
      <c r="BQ133" s="4"/>
      <c r="BR133" s="8"/>
      <c r="BS133" s="7"/>
      <c r="BT133" s="7"/>
      <c r="BU133" s="2" t="s">
        <v>106</v>
      </c>
      <c r="BV133" s="2" t="s">
        <v>95</v>
      </c>
      <c r="BW133" s="2" t="s">
        <v>107</v>
      </c>
      <c r="BX133" s="2" t="s">
        <v>260</v>
      </c>
      <c r="BY133" s="2" t="s">
        <v>109</v>
      </c>
      <c r="BZ133" s="2" t="s">
        <v>98</v>
      </c>
    </row>
    <row r="134">
      <c r="A134" s="2" t="s">
        <v>527</v>
      </c>
      <c r="B134" s="2" t="s">
        <v>87</v>
      </c>
      <c r="C134" s="2" t="s">
        <v>88</v>
      </c>
      <c r="D134" s="2" t="s">
        <v>447</v>
      </c>
      <c r="E134" s="2" t="s">
        <v>448</v>
      </c>
      <c r="F134" s="2" t="s">
        <v>91</v>
      </c>
      <c r="G134" s="2" t="s">
        <v>91</v>
      </c>
      <c r="H134" s="2" t="s">
        <v>91</v>
      </c>
      <c r="I134" s="2" t="s">
        <v>449</v>
      </c>
      <c r="J134" s="2" t="s">
        <v>455</v>
      </c>
      <c r="K134" s="2" t="s">
        <v>288</v>
      </c>
      <c r="L134" s="3">
        <v>5.35</v>
      </c>
      <c r="M134" s="3">
        <v>5.62</v>
      </c>
      <c r="N134" s="3">
        <v>11.99</v>
      </c>
      <c r="O134" s="2" t="s">
        <v>95</v>
      </c>
      <c r="P134" s="2" t="s">
        <v>96</v>
      </c>
      <c r="Q134" s="2" t="s">
        <v>97</v>
      </c>
      <c r="R134" s="2" t="s">
        <v>98</v>
      </c>
      <c r="S134" s="2" t="s">
        <v>289</v>
      </c>
      <c r="T134" s="2" t="s">
        <v>91</v>
      </c>
      <c r="U134" s="2" t="s">
        <v>451</v>
      </c>
      <c r="V134" s="2" t="s">
        <v>101</v>
      </c>
      <c r="W134" s="2" t="s">
        <v>102</v>
      </c>
      <c r="X134" s="2" t="s">
        <v>103</v>
      </c>
      <c r="Y134" s="2" t="s">
        <v>185</v>
      </c>
      <c r="Z134" s="4">
        <v>29</v>
      </c>
      <c r="AA134" s="4">
        <f>=ROUNDDOWN(0.69047619047619,0)</f>
      </c>
      <c r="AB134" s="5">
        <v>42</v>
      </c>
      <c r="AC134" s="2" t="s">
        <v>225</v>
      </c>
      <c r="AD134" s="4">
        <v>200</v>
      </c>
      <c r="AE134" s="4">
        <v>640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>
        <v>15</v>
      </c>
      <c r="AQ134" s="8">
        <v>88.5</v>
      </c>
      <c r="AR134" s="4"/>
      <c r="AS134" s="8"/>
      <c r="AT134" s="7"/>
      <c r="AU134" s="7"/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>
        <v>0.6646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 t="s">
        <v>98</v>
      </c>
      <c r="BJ134" s="4">
        <v>683</v>
      </c>
      <c r="BK134" s="8">
        <v>3621.27</v>
      </c>
      <c r="BL134" s="2" t="s">
        <v>522</v>
      </c>
      <c r="BM134" s="7">
        <v>0.022</v>
      </c>
      <c r="BN134" s="7">
        <v>0.0244</v>
      </c>
      <c r="BO134" s="4">
        <v>15</v>
      </c>
      <c r="BP134" s="8">
        <v>88.5</v>
      </c>
      <c r="BQ134" s="4"/>
      <c r="BR134" s="8"/>
      <c r="BS134" s="7"/>
      <c r="BT134" s="7"/>
      <c r="BU134" s="2" t="s">
        <v>106</v>
      </c>
      <c r="BV134" s="2" t="s">
        <v>95</v>
      </c>
      <c r="BW134" s="2" t="s">
        <v>107</v>
      </c>
      <c r="BX134" s="2" t="s">
        <v>108</v>
      </c>
      <c r="BY134" s="2" t="s">
        <v>109</v>
      </c>
      <c r="BZ134" s="2" t="s">
        <v>98</v>
      </c>
    </row>
    <row r="135">
      <c r="A135" s="2" t="s">
        <v>528</v>
      </c>
      <c r="B135" s="2" t="s">
        <v>87</v>
      </c>
      <c r="C135" s="2" t="s">
        <v>88</v>
      </c>
      <c r="D135" s="2" t="s">
        <v>447</v>
      </c>
      <c r="E135" s="2" t="s">
        <v>448</v>
      </c>
      <c r="F135" s="2" t="s">
        <v>91</v>
      </c>
      <c r="G135" s="2" t="s">
        <v>91</v>
      </c>
      <c r="H135" s="2" t="s">
        <v>91</v>
      </c>
      <c r="I135" s="2" t="s">
        <v>449</v>
      </c>
      <c r="J135" s="2" t="s">
        <v>127</v>
      </c>
      <c r="K135" s="2" t="s">
        <v>306</v>
      </c>
      <c r="L135" s="3">
        <v>5.79</v>
      </c>
      <c r="M135" s="3">
        <v>6.08</v>
      </c>
      <c r="N135" s="3">
        <v>12.99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307</v>
      </c>
      <c r="T135" s="2" t="s">
        <v>91</v>
      </c>
      <c r="U135" s="2" t="s">
        <v>451</v>
      </c>
      <c r="V135" s="2" t="s">
        <v>101</v>
      </c>
      <c r="W135" s="2" t="s">
        <v>102</v>
      </c>
      <c r="X135" s="2" t="s">
        <v>103</v>
      </c>
      <c r="Y135" s="2" t="s">
        <v>185</v>
      </c>
      <c r="Z135" s="4">
        <v>408</v>
      </c>
      <c r="AA135" s="4">
        <f>=ROUNDDOWN(14.5714285714286,0)</f>
      </c>
      <c r="AB135" s="5">
        <v>28</v>
      </c>
      <c r="AC135" s="2" t="s">
        <v>225</v>
      </c>
      <c r="AD135" s="4">
        <v>160</v>
      </c>
      <c r="AE135" s="4">
        <v>280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/>
      <c r="AP135" s="4">
        <v>11</v>
      </c>
      <c r="AQ135" s="8">
        <v>70.18</v>
      </c>
      <c r="AR135" s="4"/>
      <c r="AS135" s="8"/>
      <c r="AT135" s="7"/>
      <c r="AU135" s="7"/>
      <c r="AV135" s="4">
        <v>20</v>
      </c>
      <c r="AW135" s="8">
        <v>123.28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>
        <v>0.5693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0.0223</v>
      </c>
      <c r="BJ135" s="4">
        <v>222</v>
      </c>
      <c r="BK135" s="8">
        <v>1305.08</v>
      </c>
      <c r="BL135" s="2" t="s">
        <v>529</v>
      </c>
      <c r="BM135" s="7">
        <v>0.0495</v>
      </c>
      <c r="BN135" s="7">
        <v>0.0538</v>
      </c>
      <c r="BO135" s="4">
        <v>11</v>
      </c>
      <c r="BP135" s="8">
        <v>70.18</v>
      </c>
      <c r="BQ135" s="4"/>
      <c r="BR135" s="8"/>
      <c r="BS135" s="7"/>
      <c r="BT135" s="7"/>
      <c r="BU135" s="2" t="s">
        <v>106</v>
      </c>
      <c r="BV135" s="2" t="s">
        <v>95</v>
      </c>
      <c r="BW135" s="2" t="s">
        <v>107</v>
      </c>
      <c r="BX135" s="2" t="s">
        <v>530</v>
      </c>
      <c r="BY135" s="2" t="s">
        <v>109</v>
      </c>
      <c r="BZ135" s="2" t="s">
        <v>98</v>
      </c>
    </row>
    <row r="136">
      <c r="A136" s="2" t="s">
        <v>531</v>
      </c>
      <c r="B136" s="2" t="s">
        <v>87</v>
      </c>
      <c r="C136" s="2" t="s">
        <v>88</v>
      </c>
      <c r="D136" s="2" t="s">
        <v>447</v>
      </c>
      <c r="E136" s="2" t="s">
        <v>448</v>
      </c>
      <c r="F136" s="2" t="s">
        <v>91</v>
      </c>
      <c r="G136" s="2" t="s">
        <v>91</v>
      </c>
      <c r="H136" s="2" t="s">
        <v>91</v>
      </c>
      <c r="I136" s="2" t="s">
        <v>449</v>
      </c>
      <c r="J136" s="2" t="s">
        <v>455</v>
      </c>
      <c r="K136" s="2" t="s">
        <v>306</v>
      </c>
      <c r="L136" s="3">
        <v>5.35</v>
      </c>
      <c r="M136" s="3">
        <v>5.62</v>
      </c>
      <c r="N136" s="3">
        <v>11.99</v>
      </c>
      <c r="O136" s="2" t="s">
        <v>95</v>
      </c>
      <c r="P136" s="2" t="s">
        <v>96</v>
      </c>
      <c r="Q136" s="2" t="s">
        <v>97</v>
      </c>
      <c r="R136" s="2" t="s">
        <v>98</v>
      </c>
      <c r="S136" s="2" t="s">
        <v>307</v>
      </c>
      <c r="T136" s="2" t="s">
        <v>91</v>
      </c>
      <c r="U136" s="2" t="s">
        <v>451</v>
      </c>
      <c r="V136" s="2" t="s">
        <v>101</v>
      </c>
      <c r="W136" s="2" t="s">
        <v>102</v>
      </c>
      <c r="X136" s="2" t="s">
        <v>103</v>
      </c>
      <c r="Y136" s="2" t="s">
        <v>185</v>
      </c>
      <c r="Z136" s="4">
        <v>1012</v>
      </c>
      <c r="AA136" s="4">
        <f>=ROUNDDOWN(27.3513513513514,0)</f>
      </c>
      <c r="AB136" s="5">
        <v>37</v>
      </c>
      <c r="AC136" s="2" t="s">
        <v>98</v>
      </c>
      <c r="AD136" s="4"/>
      <c r="AE136" s="4"/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/>
      <c r="AP136" s="4">
        <v>9</v>
      </c>
      <c r="AQ136" s="8">
        <v>53.1</v>
      </c>
      <c r="AR136" s="4"/>
      <c r="AS136" s="8"/>
      <c r="AT136" s="7"/>
      <c r="AU136" s="7"/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0.4307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>
        <v>422</v>
      </c>
      <c r="BK136" s="8">
        <v>2234.58</v>
      </c>
      <c r="BL136" s="2" t="s">
        <v>504</v>
      </c>
      <c r="BM136" s="7">
        <v>0.0213</v>
      </c>
      <c r="BN136" s="7">
        <v>0.0238</v>
      </c>
      <c r="BO136" s="4">
        <v>9</v>
      </c>
      <c r="BP136" s="8">
        <v>53.1</v>
      </c>
      <c r="BQ136" s="4"/>
      <c r="BR136" s="8"/>
      <c r="BS136" s="7"/>
      <c r="BT136" s="7"/>
      <c r="BU136" s="2" t="s">
        <v>106</v>
      </c>
      <c r="BV136" s="2" t="s">
        <v>95</v>
      </c>
      <c r="BW136" s="2" t="s">
        <v>107</v>
      </c>
      <c r="BX136" s="2" t="s">
        <v>291</v>
      </c>
      <c r="BY136" s="2" t="s">
        <v>109</v>
      </c>
      <c r="BZ136" s="2" t="s">
        <v>98</v>
      </c>
    </row>
    <row r="137">
      <c r="A137" s="2" t="s">
        <v>532</v>
      </c>
      <c r="B137" s="2" t="s">
        <v>87</v>
      </c>
      <c r="C137" s="2" t="s">
        <v>88</v>
      </c>
      <c r="D137" s="2" t="s">
        <v>447</v>
      </c>
      <c r="E137" s="2" t="s">
        <v>448</v>
      </c>
      <c r="F137" s="2" t="s">
        <v>91</v>
      </c>
      <c r="G137" s="2" t="s">
        <v>91</v>
      </c>
      <c r="H137" s="2" t="s">
        <v>91</v>
      </c>
      <c r="I137" s="2" t="s">
        <v>449</v>
      </c>
      <c r="J137" s="2" t="s">
        <v>127</v>
      </c>
      <c r="K137" s="2" t="s">
        <v>297</v>
      </c>
      <c r="L137" s="3">
        <v>5.79</v>
      </c>
      <c r="M137" s="3">
        <v>6.08</v>
      </c>
      <c r="N137" s="3">
        <v>12.99</v>
      </c>
      <c r="O137" s="2" t="s">
        <v>95</v>
      </c>
      <c r="P137" s="2" t="s">
        <v>96</v>
      </c>
      <c r="Q137" s="2" t="s">
        <v>97</v>
      </c>
      <c r="R137" s="2" t="s">
        <v>98</v>
      </c>
      <c r="S137" s="2" t="s">
        <v>298</v>
      </c>
      <c r="T137" s="2" t="s">
        <v>91</v>
      </c>
      <c r="U137" s="2" t="s">
        <v>451</v>
      </c>
      <c r="V137" s="2" t="s">
        <v>101</v>
      </c>
      <c r="W137" s="2" t="s">
        <v>102</v>
      </c>
      <c r="X137" s="2" t="s">
        <v>103</v>
      </c>
      <c r="Y137" s="2" t="s">
        <v>185</v>
      </c>
      <c r="Z137" s="4"/>
      <c r="AA137" s="4">
        <f>=ROUNDDOWN({0},0)</f>
      </c>
      <c r="AB137" s="5">
        <v>19.6</v>
      </c>
      <c r="AC137" s="2" t="s">
        <v>225</v>
      </c>
      <c r="AD137" s="4">
        <v>360</v>
      </c>
      <c r="AE137" s="4">
        <v>360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/>
      <c r="AP137" s="4">
        <v>3</v>
      </c>
      <c r="AQ137" s="8">
        <v>19.14</v>
      </c>
      <c r="AR137" s="4"/>
      <c r="AS137" s="8"/>
      <c r="AT137" s="7"/>
      <c r="AU137" s="7"/>
      <c r="AV137" s="4">
        <v>15</v>
      </c>
      <c r="AW137" s="8">
        <v>89.94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0.2128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0.0162</v>
      </c>
      <c r="BJ137" s="4">
        <v>605</v>
      </c>
      <c r="BK137" s="8">
        <v>3401.44</v>
      </c>
      <c r="BL137" s="2" t="s">
        <v>504</v>
      </c>
      <c r="BM137" s="7">
        <v>0.005</v>
      </c>
      <c r="BN137" s="7">
        <v>0.0056</v>
      </c>
      <c r="BO137" s="4">
        <v>3</v>
      </c>
      <c r="BP137" s="8">
        <v>19.14</v>
      </c>
      <c r="BQ137" s="4"/>
      <c r="BR137" s="8"/>
      <c r="BS137" s="7"/>
      <c r="BT137" s="7"/>
      <c r="BU137" s="2" t="s">
        <v>106</v>
      </c>
      <c r="BV137" s="2" t="s">
        <v>95</v>
      </c>
      <c r="BW137" s="2" t="s">
        <v>107</v>
      </c>
      <c r="BX137" s="2" t="s">
        <v>533</v>
      </c>
      <c r="BY137" s="2" t="s">
        <v>109</v>
      </c>
      <c r="BZ137" s="2" t="s">
        <v>98</v>
      </c>
    </row>
    <row r="138">
      <c r="A138" s="2" t="s">
        <v>534</v>
      </c>
      <c r="B138" s="2" t="s">
        <v>87</v>
      </c>
      <c r="C138" s="2" t="s">
        <v>88</v>
      </c>
      <c r="D138" s="2" t="s">
        <v>447</v>
      </c>
      <c r="E138" s="2" t="s">
        <v>448</v>
      </c>
      <c r="F138" s="2" t="s">
        <v>91</v>
      </c>
      <c r="G138" s="2" t="s">
        <v>91</v>
      </c>
      <c r="H138" s="2" t="s">
        <v>91</v>
      </c>
      <c r="I138" s="2" t="s">
        <v>449</v>
      </c>
      <c r="J138" s="2" t="s">
        <v>455</v>
      </c>
      <c r="K138" s="2" t="s">
        <v>297</v>
      </c>
      <c r="L138" s="3">
        <v>5.35</v>
      </c>
      <c r="M138" s="3">
        <v>5.62</v>
      </c>
      <c r="N138" s="3">
        <v>11.99</v>
      </c>
      <c r="O138" s="2" t="s">
        <v>95</v>
      </c>
      <c r="P138" s="2" t="s">
        <v>96</v>
      </c>
      <c r="Q138" s="2" t="s">
        <v>97</v>
      </c>
      <c r="R138" s="2" t="s">
        <v>98</v>
      </c>
      <c r="S138" s="2" t="s">
        <v>298</v>
      </c>
      <c r="T138" s="2" t="s">
        <v>91</v>
      </c>
      <c r="U138" s="2" t="s">
        <v>451</v>
      </c>
      <c r="V138" s="2" t="s">
        <v>101</v>
      </c>
      <c r="W138" s="2" t="s">
        <v>102</v>
      </c>
      <c r="X138" s="2" t="s">
        <v>103</v>
      </c>
      <c r="Y138" s="2" t="s">
        <v>185</v>
      </c>
      <c r="Z138" s="4"/>
      <c r="AA138" s="4">
        <f>=ROUNDDOWN({0},0)</f>
      </c>
      <c r="AB138" s="5">
        <v>67</v>
      </c>
      <c r="AC138" s="2" t="s">
        <v>225</v>
      </c>
      <c r="AD138" s="4">
        <v>520</v>
      </c>
      <c r="AE138" s="4">
        <v>520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/>
      <c r="AP138" s="4">
        <v>12</v>
      </c>
      <c r="AQ138" s="8">
        <v>70.8</v>
      </c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0.7872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1158</v>
      </c>
      <c r="BK138" s="8">
        <v>6045.57</v>
      </c>
      <c r="BL138" s="2" t="s">
        <v>504</v>
      </c>
      <c r="BM138" s="7">
        <v>0.0104</v>
      </c>
      <c r="BN138" s="7">
        <v>0.0117</v>
      </c>
      <c r="BO138" s="4">
        <v>12</v>
      </c>
      <c r="BP138" s="8">
        <v>70.8</v>
      </c>
      <c r="BQ138" s="4"/>
      <c r="BR138" s="8"/>
      <c r="BS138" s="7"/>
      <c r="BT138" s="7"/>
      <c r="BU138" s="2" t="s">
        <v>106</v>
      </c>
      <c r="BV138" s="2" t="s">
        <v>95</v>
      </c>
      <c r="BW138" s="2" t="s">
        <v>107</v>
      </c>
      <c r="BX138" s="2" t="s">
        <v>535</v>
      </c>
      <c r="BY138" s="2" t="s">
        <v>109</v>
      </c>
      <c r="BZ138" s="2" t="s">
        <v>98</v>
      </c>
    </row>
    <row r="139">
      <c r="A139" s="16" t="s">
        <v>536</v>
      </c>
      <c r="B139" s="9" t="s">
        <v>98</v>
      </c>
      <c r="C139" s="9" t="s">
        <v>98</v>
      </c>
      <c r="D139" s="9" t="s">
        <v>98</v>
      </c>
      <c r="E139" s="9" t="s">
        <v>98</v>
      </c>
      <c r="F139" s="9" t="s">
        <v>98</v>
      </c>
      <c r="G139" s="9" t="s">
        <v>98</v>
      </c>
      <c r="H139" s="9" t="s">
        <v>98</v>
      </c>
      <c r="I139" s="9" t="s">
        <v>98</v>
      </c>
      <c r="J139" s="9" t="s">
        <v>98</v>
      </c>
      <c r="K139" s="9" t="s">
        <v>98</v>
      </c>
      <c r="L139" s="10"/>
      <c r="M139" s="10"/>
      <c r="N139" s="10"/>
      <c r="O139" s="9" t="s">
        <v>98</v>
      </c>
      <c r="P139" s="9" t="s">
        <v>98</v>
      </c>
      <c r="Q139" s="9" t="s">
        <v>98</v>
      </c>
      <c r="R139" s="9" t="s">
        <v>98</v>
      </c>
      <c r="S139" s="9" t="s">
        <v>98</v>
      </c>
      <c r="T139" s="9" t="s">
        <v>98</v>
      </c>
      <c r="U139" s="9" t="s">
        <v>98</v>
      </c>
      <c r="V139" s="9" t="s">
        <v>98</v>
      </c>
      <c r="W139" s="9" t="s">
        <v>98</v>
      </c>
      <c r="X139" s="9" t="s">
        <v>98</v>
      </c>
      <c r="Y139" s="9" t="s">
        <v>98</v>
      </c>
      <c r="Z139" s="11">
        <v>118342</v>
      </c>
      <c r="AA139" s="11">
        <f>=ROUNDDOWN({0},0)</f>
      </c>
      <c r="AB139" s="12">
        <v>3748.9</v>
      </c>
      <c r="AC139" s="9" t="s">
        <v>98</v>
      </c>
      <c r="AD139" s="11"/>
      <c r="AE139" s="11">
        <v>42879</v>
      </c>
      <c r="AF139" s="13"/>
      <c r="AG139" s="13"/>
      <c r="AH139" s="14"/>
      <c r="AI139" s="11"/>
      <c r="AJ139" s="11">
        <f>=ROUNDDOWN({0},0)</f>
      </c>
      <c r="AK139" s="12"/>
      <c r="AL139" s="9" t="s">
        <v>98</v>
      </c>
      <c r="AM139" s="11"/>
      <c r="AN139" s="11"/>
      <c r="AO139" s="14"/>
      <c r="AP139" s="11">
        <v>2133</v>
      </c>
      <c r="AQ139" s="15">
        <v>28756.46</v>
      </c>
      <c r="AR139" s="11"/>
      <c r="AS139" s="15"/>
      <c r="AT139" s="14"/>
      <c r="AU139" s="14"/>
      <c r="AV139" s="11">
        <v>2133</v>
      </c>
      <c r="AW139" s="15">
        <v>28756.46</v>
      </c>
      <c r="AX139" s="11"/>
      <c r="AY139" s="15"/>
      <c r="AZ139" s="14"/>
      <c r="BA139" s="14"/>
      <c r="BB139" s="14"/>
      <c r="BC139" s="11">
        <v>2133</v>
      </c>
      <c r="BD139" s="15">
        <v>28756.46</v>
      </c>
      <c r="BE139" s="11"/>
      <c r="BF139" s="15"/>
      <c r="BG139" s="14"/>
      <c r="BH139" s="14"/>
      <c r="BI139" s="14"/>
      <c r="BJ139" s="11"/>
      <c r="BK139" s="15"/>
      <c r="BL139" s="9" t="s">
        <v>98</v>
      </c>
      <c r="BM139" s="14"/>
      <c r="BN139" s="14"/>
      <c r="BO139" s="11">
        <v>2133</v>
      </c>
      <c r="BP139" s="15">
        <v>28756.46</v>
      </c>
      <c r="BQ139" s="11"/>
      <c r="BR139" s="15"/>
      <c r="BS139" s="14"/>
      <c r="BT139" s="14"/>
      <c r="BU139" s="9" t="s">
        <v>98</v>
      </c>
      <c r="BV139" s="9" t="s">
        <v>98</v>
      </c>
      <c r="BW139" s="9" t="s">
        <v>98</v>
      </c>
      <c r="BX139" s="9" t="s">
        <v>98</v>
      </c>
      <c r="BY139" s="9" t="s">
        <v>98</v>
      </c>
      <c r="BZ139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4"/>
    <mergeCell ref="BD6:BD74"/>
    <mergeCell ref="BE6:BE74"/>
    <mergeCell ref="BF6:BF74"/>
    <mergeCell ref="BG6:BG74"/>
    <mergeCell ref="BH6:BH74"/>
    <mergeCell ref="BC75:BC86"/>
    <mergeCell ref="BD75:BD86"/>
    <mergeCell ref="BE75:BE86"/>
    <mergeCell ref="BF75:BF86"/>
    <mergeCell ref="BG75:BG86"/>
    <mergeCell ref="BH75:BH86"/>
    <mergeCell ref="BC87:BC104"/>
    <mergeCell ref="BD87:BD104"/>
    <mergeCell ref="BE87:BE104"/>
    <mergeCell ref="BF87:BF104"/>
    <mergeCell ref="BG87:BG104"/>
    <mergeCell ref="BH87:BH104"/>
    <mergeCell ref="BC105:BC138"/>
    <mergeCell ref="BD105:BD138"/>
    <mergeCell ref="BE105:BE138"/>
    <mergeCell ref="BF105:BF138"/>
    <mergeCell ref="BG105:BG138"/>
    <mergeCell ref="BH105:BH138"/>
    <mergeCell ref="AV6:AV10"/>
    <mergeCell ref="AW6:AW10"/>
    <mergeCell ref="AX6:AX10"/>
    <mergeCell ref="AY6:AY10"/>
    <mergeCell ref="AZ6:AZ10"/>
    <mergeCell ref="BA6:BA10"/>
    <mergeCell ref="BI6:BI10"/>
    <mergeCell ref="AV11:AV16"/>
    <mergeCell ref="AW11:AW16"/>
    <mergeCell ref="AX11:AX16"/>
    <mergeCell ref="AY11:AY16"/>
    <mergeCell ref="AZ11:AZ16"/>
    <mergeCell ref="BA11:BA16"/>
    <mergeCell ref="BI11:BI16"/>
    <mergeCell ref="AV17:AV20"/>
    <mergeCell ref="AW17:AW20"/>
    <mergeCell ref="AX17:AX20"/>
    <mergeCell ref="AY17:AY20"/>
    <mergeCell ref="AZ17:AZ20"/>
    <mergeCell ref="BA17:BA20"/>
    <mergeCell ref="BI17:BI20"/>
    <mergeCell ref="AV21:AV26"/>
    <mergeCell ref="AW21:AW26"/>
    <mergeCell ref="AX21:AX26"/>
    <mergeCell ref="AY21:AY26"/>
    <mergeCell ref="AZ21:AZ26"/>
    <mergeCell ref="BA21:BA26"/>
    <mergeCell ref="BI21:BI26"/>
    <mergeCell ref="AV27:AV31"/>
    <mergeCell ref="AW27:AW31"/>
    <mergeCell ref="AX27:AX31"/>
    <mergeCell ref="AY27:AY31"/>
    <mergeCell ref="AZ27:AZ31"/>
    <mergeCell ref="BA27:BA31"/>
    <mergeCell ref="BI27:BI31"/>
    <mergeCell ref="AV32:AV36"/>
    <mergeCell ref="AW32:AW36"/>
    <mergeCell ref="AX32:AX36"/>
    <mergeCell ref="AY32:AY36"/>
    <mergeCell ref="AZ32:AZ36"/>
    <mergeCell ref="BA32:BA36"/>
    <mergeCell ref="BI32:BI36"/>
    <mergeCell ref="AV37:AV42"/>
    <mergeCell ref="AW37:AW42"/>
    <mergeCell ref="AX37:AX42"/>
    <mergeCell ref="AY37:AY42"/>
    <mergeCell ref="AZ37:AZ42"/>
    <mergeCell ref="BA37:BA42"/>
    <mergeCell ref="BI37:BI42"/>
    <mergeCell ref="AV43:AV47"/>
    <mergeCell ref="AW43:AW47"/>
    <mergeCell ref="AX43:AX47"/>
    <mergeCell ref="AY43:AY47"/>
    <mergeCell ref="AZ43:AZ47"/>
    <mergeCell ref="BA43:BA47"/>
    <mergeCell ref="BI43:BI47"/>
    <mergeCell ref="AV48:AV52"/>
    <mergeCell ref="AW48:AW52"/>
    <mergeCell ref="AX48:AX52"/>
    <mergeCell ref="AY48:AY52"/>
    <mergeCell ref="AZ48:AZ52"/>
    <mergeCell ref="BA48:BA52"/>
    <mergeCell ref="BI48:BI52"/>
    <mergeCell ref="AV53:AV57"/>
    <mergeCell ref="AW53:AW57"/>
    <mergeCell ref="AX53:AX57"/>
    <mergeCell ref="AY53:AY57"/>
    <mergeCell ref="AZ53:AZ57"/>
    <mergeCell ref="BA53:BA57"/>
    <mergeCell ref="BI53:BI57"/>
    <mergeCell ref="AV58:AV62"/>
    <mergeCell ref="AW58:AW62"/>
    <mergeCell ref="AX58:AX62"/>
    <mergeCell ref="AY58:AY62"/>
    <mergeCell ref="AZ58:AZ62"/>
    <mergeCell ref="BA58:BA62"/>
    <mergeCell ref="BI58:BI62"/>
    <mergeCell ref="AV63:AV67"/>
    <mergeCell ref="AW63:AW67"/>
    <mergeCell ref="AX63:AX67"/>
    <mergeCell ref="AY63:AY67"/>
    <mergeCell ref="AZ63:AZ67"/>
    <mergeCell ref="BA63:BA67"/>
    <mergeCell ref="BI63:BI67"/>
    <mergeCell ref="AV68:AV72"/>
    <mergeCell ref="AW68:AW72"/>
    <mergeCell ref="AX68:AX72"/>
    <mergeCell ref="AY68:AY72"/>
    <mergeCell ref="AZ68:AZ72"/>
    <mergeCell ref="BA68:BA72"/>
    <mergeCell ref="BI68:BI72"/>
    <mergeCell ref="AV73:AV74"/>
    <mergeCell ref="AW73:AW74"/>
    <mergeCell ref="AX73:AX74"/>
    <mergeCell ref="AY73:AY74"/>
    <mergeCell ref="AZ73:AZ74"/>
    <mergeCell ref="BA73:BA74"/>
    <mergeCell ref="BI73:BI74"/>
    <mergeCell ref="AV75:AV78"/>
    <mergeCell ref="AW75:AW78"/>
    <mergeCell ref="AX75:AX78"/>
    <mergeCell ref="AY75:AY78"/>
    <mergeCell ref="AZ75:AZ78"/>
    <mergeCell ref="BA75:BA78"/>
    <mergeCell ref="BI75:BI78"/>
    <mergeCell ref="AV79:AV82"/>
    <mergeCell ref="AW79:AW82"/>
    <mergeCell ref="AX79:AX82"/>
    <mergeCell ref="AY79:AY82"/>
    <mergeCell ref="AZ79:AZ82"/>
    <mergeCell ref="BA79:BA82"/>
    <mergeCell ref="BI79:BI82"/>
    <mergeCell ref="AV83:AV86"/>
    <mergeCell ref="AW83:AW86"/>
    <mergeCell ref="AX83:AX86"/>
    <mergeCell ref="AY83:AY86"/>
    <mergeCell ref="AZ83:AZ86"/>
    <mergeCell ref="BA83:BA86"/>
    <mergeCell ref="BI83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537</v>
      </c>
      <c r="D2" s="0" t="s">
        <v>538</v>
      </c>
      <c r="E2" s="0" t="s">
        <v>539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540</v>
      </c>
      <c r="J4" s="1" t="s">
        <v>541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542</v>
      </c>
      <c r="P4" s="1" t="s">
        <v>543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544</v>
      </c>
      <c r="F5" s="1" t="s">
        <v>545</v>
      </c>
      <c r="G5" s="1" t="s">
        <v>544</v>
      </c>
      <c r="H5" s="1" t="s">
        <v>545</v>
      </c>
      <c r="I5" s="1" t="s">
        <v>540</v>
      </c>
      <c r="J5" s="1" t="s">
        <v>541</v>
      </c>
      <c r="K5" s="1" t="s">
        <v>546</v>
      </c>
      <c r="L5" s="1" t="s">
        <v>547</v>
      </c>
      <c r="M5" s="1" t="s">
        <v>546</v>
      </c>
      <c r="N5" s="1" t="s">
        <v>547</v>
      </c>
      <c r="O5" s="1" t="s">
        <v>542</v>
      </c>
      <c r="P5" s="1" t="s">
        <v>543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1266</v>
      </c>
      <c r="F6" s="8">
        <v>23221.48</v>
      </c>
      <c r="G6" s="4"/>
      <c r="H6" s="8"/>
      <c r="I6" s="7"/>
      <c r="J6" s="7"/>
      <c r="K6" s="4">
        <v>1266</v>
      </c>
      <c r="L6" s="8">
        <v>23221.48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447</v>
      </c>
      <c r="D7" s="2" t="s">
        <v>448</v>
      </c>
      <c r="E7" s="4">
        <v>867</v>
      </c>
      <c r="F7" s="8">
        <v>5534.98</v>
      </c>
      <c r="G7" s="4"/>
      <c r="H7" s="8"/>
      <c r="I7" s="7"/>
      <c r="J7" s="7"/>
      <c r="K7" s="4">
        <v>867</v>
      </c>
      <c r="L7" s="8">
        <v>5534.98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537</v>
      </c>
      <c r="D2" s="0" t="s">
        <v>538</v>
      </c>
      <c r="E2" s="0" t="s">
        <v>539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540</v>
      </c>
      <c r="I4" s="1" t="s">
        <v>541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542</v>
      </c>
      <c r="O4" s="1" t="s">
        <v>543</v>
      </c>
    </row>
    <row r="5">
      <c r="A5" s="1" t="s">
        <v>52</v>
      </c>
      <c r="B5" s="1" t="s">
        <v>54</v>
      </c>
      <c r="C5" s="1" t="s">
        <v>55</v>
      </c>
      <c r="D5" s="1" t="s">
        <v>544</v>
      </c>
      <c r="E5" s="1" t="s">
        <v>545</v>
      </c>
      <c r="F5" s="1" t="s">
        <v>544</v>
      </c>
      <c r="G5" s="1" t="s">
        <v>545</v>
      </c>
      <c r="H5" s="1" t="s">
        <v>540</v>
      </c>
      <c r="I5" s="1" t="s">
        <v>541</v>
      </c>
      <c r="J5" s="1" t="s">
        <v>546</v>
      </c>
      <c r="K5" s="1" t="s">
        <v>547</v>
      </c>
      <c r="L5" s="1" t="s">
        <v>546</v>
      </c>
      <c r="M5" s="1" t="s">
        <v>547</v>
      </c>
      <c r="N5" s="1" t="s">
        <v>542</v>
      </c>
      <c r="O5" s="1" t="s">
        <v>543</v>
      </c>
    </row>
    <row r="6">
      <c r="A6" s="2" t="s">
        <v>87</v>
      </c>
      <c r="B6" s="2" t="s">
        <v>89</v>
      </c>
      <c r="C6" s="2" t="s">
        <v>90</v>
      </c>
      <c r="D6" s="4">
        <v>1266</v>
      </c>
      <c r="E6" s="8">
        <v>23221.48</v>
      </c>
      <c r="F6" s="4"/>
      <c r="G6" s="8"/>
      <c r="H6" s="7"/>
      <c r="I6" s="7"/>
      <c r="J6" s="4">
        <v>1266</v>
      </c>
      <c r="K6" s="8">
        <v>23221.48</v>
      </c>
      <c r="L6" s="4"/>
      <c r="M6" s="8"/>
      <c r="N6" s="7"/>
      <c r="O6" s="7"/>
    </row>
    <row r="7">
      <c r="A7" s="2" t="s">
        <v>87</v>
      </c>
      <c r="B7" s="2" t="s">
        <v>447</v>
      </c>
      <c r="C7" s="2" t="s">
        <v>448</v>
      </c>
      <c r="D7" s="4">
        <v>867</v>
      </c>
      <c r="E7" s="8">
        <v>5534.98</v>
      </c>
      <c r="F7" s="4"/>
      <c r="G7" s="8"/>
      <c r="H7" s="7"/>
      <c r="I7" s="7"/>
      <c r="J7" s="4">
        <v>867</v>
      </c>
      <c r="K7" s="8">
        <v>5534.98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