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Kevin\BP Tool-Wholesale\"/>
    </mc:Choice>
  </mc:AlternateContent>
  <xr:revisionPtr revIDLastSave="0" documentId="13_ncr:1_{29E98B1A-6C7D-49B0-B79F-7E8E05EE52D6}" xr6:coauthVersionLast="47" xr6:coauthVersionMax="47" xr10:uidLastSave="{00000000-0000-0000-0000-000000000000}"/>
  <bookViews>
    <workbookView xWindow="-120" yWindow="-120" windowWidth="29040" windowHeight="15840" xr2:uid="{1C03BC32-E0DF-4655-B59A-ACC731A63C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8" i="1" l="1"/>
  <c r="Y26" i="1"/>
  <c r="S28" i="1"/>
  <c r="N28" i="1"/>
  <c r="R28" i="1"/>
  <c r="Q28" i="1"/>
  <c r="P28" i="1"/>
  <c r="O28" i="1"/>
  <c r="F27" i="1"/>
  <c r="G26" i="1"/>
  <c r="H26" i="1" s="1"/>
  <c r="I26" i="1" l="1"/>
  <c r="H27" i="1"/>
  <c r="G27" i="1"/>
  <c r="I27" i="1" l="1"/>
  <c r="J26" i="1"/>
  <c r="J27" i="1" l="1"/>
  <c r="K26" i="1"/>
  <c r="L26" i="1" l="1"/>
  <c r="K27" i="1"/>
  <c r="M26" i="1" l="1"/>
  <c r="L27" i="1"/>
  <c r="N26" i="1" l="1"/>
  <c r="M27" i="1"/>
  <c r="O26" i="1" l="1"/>
  <c r="N27" i="1"/>
  <c r="P26" i="1" l="1"/>
  <c r="O27" i="1"/>
  <c r="Q26" i="1" l="1"/>
  <c r="P27" i="1"/>
  <c r="Q27" i="1" l="1"/>
  <c r="R26" i="1"/>
  <c r="R27" i="1" l="1"/>
  <c r="S26" i="1"/>
  <c r="T26" i="1" l="1"/>
  <c r="T28" i="1" s="1"/>
  <c r="S27" i="1"/>
  <c r="U26" i="1" l="1"/>
  <c r="U28" i="1" s="1"/>
  <c r="T27" i="1"/>
  <c r="V26" i="1" l="1"/>
  <c r="V28" i="1" s="1"/>
  <c r="U27" i="1"/>
  <c r="W26" i="1" l="1"/>
  <c r="W28" i="1" s="1"/>
  <c r="V27" i="1"/>
  <c r="X26" i="1" l="1"/>
  <c r="X28" i="1" s="1"/>
  <c r="W27" i="1"/>
  <c r="X27" i="1" l="1"/>
  <c r="Y27" i="1" l="1"/>
  <c r="Z26" i="1"/>
  <c r="Z27" i="1" l="1"/>
  <c r="AA26" i="1"/>
  <c r="AB26" i="1" l="1"/>
  <c r="AA27" i="1"/>
  <c r="AC26" i="1" l="1"/>
  <c r="AC27" i="1" s="1"/>
  <c r="AB27" i="1"/>
</calcChain>
</file>

<file path=xl/sharedStrings.xml><?xml version="1.0" encoding="utf-8"?>
<sst xmlns="http://schemas.openxmlformats.org/spreadsheetml/2006/main" count="47" uniqueCount="37">
  <si>
    <t>在maintenance项下增加End of life mode，用于Item status为“Discontinuing”的item的收尾时PO预测的设置。</t>
    <phoneticPr fontId="3" type="noConversion"/>
  </si>
  <si>
    <t>EOL mode参数：</t>
    <phoneticPr fontId="3" type="noConversion"/>
  </si>
  <si>
    <t>Customer</t>
    <phoneticPr fontId="3" type="noConversion"/>
  </si>
  <si>
    <t>Item number</t>
    <phoneticPr fontId="3" type="noConversion"/>
  </si>
  <si>
    <t>EOL start week</t>
    <phoneticPr fontId="3" type="noConversion"/>
  </si>
  <si>
    <t>Last order week</t>
    <phoneticPr fontId="3" type="noConversion"/>
  </si>
  <si>
    <t>Target customer inv week</t>
    <phoneticPr fontId="3" type="noConversion"/>
  </si>
  <si>
    <t>Target customer inv</t>
    <phoneticPr fontId="3" type="noConversion"/>
  </si>
  <si>
    <t>EOL开始的周，意味着从这周开始PO可能开始下降</t>
    <phoneticPr fontId="3" type="noConversion"/>
  </si>
  <si>
    <t>客户最后订货周</t>
    <phoneticPr fontId="3" type="noConversion"/>
  </si>
  <si>
    <t>这4项参数都不是必须项，可根据项目是否需要而相应填入或者导入。但是EOL start week、Target customer inv week、Target customer inv 3项是必须同时填或者同时不填</t>
    <phoneticPr fontId="3" type="noConversion"/>
  </si>
  <si>
    <t>计算逻辑：</t>
    <phoneticPr fontId="3" type="noConversion"/>
  </si>
  <si>
    <t>1.Last order week之后不再产生PO fcst</t>
    <phoneticPr fontId="3" type="noConversion"/>
  </si>
  <si>
    <t>2.有EOL start week、Target customer inv week、Target customer inv时根据EOL start week时客户库存和Target customer inv week时Target customer inv之间的差值计算EOL start week到last order week之间的PO fcst（即在原PO fcst上打相应折扣）。</t>
    <phoneticPr fontId="3" type="noConversion"/>
  </si>
  <si>
    <t>3.如果EOL start week之后有planner手动输入的PO index，则从没有index的那周开始到last order week之间根据第一个没有PO index的周的客户库存和Target customer inv week时Target customer inv之间的差值计算第一个没有PO index的周到last order week之间的PO fcst（即在原PO fcst上打相应折扣）。</t>
    <phoneticPr fontId="3" type="noConversion"/>
  </si>
  <si>
    <t>例子：</t>
    <phoneticPr fontId="3" type="noConversion"/>
  </si>
  <si>
    <t>WALMART</t>
    <phoneticPr fontId="3" type="noConversion"/>
  </si>
  <si>
    <t>MS9344409622-02</t>
    <phoneticPr fontId="3" type="noConversion"/>
  </si>
  <si>
    <t>Vendor Stk #</t>
  </si>
  <si>
    <t>Customer Number</t>
  </si>
  <si>
    <t>size</t>
  </si>
  <si>
    <t>Store Count</t>
  </si>
  <si>
    <t>Factor</t>
  </si>
  <si>
    <t>MS9344409622-02</t>
  </si>
  <si>
    <t>QUEEN</t>
  </si>
  <si>
    <t>Incoming</t>
  </si>
  <si>
    <t>Inventory</t>
  </si>
  <si>
    <t>Inv_wos</t>
  </si>
  <si>
    <t>Inventory_WM</t>
  </si>
  <si>
    <t>Inv_WM_wos</t>
  </si>
  <si>
    <t>PO</t>
  </si>
  <si>
    <t>POS</t>
  </si>
  <si>
    <t>POS_Fcst</t>
  </si>
  <si>
    <t>WM_Instock%</t>
  </si>
  <si>
    <t>PO index</t>
    <phoneticPr fontId="2" type="noConversion"/>
  </si>
  <si>
    <t>用于判断客户库存降低标准的周</t>
    <phoneticPr fontId="3" type="noConversion"/>
  </si>
  <si>
    <t>客户在Target customer inv week时还有多少库存的预测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</si>
</sst>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/>
    <xf numFmtId="0" fontId="0" fillId="0" borderId="1" xfId="0" applyBorder="1" applyAlignment="1"/>
    <xf numFmtId="1" fontId="0" fillId="0" borderId="0" xfId="0" applyNumberFormat="1">
      <alignment vertical="center"/>
    </xf>
    <xf numFmtId="1" fontId="0" fillId="3" borderId="0" xfId="0" applyNumberFormat="1" applyFill="1">
      <alignment vertical="center"/>
    </xf>
    <xf numFmtId="176" fontId="0" fillId="0" borderId="0" xfId="0" applyNumberFormat="1">
      <alignment vertical="center"/>
    </xf>
    <xf numFmtId="1" fontId="0" fillId="4" borderId="0" xfId="0" applyNumberFormat="1" applyFill="1">
      <alignment vertical="center"/>
    </xf>
    <xf numFmtId="9" fontId="0" fillId="0" borderId="0" xfId="1" applyFo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CB48-6658-4F5A-91F0-A6B34BCA9F1F}">
  <dimension ref="A1:AC32"/>
  <sheetViews>
    <sheetView tabSelected="1" workbookViewId="0">
      <selection activeCell="N22" sqref="N22:AB33"/>
    </sheetView>
  </sheetViews>
  <sheetFormatPr defaultRowHeight="14.25" x14ac:dyDescent="0.2"/>
  <cols>
    <col min="1" max="1" width="22.5" customWidth="1"/>
    <col min="2" max="2" width="16.25" customWidth="1"/>
  </cols>
  <sheetData>
    <row r="1" spans="1:6" s="1" customFormat="1" x14ac:dyDescent="0.2">
      <c r="A1" s="1" t="s">
        <v>0</v>
      </c>
    </row>
    <row r="2" spans="1:6" s="1" customFormat="1" x14ac:dyDescent="0.2"/>
    <row r="3" spans="1:6" s="1" customFormat="1" x14ac:dyDescent="0.2">
      <c r="A3" s="1" t="s">
        <v>1</v>
      </c>
    </row>
    <row r="4" spans="1:6" s="1" customFormat="1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s="1" customFormat="1" x14ac:dyDescent="0.2"/>
    <row r="6" spans="1:6" s="1" customFormat="1" x14ac:dyDescent="0.2">
      <c r="A6" s="1" t="s">
        <v>4</v>
      </c>
      <c r="B6" s="1" t="s">
        <v>8</v>
      </c>
    </row>
    <row r="7" spans="1:6" s="1" customFormat="1" x14ac:dyDescent="0.2">
      <c r="A7" s="1" t="s">
        <v>5</v>
      </c>
      <c r="B7" s="1" t="s">
        <v>9</v>
      </c>
    </row>
    <row r="8" spans="1:6" s="1" customFormat="1" x14ac:dyDescent="0.2">
      <c r="A8" s="1" t="s">
        <v>6</v>
      </c>
      <c r="B8" s="1" t="s">
        <v>35</v>
      </c>
    </row>
    <row r="9" spans="1:6" s="1" customFormat="1" x14ac:dyDescent="0.2">
      <c r="A9" s="1" t="s">
        <v>7</v>
      </c>
      <c r="B9" s="1" t="s">
        <v>36</v>
      </c>
    </row>
    <row r="10" spans="1:6" s="1" customFormat="1" x14ac:dyDescent="0.2">
      <c r="A10" s="1" t="s">
        <v>10</v>
      </c>
    </row>
    <row r="11" spans="1:6" s="1" customFormat="1" x14ac:dyDescent="0.2"/>
    <row r="12" spans="1:6" s="1" customFormat="1" x14ac:dyDescent="0.2">
      <c r="A12" s="1" t="s">
        <v>11</v>
      </c>
    </row>
    <row r="13" spans="1:6" s="1" customFormat="1" x14ac:dyDescent="0.2">
      <c r="A13" s="1" t="s">
        <v>12</v>
      </c>
    </row>
    <row r="14" spans="1:6" s="1" customFormat="1" x14ac:dyDescent="0.2">
      <c r="A14" s="1" t="s">
        <v>13</v>
      </c>
    </row>
    <row r="15" spans="1:6" s="1" customFormat="1" x14ac:dyDescent="0.2">
      <c r="A15" s="1" t="s">
        <v>14</v>
      </c>
    </row>
    <row r="16" spans="1:6" s="1" customFormat="1" x14ac:dyDescent="0.2"/>
    <row r="17" spans="1:29" s="1" customFormat="1" x14ac:dyDescent="0.2">
      <c r="A17" s="1" t="s">
        <v>15</v>
      </c>
    </row>
    <row r="18" spans="1:29" s="1" customFormat="1" x14ac:dyDescent="0.2">
      <c r="A18" s="2" t="s">
        <v>2</v>
      </c>
      <c r="B18" s="2" t="s">
        <v>3</v>
      </c>
      <c r="C18" s="2" t="s">
        <v>4</v>
      </c>
      <c r="D18" s="2" t="s">
        <v>5</v>
      </c>
      <c r="E18" s="2" t="s">
        <v>6</v>
      </c>
      <c r="F18" s="2" t="s">
        <v>7</v>
      </c>
    </row>
    <row r="19" spans="1:29" s="1" customFormat="1" x14ac:dyDescent="0.2">
      <c r="A19" s="3" t="s">
        <v>16</v>
      </c>
      <c r="B19" s="3" t="s">
        <v>17</v>
      </c>
      <c r="C19" s="3">
        <v>202452</v>
      </c>
      <c r="D19" s="3">
        <v>202510</v>
      </c>
      <c r="E19" s="3">
        <v>202514</v>
      </c>
      <c r="F19" s="3">
        <v>1500</v>
      </c>
    </row>
    <row r="22" spans="1:29" x14ac:dyDescent="0.2">
      <c r="A22" t="s">
        <v>18</v>
      </c>
      <c r="B22" t="s">
        <v>19</v>
      </c>
      <c r="C22" t="s">
        <v>20</v>
      </c>
      <c r="D22" t="s">
        <v>21</v>
      </c>
      <c r="E22" t="s">
        <v>22</v>
      </c>
      <c r="F22">
        <v>202444</v>
      </c>
      <c r="G22">
        <v>202445</v>
      </c>
      <c r="H22">
        <v>202446</v>
      </c>
      <c r="I22">
        <v>202447</v>
      </c>
      <c r="J22">
        <v>202448</v>
      </c>
      <c r="K22">
        <v>202449</v>
      </c>
      <c r="L22">
        <v>202450</v>
      </c>
      <c r="M22">
        <v>202451</v>
      </c>
      <c r="N22">
        <v>202452</v>
      </c>
      <c r="O22">
        <v>202453</v>
      </c>
      <c r="P22">
        <v>202501</v>
      </c>
      <c r="Q22">
        <v>202502</v>
      </c>
      <c r="R22">
        <v>202503</v>
      </c>
      <c r="S22">
        <v>202504</v>
      </c>
      <c r="T22">
        <v>202505</v>
      </c>
      <c r="U22">
        <v>202506</v>
      </c>
      <c r="V22">
        <v>202507</v>
      </c>
      <c r="W22">
        <v>202508</v>
      </c>
      <c r="X22">
        <v>202509</v>
      </c>
      <c r="Y22">
        <v>202510</v>
      </c>
      <c r="Z22">
        <v>202511</v>
      </c>
      <c r="AA22">
        <v>202512</v>
      </c>
      <c r="AB22">
        <v>202513</v>
      </c>
      <c r="AC22">
        <v>202514</v>
      </c>
    </row>
    <row r="23" spans="1:29" x14ac:dyDescent="0.2">
      <c r="A23" t="s">
        <v>23</v>
      </c>
      <c r="B23">
        <v>662833772</v>
      </c>
      <c r="C23" t="s">
        <v>24</v>
      </c>
      <c r="D23">
        <v>1500</v>
      </c>
      <c r="E23" t="s">
        <v>25</v>
      </c>
      <c r="F23">
        <v>1980</v>
      </c>
      <c r="G23">
        <v>590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700</v>
      </c>
      <c r="P23">
        <v>0</v>
      </c>
      <c r="Q23">
        <v>0</v>
      </c>
      <c r="R23">
        <v>400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1:29" x14ac:dyDescent="0.2">
      <c r="E24" t="s">
        <v>26</v>
      </c>
      <c r="F24">
        <v>2940</v>
      </c>
      <c r="G24">
        <v>3931</v>
      </c>
      <c r="H24">
        <v>3648</v>
      </c>
      <c r="I24">
        <v>3267</v>
      </c>
      <c r="J24">
        <v>2801</v>
      </c>
      <c r="K24">
        <v>2344</v>
      </c>
      <c r="L24">
        <v>1925</v>
      </c>
      <c r="M24">
        <v>1506</v>
      </c>
      <c r="N24">
        <v>1081</v>
      </c>
      <c r="O24">
        <v>662</v>
      </c>
      <c r="P24">
        <v>943</v>
      </c>
      <c r="Q24">
        <v>518</v>
      </c>
      <c r="R24">
        <v>54</v>
      </c>
      <c r="S24">
        <v>215</v>
      </c>
      <c r="T24">
        <v>-154</v>
      </c>
      <c r="U24">
        <v>-318</v>
      </c>
      <c r="V24">
        <v>-457</v>
      </c>
      <c r="W24">
        <v>-576</v>
      </c>
      <c r="X24">
        <v>-678</v>
      </c>
      <c r="Y24">
        <v>-771</v>
      </c>
      <c r="Z24">
        <v>-858</v>
      </c>
      <c r="AA24">
        <v>-858</v>
      </c>
      <c r="AB24">
        <v>-858</v>
      </c>
      <c r="AC24">
        <v>-858</v>
      </c>
    </row>
    <row r="25" spans="1:29" x14ac:dyDescent="0.2">
      <c r="E25" t="s">
        <v>27</v>
      </c>
      <c r="F25">
        <v>4.3</v>
      </c>
      <c r="G25">
        <v>7.2</v>
      </c>
      <c r="H25">
        <v>8.5</v>
      </c>
      <c r="I25">
        <v>7.4</v>
      </c>
      <c r="J25">
        <v>6.5</v>
      </c>
      <c r="K25">
        <v>5.6</v>
      </c>
      <c r="L25">
        <v>4.5999999999999996</v>
      </c>
      <c r="M25">
        <v>3.6</v>
      </c>
      <c r="N25">
        <v>2.5</v>
      </c>
      <c r="O25">
        <v>1.7</v>
      </c>
      <c r="P25">
        <v>2.5</v>
      </c>
      <c r="Q25">
        <v>1.7</v>
      </c>
      <c r="R25">
        <v>0.2</v>
      </c>
      <c r="S25">
        <v>1.1000000000000001</v>
      </c>
      <c r="T25">
        <v>-1.2</v>
      </c>
      <c r="U25">
        <v>-2.8</v>
      </c>
      <c r="V25">
        <v>-4.5999999999999996</v>
      </c>
      <c r="W25">
        <v>-6.1</v>
      </c>
      <c r="X25">
        <v>-7.5</v>
      </c>
      <c r="Y25">
        <v>-8.8000000000000007</v>
      </c>
    </row>
    <row r="26" spans="1:29" x14ac:dyDescent="0.2">
      <c r="E26" t="s">
        <v>28</v>
      </c>
      <c r="F26">
        <v>6921</v>
      </c>
      <c r="G26">
        <f>F26+F28-F29</f>
        <v>7328</v>
      </c>
      <c r="H26">
        <f>G26+G28-G29</f>
        <v>7619</v>
      </c>
      <c r="I26">
        <f>H26+H28-H29</f>
        <v>7417</v>
      </c>
      <c r="J26">
        <f t="shared" ref="J26:AC26" si="0">I26+I28-I29</f>
        <v>6895</v>
      </c>
      <c r="K26">
        <f t="shared" si="0"/>
        <v>6478</v>
      </c>
      <c r="L26">
        <f t="shared" si="0"/>
        <v>6517</v>
      </c>
      <c r="M26">
        <f t="shared" si="0"/>
        <v>6469</v>
      </c>
      <c r="N26">
        <f t="shared" si="0"/>
        <v>6438</v>
      </c>
      <c r="O26" s="4">
        <f t="shared" si="0"/>
        <v>6343.8</v>
      </c>
      <c r="P26" s="4">
        <f t="shared" si="0"/>
        <v>6260.1</v>
      </c>
      <c r="Q26" s="4">
        <f t="shared" si="0"/>
        <v>6351.7000000000007</v>
      </c>
      <c r="R26" s="4">
        <f>Q26+Q28-Q29</f>
        <v>6462.4000000000005</v>
      </c>
      <c r="S26" s="4">
        <f>R26+R28-R29</f>
        <v>6311.85</v>
      </c>
      <c r="T26" s="4">
        <f t="shared" si="0"/>
        <v>5800.3</v>
      </c>
      <c r="U26" s="4">
        <f t="shared" si="0"/>
        <v>5123.75</v>
      </c>
      <c r="V26" s="4">
        <f t="shared" si="0"/>
        <v>4530.2</v>
      </c>
      <c r="W26" s="4">
        <f t="shared" si="0"/>
        <v>4010.6499999999996</v>
      </c>
      <c r="X26" s="4">
        <f t="shared" si="0"/>
        <v>3544.1</v>
      </c>
      <c r="Y26" s="4">
        <f>X26+X28-X29</f>
        <v>3078.1</v>
      </c>
      <c r="Z26" s="4">
        <f t="shared" si="0"/>
        <v>2640.1</v>
      </c>
      <c r="AA26" s="4">
        <f t="shared" si="0"/>
        <v>2231.1</v>
      </c>
      <c r="AB26" s="4">
        <f t="shared" si="0"/>
        <v>1884.1</v>
      </c>
      <c r="AC26" s="5">
        <f t="shared" si="0"/>
        <v>1511.1</v>
      </c>
    </row>
    <row r="27" spans="1:29" x14ac:dyDescent="0.2">
      <c r="E27" t="s">
        <v>29</v>
      </c>
      <c r="F27" s="6">
        <f t="shared" ref="F27:M27" si="1">F26/F29</f>
        <v>11.891752577319588</v>
      </c>
      <c r="G27" s="6">
        <f t="shared" si="1"/>
        <v>12.59106529209622</v>
      </c>
      <c r="H27" s="6">
        <f t="shared" si="1"/>
        <v>13.09106529209622</v>
      </c>
      <c r="I27" s="6">
        <f t="shared" si="1"/>
        <v>7.4994944388270977</v>
      </c>
      <c r="J27" s="6">
        <f t="shared" si="1"/>
        <v>7.8980526918671252</v>
      </c>
      <c r="K27" s="6">
        <f t="shared" si="1"/>
        <v>17.047368421052632</v>
      </c>
      <c r="L27" s="6">
        <f t="shared" si="1"/>
        <v>13.955032119914346</v>
      </c>
      <c r="M27" s="6">
        <f t="shared" si="1"/>
        <v>14.18640350877193</v>
      </c>
      <c r="N27" s="6">
        <f>N26/N29</f>
        <v>15.365155131264917</v>
      </c>
      <c r="O27" s="6">
        <f t="shared" ref="O27:AC27" si="2">O26/O29</f>
        <v>15.140334128878282</v>
      </c>
      <c r="P27" s="6">
        <f t="shared" si="2"/>
        <v>14.729647058823531</v>
      </c>
      <c r="Q27" s="6">
        <f t="shared" si="2"/>
        <v>13.689008620689657</v>
      </c>
      <c r="R27" s="6">
        <f t="shared" si="2"/>
        <v>13.491440501043842</v>
      </c>
      <c r="S27" s="6">
        <f t="shared" si="2"/>
        <v>8.5526422764227643</v>
      </c>
      <c r="T27" s="6">
        <f t="shared" si="2"/>
        <v>7.0649208282582219</v>
      </c>
      <c r="U27" s="6">
        <f t="shared" si="2"/>
        <v>7.3829250720461097</v>
      </c>
      <c r="V27" s="6">
        <f t="shared" si="2"/>
        <v>7.6523648648648646</v>
      </c>
      <c r="W27" s="6">
        <f t="shared" si="2"/>
        <v>7.8640196078431366</v>
      </c>
      <c r="X27" s="6">
        <f t="shared" si="2"/>
        <v>7.6053648068669526</v>
      </c>
      <c r="Y27" s="6">
        <f t="shared" si="2"/>
        <v>7.0276255707762552</v>
      </c>
      <c r="Z27" s="6">
        <f t="shared" si="2"/>
        <v>6.4550122249388755</v>
      </c>
      <c r="AA27" s="6">
        <f t="shared" si="2"/>
        <v>6.4296829971181557</v>
      </c>
      <c r="AB27" s="6">
        <f t="shared" si="2"/>
        <v>5.0512064343163541</v>
      </c>
      <c r="AC27" s="6">
        <f t="shared" si="2"/>
        <v>3.9870712401055406</v>
      </c>
    </row>
    <row r="28" spans="1:29" x14ac:dyDescent="0.2">
      <c r="E28" t="s">
        <v>30</v>
      </c>
      <c r="F28">
        <v>989</v>
      </c>
      <c r="G28">
        <v>873</v>
      </c>
      <c r="H28">
        <v>380</v>
      </c>
      <c r="I28">
        <v>467</v>
      </c>
      <c r="J28">
        <v>456</v>
      </c>
      <c r="K28">
        <v>419</v>
      </c>
      <c r="L28">
        <v>419</v>
      </c>
      <c r="M28">
        <v>425</v>
      </c>
      <c r="N28" s="7">
        <f>Q29*N32</f>
        <v>324.79999999999995</v>
      </c>
      <c r="O28" s="7">
        <f t="shared" ref="O28:Q28" si="3">R29*O32</f>
        <v>335.29999999999995</v>
      </c>
      <c r="P28" s="7">
        <f t="shared" si="3"/>
        <v>516.6</v>
      </c>
      <c r="Q28" s="7">
        <f t="shared" si="3"/>
        <v>574.69999999999993</v>
      </c>
      <c r="R28" s="5">
        <f>IF((U29-(SUM($U$29:$AB$29)+$R$26-SUM($R$29:$AB$29)-$F$19)/8)&lt;0,0,(U29-(SUM($U$29:$AB$29)+$R$26-SUM($R$29:$AB$29)-$F$19)/8))</f>
        <v>328.44999999999982</v>
      </c>
      <c r="S28" s="5">
        <f>IF((V29-(SUM($V$29:$AB$29)+$S$26-SUM($S$29:$AB$29)-$F$19)/7)&lt;0,0,(V29-(SUM($V$29:$AB$29)+$S$26-SUM($S$29:$AB$29)-$F$19)/7))</f>
        <v>226.44999999999993</v>
      </c>
      <c r="T28" s="5">
        <f>IF((W29-(SUM($W$29:$AB$29)+$T$26-SUM($T$29:$AB$29)-$F$19)/6)&lt;0,0,(W29-(SUM($W$29:$AB$29)+$T$26-SUM($T$29:$AB$29)-$F$19)/6))</f>
        <v>144.4500000000001</v>
      </c>
      <c r="U28" s="5">
        <f>IF((X29-(SUM($X$29:$AB$29)+$U$26-SUM($U$29:$AB$29)-$F$19)/5)&lt;0,0,(X29-(SUM($X$29:$AB$29)+$U$26-SUM($U$29:$AB$29)-$F$19)/5))</f>
        <v>100.44999999999999</v>
      </c>
      <c r="V28" s="5">
        <f>IF((Y29-(SUM($Y$29:$AB$29)+$V$26-SUM($V$29:$AB$29)-$F$19)/4)&lt;0,0,(Y29-(SUM($Y$29:$AB$29)+$V$26-SUM($V$29:$AB$29)-$F$19)/4))</f>
        <v>72.450000000000045</v>
      </c>
      <c r="W28" s="5">
        <f>IF((Z29-(SUM($Z$29:$AB$29)+$W$26-SUM($W$29:$AB$29)-$F$19)/3)&lt;0,0,(Z29-(SUM($Z$29:$AB$29)+$W$26-SUM($W$29:$AB$29)-$F$19)/3))</f>
        <v>43.450000000000102</v>
      </c>
      <c r="X28" s="5">
        <f>IF((AA29-(SUM($AA$29:$AB$29)+$X$26-SUM($X$29:$AB$29)-$F$19)/2)&lt;0,0,(AA29-(SUM($AA$29:$AB$29)+$X$26-SUM($X$29:$AB$29)-$F$19)/2))</f>
        <v>0</v>
      </c>
      <c r="Y28" s="5">
        <f>IF((AB29-(SUM($AB$29:$AB$29)+$Y$26-SUM($Y$29:$AB$29)-$F$19)/1)&lt;0,0,(AB29-(SUM($AB$29:$AB$29)+$Y$26-SUM($Y$29:$AB$29)-$F$19)/1))</f>
        <v>0</v>
      </c>
    </row>
    <row r="29" spans="1:29" x14ac:dyDescent="0.2">
      <c r="E29" t="s">
        <v>31</v>
      </c>
      <c r="F29">
        <v>582</v>
      </c>
      <c r="G29">
        <v>582</v>
      </c>
      <c r="H29">
        <v>582</v>
      </c>
      <c r="I29">
        <v>989</v>
      </c>
      <c r="J29">
        <v>873</v>
      </c>
      <c r="K29">
        <v>380</v>
      </c>
      <c r="L29">
        <v>467</v>
      </c>
      <c r="M29">
        <v>456</v>
      </c>
      <c r="N29">
        <v>419</v>
      </c>
      <c r="O29">
        <v>419</v>
      </c>
      <c r="P29">
        <v>425</v>
      </c>
      <c r="Q29">
        <v>464</v>
      </c>
      <c r="R29">
        <v>479</v>
      </c>
      <c r="S29">
        <v>738</v>
      </c>
      <c r="T29">
        <v>821</v>
      </c>
      <c r="U29">
        <v>694</v>
      </c>
      <c r="V29">
        <v>592</v>
      </c>
      <c r="W29">
        <v>510</v>
      </c>
      <c r="X29">
        <v>466</v>
      </c>
      <c r="Y29">
        <v>438</v>
      </c>
      <c r="Z29">
        <v>409</v>
      </c>
      <c r="AA29">
        <v>347</v>
      </c>
      <c r="AB29">
        <v>373</v>
      </c>
      <c r="AC29">
        <v>379</v>
      </c>
    </row>
    <row r="30" spans="1:29" x14ac:dyDescent="0.2">
      <c r="E30" t="s">
        <v>32</v>
      </c>
      <c r="F30">
        <v>586</v>
      </c>
      <c r="G30">
        <v>676</v>
      </c>
      <c r="H30">
        <v>670</v>
      </c>
      <c r="I30">
        <v>870</v>
      </c>
      <c r="J30">
        <v>909</v>
      </c>
      <c r="K30">
        <v>901</v>
      </c>
      <c r="L30">
        <v>897</v>
      </c>
      <c r="M30">
        <v>897</v>
      </c>
      <c r="N30">
        <v>865</v>
      </c>
      <c r="O30">
        <v>831</v>
      </c>
      <c r="P30">
        <v>804</v>
      </c>
      <c r="Q30">
        <v>770</v>
      </c>
      <c r="R30">
        <v>740</v>
      </c>
      <c r="S30">
        <v>709</v>
      </c>
      <c r="T30">
        <v>680</v>
      </c>
      <c r="U30">
        <v>645</v>
      </c>
      <c r="V30">
        <v>612</v>
      </c>
      <c r="W30">
        <v>627</v>
      </c>
      <c r="X30">
        <v>629</v>
      </c>
      <c r="Y30">
        <v>581</v>
      </c>
      <c r="Z30">
        <v>523</v>
      </c>
      <c r="AA30">
        <v>524</v>
      </c>
      <c r="AB30">
        <v>552</v>
      </c>
      <c r="AC30">
        <v>536</v>
      </c>
    </row>
    <row r="31" spans="1:29" x14ac:dyDescent="0.2">
      <c r="E31" t="s">
        <v>33</v>
      </c>
      <c r="F31" s="8">
        <v>0.99199999999999999</v>
      </c>
    </row>
    <row r="32" spans="1:29" x14ac:dyDescent="0.2">
      <c r="E32" t="s">
        <v>34</v>
      </c>
      <c r="N32">
        <v>0.7</v>
      </c>
      <c r="O32">
        <v>0.7</v>
      </c>
      <c r="P32">
        <v>0.7</v>
      </c>
      <c r="Q32">
        <v>0.7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2024-11-27T10:09:12Z</dcterms:created>
  <dcterms:modified xsi:type="dcterms:W3CDTF">2024-11-28T05:45:22Z</dcterms:modified>
</cp:coreProperties>
</file>