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<sst xmlns="http://schemas.openxmlformats.org/spreadsheetml/2006/main" count="872" uniqueCount="872">
  <si>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</si>
  <si>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</si>
  <si>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</si>
  <si>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</si>
  <si>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</si>
  <si>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</si>
  <si>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</si>
  <si>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</si>
  <si>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</si>
  <si>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</si>
  <si>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</si>
  <si>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</si>
  <si>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</si>
  <si>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</si>
  <si>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</si>
  <si>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</si>
  <si>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</si>
  <si>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MACY02F</t>
  </si>
  <si>
    <t>MACY03DS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</si>
  <si>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</si>
  <si>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</si>
  <si>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</si>
  <si>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</si>
  <si>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</si>
  <si>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</si>
  <si>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</si>
  <si>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</si>
  <si>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</si>
  <si>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</si>
  <si>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</si>
  <si>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</si>
  <si>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</si>
  <si>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</si>
  <si>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</si>
  <si>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</si>
  <si>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</si>
  <si>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</si>
  <si>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</si>
  <si>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</si>
  <si>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</si>
  <si>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</si>
  <si>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</si>
  <si>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</si>
  <si>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</si>
  <si>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</si>
  <si>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</si>
  <si>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</si>
  <si>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</si>
  <si>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</si>
  <si>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</si>
  <si>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</si>
  <si>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</si>
  <si>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</si>
  <si>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</si>
  <si>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</si>
  <si>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</si>
  <si>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</si>
  <si>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</si>
  <si>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</si>
  <si>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</si>
  <si>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</si>
  <si>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</si>
  <si>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</si>
  <si>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</si>
  <si>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</si>
  <si>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</si>
  <si>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</si>
  <si>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</si>
  <si>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</si>
  <si>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</si>
  <si>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</si>
  <si>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</si>
  <si>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</si>
  <si>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</si>
  <si>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</si>
  <si>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</si>
  <si>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</si>
  <si>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</si>
  <si>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</si>
  <si>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</si>
  <si>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</si>
  <si>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</si>
  <si>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</si>
  <si>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</si>
  <si>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</si>
  <si>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</si>
  <si>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</si>
  <si>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</si>
  <si>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II153-0154</t>
  </si>
  <si>
    <t>LGT</t>
  </si>
  <si>
    <t>INK+IVY</t>
  </si>
  <si>
    <t>LGT-TABLE LAMPS</t>
  </si>
  <si>
    <t>Table Task Lamps</t>
  </si>
  <si>
    <t>Elixir</t>
  </si>
  <si>
    <t>Gold Hourglass Metal Table Lamp</t>
  </si>
  <si>
    <t>See below</t>
  </si>
  <si>
    <t>Gold</t>
  </si>
  <si>
    <t>Active</t>
  </si>
  <si>
    <t>TBD</t>
  </si>
  <si>
    <t>NO</t>
  </si>
  <si>
    <t/>
  </si>
  <si>
    <t>1</t>
  </si>
  <si>
    <t>Other</t>
  </si>
  <si>
    <t>Modern/Contemporary</t>
  </si>
  <si>
    <t>Casual</t>
  </si>
  <si>
    <t>3/30/2024</t>
  </si>
  <si>
    <t>MACY02,OLLIIX,OVERSTOCK01</t>
  </si>
  <si>
    <t>Setup</t>
  </si>
  <si>
    <t>4/26/2024</t>
  </si>
  <si>
    <t>11/14/2024</t>
  </si>
  <si>
    <t>No</t>
  </si>
  <si>
    <t>II153-0006</t>
  </si>
  <si>
    <t>Chrislie</t>
  </si>
  <si>
    <t>Triangular Table Lamp</t>
  </si>
  <si>
    <t>Gold/Brown</t>
  </si>
  <si>
    <t>A+</t>
  </si>
  <si>
    <t>PF002782</t>
  </si>
  <si>
    <t>Abstract</t>
  </si>
  <si>
    <t>Mid-Century</t>
  </si>
  <si>
    <t>5/9/2017</t>
  </si>
  <si>
    <t>12/27/2024</t>
  </si>
  <si>
    <t>AMAZONDS,HDDS,HOUZZ,KOHLDSN,MACY02,OVERSTOCK01</t>
  </si>
  <si>
    <t>9/19/2016</t>
  </si>
  <si>
    <t>10/18/2016</t>
  </si>
  <si>
    <t>6/9/2023</t>
  </si>
  <si>
    <t>II153-0113</t>
  </si>
  <si>
    <t>Agape</t>
  </si>
  <si>
    <t>Boho Ceramic Table Lamp</t>
  </si>
  <si>
    <t>White</t>
  </si>
  <si>
    <t>B</t>
  </si>
  <si>
    <t>12/22/2021</t>
  </si>
  <si>
    <t>KOHLDSN</t>
  </si>
  <si>
    <t>2/11/2022</t>
  </si>
  <si>
    <t>4/2/2024</t>
  </si>
  <si>
    <t>II153-0156</t>
  </si>
  <si>
    <t>Alarid</t>
  </si>
  <si>
    <t>16" Ceramic Table Lamp</t>
  </si>
  <si>
    <t>Cream</t>
  </si>
  <si>
    <t>6/18/2024</t>
  </si>
  <si>
    <t>OLLIIX,TGTDVS</t>
  </si>
  <si>
    <t>Offered</t>
  </si>
  <si>
    <t>II153-0108</t>
  </si>
  <si>
    <t>Anzio</t>
  </si>
  <si>
    <t>Ceramic Table Lamp</t>
  </si>
  <si>
    <t>12/23/2021</t>
  </si>
  <si>
    <t>CSNSTORES</t>
  </si>
  <si>
    <t>1/8/2024</t>
  </si>
  <si>
    <t>6/13/2023</t>
  </si>
  <si>
    <t>II153-0159</t>
  </si>
  <si>
    <t>Aquaviva</t>
  </si>
  <si>
    <t xml:space="preserve">Aquaviva </t>
  </si>
  <si>
    <t>Confetti Glass Table Lamp</t>
  </si>
  <si>
    <t>Blue</t>
  </si>
  <si>
    <t>Artisan</t>
  </si>
  <si>
    <t>FB153-1174</t>
  </si>
  <si>
    <t>Ashbourne</t>
  </si>
  <si>
    <t>Embossed Floral Resin Table Lamp</t>
  </si>
  <si>
    <t>Ivory</t>
  </si>
  <si>
    <t>B-</t>
  </si>
  <si>
    <t>Transitional</t>
  </si>
  <si>
    <t>12/21/2022</t>
  </si>
  <si>
    <t>AMAZONDS</t>
  </si>
  <si>
    <t>5/15/2023</t>
  </si>
  <si>
    <t>7/5/2023</t>
  </si>
  <si>
    <t>6/8/2023</t>
  </si>
  <si>
    <t>II153-0147</t>
  </si>
  <si>
    <t>Bromley</t>
  </si>
  <si>
    <t>Two Tone Pull-chain Table Lamp</t>
  </si>
  <si>
    <t>3/5/2025</t>
  </si>
  <si>
    <t>JCPENNEY01,ZOLA</t>
  </si>
  <si>
    <t>7/24/2023</t>
  </si>
  <si>
    <t>5/28/2024</t>
  </si>
  <si>
    <t>II153-0148</t>
  </si>
  <si>
    <t>Bryson</t>
  </si>
  <si>
    <t>Dome-Shaped 2-Light Metal Table Lamp</t>
  </si>
  <si>
    <t>Glam/Luxury</t>
  </si>
  <si>
    <t>1/1/2025</t>
  </si>
  <si>
    <t>CSNSTORES,KOHLDSN,OLLIIX,OVERSTOCK01</t>
  </si>
  <si>
    <t>8/21/2023</t>
  </si>
  <si>
    <t>II153-0023</t>
  </si>
  <si>
    <t>Contour</t>
  </si>
  <si>
    <t>PF002798</t>
  </si>
  <si>
    <t>Solid</t>
  </si>
  <si>
    <t>4/2/2017</t>
  </si>
  <si>
    <t>1/25/2025</t>
  </si>
  <si>
    <t>KIRKLANDDS,KOHLDSN,ROOMECOM</t>
  </si>
  <si>
    <t>10/26/2016</t>
  </si>
  <si>
    <t>11/21/2016</t>
  </si>
  <si>
    <t>II153-0161</t>
  </si>
  <si>
    <t>Ethra</t>
  </si>
  <si>
    <t>7/4/2024</t>
  </si>
  <si>
    <t>II153-0107</t>
  </si>
  <si>
    <t>Everly</t>
  </si>
  <si>
    <t>Ceramic Table Lamp with Handles</t>
  </si>
  <si>
    <t>4/30/2024</t>
  </si>
  <si>
    <t>II153-0150</t>
  </si>
  <si>
    <t>Flinn</t>
  </si>
  <si>
    <t>23" Resin Table Lamp with Faux Wood Texture</t>
  </si>
  <si>
    <t>Natural Whitewash</t>
  </si>
  <si>
    <t>12/28/2023</t>
  </si>
  <si>
    <t>9/18/2024</t>
  </si>
  <si>
    <t>FB153-1155</t>
  </si>
  <si>
    <t>Fulton</t>
  </si>
  <si>
    <t>Concrete Table Lamp</t>
  </si>
  <si>
    <t>Black/Grey</t>
  </si>
  <si>
    <t>1/27/2021</t>
  </si>
  <si>
    <t>11/8/2021</t>
  </si>
  <si>
    <t>4/1/2024</t>
  </si>
  <si>
    <t>Open</t>
  </si>
  <si>
    <t>MPS153-0079</t>
  </si>
  <si>
    <t>Gold/Grey/Black</t>
  </si>
  <si>
    <t>PF003223</t>
  </si>
  <si>
    <t>10/20/2017</t>
  </si>
  <si>
    <t>12/21/2024</t>
  </si>
  <si>
    <t>CSNSTORES,KIRKLANDDS,ROOMECOM</t>
  </si>
  <si>
    <t>2/16/2018</t>
  </si>
  <si>
    <t>10/29/2018</t>
  </si>
  <si>
    <t>II153-0146</t>
  </si>
  <si>
    <t>Grace Ivy</t>
  </si>
  <si>
    <t>Textured Dot Table Lamp</t>
  </si>
  <si>
    <t>White/Gold</t>
  </si>
  <si>
    <t>A</t>
  </si>
  <si>
    <t>AMAZONDS,HDDS,JCPENNEY01,KOHLDSN,OLLIIX,ROOMECOM,TGTDVS</t>
  </si>
  <si>
    <t>7/27/2023</t>
  </si>
  <si>
    <t>4/9/2024</t>
  </si>
  <si>
    <t>MPS153-0086</t>
  </si>
  <si>
    <t>Holloway</t>
  </si>
  <si>
    <t>Marble Base Table Lamp</t>
  </si>
  <si>
    <t>11/14/2017</t>
  </si>
  <si>
    <t>6/4/2018</t>
  </si>
  <si>
    <t>II153-0106</t>
  </si>
  <si>
    <t>Jayda</t>
  </si>
  <si>
    <t>Geometric Ceramic Table Lamp</t>
  </si>
  <si>
    <t>AMERSIGNDS,JCPENNEY01,ROOMECOM</t>
  </si>
  <si>
    <t>10/3/2023</t>
  </si>
  <si>
    <t>6/22/2023</t>
  </si>
  <si>
    <t>II153-0126</t>
  </si>
  <si>
    <t>Kittery</t>
  </si>
  <si>
    <t>Metal Table Lamp with Glass Drum Shade</t>
  </si>
  <si>
    <t>Black Base/Frosted Shade</t>
  </si>
  <si>
    <t>Industrial</t>
  </si>
  <si>
    <t>3/4/2022</t>
  </si>
  <si>
    <t>AMERSIGNDS,TGTDVS</t>
  </si>
  <si>
    <t>6/6/2023</t>
  </si>
  <si>
    <t>II153-0152</t>
  </si>
  <si>
    <t>Laguna</t>
  </si>
  <si>
    <t>Rattan Weave Shade Table Lamp</t>
  </si>
  <si>
    <t>Gold/Natural</t>
  </si>
  <si>
    <t>1/24/2024</t>
  </si>
  <si>
    <t>OVERSTOCK01</t>
  </si>
  <si>
    <t>10/25/2024</t>
  </si>
  <si>
    <t>5DS153-0050</t>
  </si>
  <si>
    <t>Lumivive</t>
  </si>
  <si>
    <t>17" Mercury Glass Table Lamp</t>
  </si>
  <si>
    <t>OLLIIX</t>
  </si>
  <si>
    <t>7/23/2024</t>
  </si>
  <si>
    <t>MP153-0179</t>
  </si>
  <si>
    <t>Macon</t>
  </si>
  <si>
    <t>Glass Cylinder Table Lamp</t>
  </si>
  <si>
    <t>Clear</t>
  </si>
  <si>
    <t>3/13/2018</t>
  </si>
  <si>
    <t>8/23/2018</t>
  </si>
  <si>
    <t>11/5/2018</t>
  </si>
  <si>
    <t>II153-0144</t>
  </si>
  <si>
    <t>Nelia</t>
  </si>
  <si>
    <t>Frosted Glass Globe Resin Table Lamp</t>
  </si>
  <si>
    <t>C</t>
  </si>
  <si>
    <t>2/10/2023</t>
  </si>
  <si>
    <t>AMAZONDS,ZOLA</t>
  </si>
  <si>
    <t>MP153-0144</t>
  </si>
  <si>
    <t>Prague</t>
  </si>
  <si>
    <t>Alabaster Table Lamp</t>
  </si>
  <si>
    <t>PF003238</t>
  </si>
  <si>
    <t>10/26/2017</t>
  </si>
  <si>
    <t>CSNSTORES,OLLIIX,OVERSTOCK01</t>
  </si>
  <si>
    <t>3/22/2018</t>
  </si>
  <si>
    <t>MP153-0001</t>
  </si>
  <si>
    <t>Tate</t>
  </si>
  <si>
    <t>Boho Textured Ceramic Table Lamp</t>
  </si>
  <si>
    <t>PF002834</t>
  </si>
  <si>
    <t>4/5/2017</t>
  </si>
  <si>
    <t>5/25/2017</t>
  </si>
  <si>
    <t>II153-0160</t>
  </si>
  <si>
    <t>Trilluxe</t>
  </si>
  <si>
    <t>8/17/2024</t>
  </si>
  <si>
    <t>KOHLDSN,OLLIIX</t>
  </si>
  <si>
    <t>II153-0129</t>
  </si>
  <si>
    <t>Tristan</t>
  </si>
  <si>
    <t>Triangular Ceramic and Wood Table Lamp</t>
  </si>
  <si>
    <t>White Base/Cream Shade</t>
  </si>
  <si>
    <t>3/7/2022</t>
  </si>
  <si>
    <t>5/18/2023</t>
  </si>
  <si>
    <t>9/18/2023</t>
  </si>
  <si>
    <t>II153-0162</t>
  </si>
  <si>
    <t>Veluna</t>
  </si>
  <si>
    <t>Textured Ceramic Table Lamp with Fluted Fabric Shade</t>
  </si>
  <si>
    <t>9/10/2024</t>
  </si>
  <si>
    <t>II153-0155</t>
  </si>
  <si>
    <t>ZenGlossy</t>
  </si>
  <si>
    <t>Asymmetrical Ceramic Table Lamp</t>
  </si>
  <si>
    <t>Grey</t>
  </si>
  <si>
    <t>MPS150-0093</t>
  </si>
  <si>
    <t>LGT-CHANDELIERS</t>
  </si>
  <si>
    <t>Chandeliers</t>
  </si>
  <si>
    <t>Isla</t>
  </si>
  <si>
    <t>Layered Capiz Chandelier</t>
  </si>
  <si>
    <t>12/9/2017</t>
  </si>
  <si>
    <t>AMAZON,CSNSTORES,KIRKLANDDS,LAMPDS,MACY02,OLLIIX,OVERSTOCK01</t>
  </si>
  <si>
    <t>5/21/2018</t>
  </si>
  <si>
    <t>II150-0130</t>
  </si>
  <si>
    <t>Abbott</t>
  </si>
  <si>
    <t>4-Light Metal Shade Chandelier</t>
  </si>
  <si>
    <t>Black/Gold</t>
  </si>
  <si>
    <t>Close-out</t>
  </si>
  <si>
    <t>9/8/2022</t>
  </si>
  <si>
    <t>II151-0134</t>
  </si>
  <si>
    <t>Aurelia</t>
  </si>
  <si>
    <t>3-Light Chandelier with Frosted Glass Globe Bulbs</t>
  </si>
  <si>
    <t>3-Light</t>
  </si>
  <si>
    <t>11/18/2022</t>
  </si>
  <si>
    <t>11/22/2023</t>
  </si>
  <si>
    <t>II150-0121</t>
  </si>
  <si>
    <t>Blaire</t>
  </si>
  <si>
    <t>6-light Ombre Glass Globe Chandelier</t>
  </si>
  <si>
    <t>Antique Brass/Amber</t>
  </si>
  <si>
    <t>Donation</t>
  </si>
  <si>
    <t>5/4/2022</t>
  </si>
  <si>
    <t>8/31/2023</t>
  </si>
  <si>
    <t>MP150-0194</t>
  </si>
  <si>
    <t>Brighton</t>
  </si>
  <si>
    <t>6-Light Farmhouse Metal Chandelier</t>
  </si>
  <si>
    <t>Matte Black</t>
  </si>
  <si>
    <t>3/26/2019</t>
  </si>
  <si>
    <t>CSNSTORES,HDDS,LAMPDS,OVERSTOCK01</t>
  </si>
  <si>
    <t>11/4/2019</t>
  </si>
  <si>
    <t>5/12/2022</t>
  </si>
  <si>
    <t>II150-0153</t>
  </si>
  <si>
    <t>Calista</t>
  </si>
  <si>
    <t>8-Light Metal Chandelier with Globe Bulbs</t>
  </si>
  <si>
    <t>Gold/Clear</t>
  </si>
  <si>
    <t>2/1/2024</t>
  </si>
  <si>
    <t>FB150-1191</t>
  </si>
  <si>
    <t>Curiana</t>
  </si>
  <si>
    <t>5-light Linear Chandelier with Textured Glass Shades</t>
  </si>
  <si>
    <t>Antique Brass</t>
  </si>
  <si>
    <t>9/26/2024</t>
  </si>
  <si>
    <t>II150-0010</t>
  </si>
  <si>
    <t>Cyrus</t>
  </si>
  <si>
    <t>6-Globe Light Architectural Metal Chandelier</t>
  </si>
  <si>
    <t>Antique Bronze</t>
  </si>
  <si>
    <t>PF002786</t>
  </si>
  <si>
    <t>10/3/2016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</si>
  <si>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</si>
  <si>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</si>
  <si>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</si>
  <si>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</si>
  <si>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</si>
  <si>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</si>
  <si>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</si>
  <si>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</si>
  <si>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Ezra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</si>
  <si>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</si>
  <si>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</si>
  <si>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</si>
  <si>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</si>
  <si>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</si>
  <si>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</si>
  <si>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</si>
  <si>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Helena</t>
  </si>
  <si>
    <t>6-Light Frosted Glass Globe Linear Chandelier</t>
  </si>
  <si>
    <t>Antique Brass/Black</t>
  </si>
  <si>
    <t>II150-0119</t>
  </si>
  <si>
    <t>Milo</t>
  </si>
  <si>
    <t>6-Light Metal Chandelier</t>
  </si>
  <si>
    <t>11/27/2023</t>
  </si>
  <si>
    <t>II150-0009</t>
  </si>
  <si>
    <t>Paige</t>
  </si>
  <si>
    <t>12-Light Chandelier with Oversized Globe Bulbs</t>
  </si>
  <si>
    <t>PF002785</t>
  </si>
  <si>
    <t>1/9/2017</t>
  </si>
  <si>
    <t>II150-0008</t>
  </si>
  <si>
    <t>PF002784</t>
  </si>
  <si>
    <t>4/21/2017</t>
  </si>
  <si>
    <t>9/26/2016</t>
  </si>
  <si>
    <t>II150-0077</t>
  </si>
  <si>
    <t>Silver</t>
  </si>
  <si>
    <t>1/20/2018</t>
  </si>
  <si>
    <t>5/18/2018</t>
  </si>
  <si>
    <t>8/5/2018</t>
  </si>
  <si>
    <t>II150-0132</t>
  </si>
  <si>
    <t>Renzetti</t>
  </si>
  <si>
    <t>6-Light Contemporary Candelabra Styled Chandelier</t>
  </si>
  <si>
    <t>Traditional</t>
  </si>
  <si>
    <t>II150-0149</t>
  </si>
  <si>
    <t>Serenitie</t>
  </si>
  <si>
    <t>5-Light Linear Chandelier</t>
  </si>
  <si>
    <t>Bronze</t>
  </si>
  <si>
    <t>Farm House</t>
  </si>
  <si>
    <t>10/25/2023</t>
  </si>
  <si>
    <t>1/9/2024</t>
  </si>
  <si>
    <t>UH154-0051</t>
  </si>
  <si>
    <t>LGT-FLOOR LAMPS</t>
  </si>
  <si>
    <t>Floor Lamps</t>
  </si>
  <si>
    <t>Alta</t>
  </si>
  <si>
    <t>3-Light Metal Floor Lamp</t>
  </si>
  <si>
    <t>10/5/2017</t>
  </si>
  <si>
    <t>11/28/2018</t>
  </si>
  <si>
    <t>MP154-0200</t>
  </si>
  <si>
    <t>Auburn</t>
  </si>
  <si>
    <t>Arched Floor Lamp with Marble Base</t>
  </si>
  <si>
    <t>10/14/2019</t>
  </si>
  <si>
    <t>KOHLDSN,OVERSTOCK01,ZOLA</t>
  </si>
  <si>
    <t>1/13/2020</t>
  </si>
  <si>
    <t>12/27/2023</t>
  </si>
  <si>
    <t>II154-0123</t>
  </si>
  <si>
    <t>Beacon</t>
  </si>
  <si>
    <t>Arched Metal Floor Lamp with Chimney Shade</t>
  </si>
  <si>
    <t>3/11/2024</t>
  </si>
  <si>
    <t>FB154-1165</t>
  </si>
  <si>
    <t>Bellow</t>
  </si>
  <si>
    <t>Uplight Floor Lamp with Mercury Glass Shade</t>
  </si>
  <si>
    <t>CSNSTORES,KIRKLANDDS,OLLIIX,ZOLA</t>
  </si>
  <si>
    <t>6/11/2023</t>
  </si>
  <si>
    <t>6/29/2023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</si>
  <si>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</si>
  <si>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</si>
  <si>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</si>
  <si>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</si>
  <si>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</si>
  <si>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</si>
  <si>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</si>
  <si>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</si>
  <si>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6/20/2023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</si>
  <si>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</si>
  <si>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</si>
  <si>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</si>
  <si>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</si>
  <si>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</si>
  <si>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</si>
  <si>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</si>
  <si>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II154-0158</t>
  </si>
  <si>
    <t>Rattan Weave Shade Floor Lamp</t>
  </si>
  <si>
    <t>5/30/2024</t>
  </si>
  <si>
    <t>FPF21-0367</t>
  </si>
  <si>
    <t>Pacific</t>
  </si>
  <si>
    <t>Metal Tripod Floor Lamp with Glass Shade</t>
  </si>
  <si>
    <t>PF002773</t>
  </si>
  <si>
    <t>CSNSTORES,HDDS,OLLIIX,TGTDVS</t>
  </si>
  <si>
    <t>8/1/2016</t>
  </si>
  <si>
    <t>1/6/2017</t>
  </si>
  <si>
    <t>II154-0091</t>
  </si>
  <si>
    <t>9/4/2018</t>
  </si>
  <si>
    <t>HDDS</t>
  </si>
  <si>
    <t>10/9/2018</t>
  </si>
  <si>
    <t>6/11/2019</t>
  </si>
  <si>
    <t>II152-0142</t>
  </si>
  <si>
    <t>LGT-FLUSHMOUNTS</t>
  </si>
  <si>
    <t>Flushmounts</t>
  </si>
  <si>
    <t>Mililani</t>
  </si>
  <si>
    <t>Boho Bamboo Flush Mount Ceiling Light</t>
  </si>
  <si>
    <t>Natural</t>
  </si>
  <si>
    <t>Coastal</t>
  </si>
  <si>
    <t>1/22/2025</t>
  </si>
  <si>
    <t>8/7/2023</t>
  </si>
  <si>
    <t>II151-0114</t>
  </si>
  <si>
    <t>LGT-PENDANTS</t>
  </si>
  <si>
    <t>Pendants</t>
  </si>
  <si>
    <t>Adele</t>
  </si>
  <si>
    <t>Farmhouse Metal Pendant</t>
  </si>
  <si>
    <t>White/Black</t>
  </si>
  <si>
    <t>1/21/2022</t>
  </si>
  <si>
    <t>II151-0136</t>
  </si>
  <si>
    <t>Aria</t>
  </si>
  <si>
    <t>Geometric Bamboo Pendant</t>
  </si>
  <si>
    <t>Farm House|Transitional</t>
  </si>
  <si>
    <t>10/14/2022</t>
  </si>
  <si>
    <t>11/20/2023</t>
  </si>
  <si>
    <t>II151-0135</t>
  </si>
  <si>
    <t>Astrid</t>
  </si>
  <si>
    <t>Bowl Shaped Bamboo Pendant</t>
  </si>
  <si>
    <t>MP151-0198</t>
  </si>
  <si>
    <t>Auburn Bell Shaped Hanging Glass Pendant Light</t>
  </si>
  <si>
    <t>Dia.9"</t>
  </si>
  <si>
    <t>Bronze/Clear</t>
  </si>
  <si>
    <t>AMAZONDS,AMERSIGNDS,CSNSTORES,LAMPDS,OLLIIX</t>
  </si>
  <si>
    <t>FB151-1188</t>
  </si>
  <si>
    <t>Gold/Amber</t>
  </si>
  <si>
    <t>4/10/2024</t>
  </si>
  <si>
    <t>AMAZON</t>
  </si>
  <si>
    <t>FB151-1171</t>
  </si>
  <si>
    <t>Gold/Blue</t>
  </si>
  <si>
    <t>9/7/2022</t>
  </si>
  <si>
    <t>FB151-1179</t>
  </si>
  <si>
    <t>Bell Shaped Glass Pendant</t>
  </si>
  <si>
    <t>Dia.13"</t>
  </si>
  <si>
    <t>MP151-0123</t>
  </si>
  <si>
    <t>PF002875</t>
  </si>
  <si>
    <t>7/18/2017</t>
  </si>
  <si>
    <t>CSNSTORES,HDDS,HOUZZ,KIRKLANDDS,LAMPDS,OLLIIX,OVERSTOCK01</t>
  </si>
  <si>
    <t>3/28/2018</t>
  </si>
  <si>
    <t>MP151-0199</t>
  </si>
  <si>
    <t>Silver/Clear</t>
  </si>
  <si>
    <t>AMAZONDS,OVERSTOCK01</t>
  </si>
  <si>
    <t>II151-0115</t>
  </si>
  <si>
    <t>Jaxson</t>
  </si>
  <si>
    <t>Metal Mesh Pendant</t>
  </si>
  <si>
    <t>Black</t>
  </si>
  <si>
    <t>II151-0139</t>
  </si>
  <si>
    <t>Orion</t>
  </si>
  <si>
    <t>Natural Rope and Metal Mesh Cylinder Pendant</t>
  </si>
  <si>
    <t>Natural/Black</t>
  </si>
  <si>
    <t>II151-0105</t>
  </si>
  <si>
    <t>Metal Pendant with Drum Shade</t>
  </si>
  <si>
    <t>Plated Nickel</t>
  </si>
  <si>
    <t>1/28/2021</t>
  </si>
  <si>
    <t>6/10/2021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</si>
  <si>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</si>
  <si>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</si>
  <si>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</si>
  <si>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</si>
  <si>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</si>
  <si>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</si>
  <si>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</si>
  <si>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</si>
  <si>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</si>
  <si>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</si>
  <si>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</si>
  <si>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</si>
  <si>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</si>
  <si>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</si>
  <si>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</si>
  <si>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3/13/2024</t>
  </si>
  <si>
    <t>II155-0145</t>
  </si>
  <si>
    <t>Rattan Weave Shade Wall Sconce</t>
  </si>
  <si>
    <t>FB155-1182</t>
  </si>
  <si>
    <t>Luminex</t>
  </si>
  <si>
    <t>White Ceramic Wall Sconce with Adjustable Swing Arm</t>
  </si>
  <si>
    <t>5/11/2024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</si>
  <si>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</si>
  <si>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</si>
  <si>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</si>
  <si>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</si>
  <si>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</si>
  <si>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</si>
  <si>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</si>
  <si>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CSNSTORES,DESINC,HDDS,KIRKLANDDS,MACY02,OLLIIX,OVERSTOCK01</t>
  </si>
  <si>
    <t>6/1/2018</t>
  </si>
  <si>
    <t>5DS153-0018</t>
  </si>
  <si>
    <t>9/12/2018</t>
  </si>
  <si>
    <t>KIRKLANDDS,OVERSTOCK01</t>
  </si>
  <si>
    <t>9/10/2019</t>
  </si>
  <si>
    <t>5DS153-0019</t>
  </si>
  <si>
    <t>Gray</t>
  </si>
  <si>
    <t>AMERSIGNDS,KIRKLANDDS,OVERSTOCK01</t>
  </si>
  <si>
    <t>8/13/2019</t>
  </si>
  <si>
    <t>5DS153-0020</t>
  </si>
  <si>
    <t>Pink</t>
  </si>
  <si>
    <t>CSNSTORES,OVERSTOCK01</t>
  </si>
  <si>
    <t>4/30/2019</t>
  </si>
  <si>
    <t>FB153-1181</t>
  </si>
  <si>
    <t>Maelle</t>
  </si>
  <si>
    <t>Blue Aqua Swirl Blown Glass Table Lamp</t>
  </si>
  <si>
    <t>Aqua</t>
  </si>
  <si>
    <t>KOHLDSN,MACY02</t>
  </si>
  <si>
    <t>6/27/2024</t>
  </si>
  <si>
    <t>5DS153-0041</t>
  </si>
  <si>
    <t>Bayard</t>
  </si>
  <si>
    <t>Embossed Ceramic Table Lamp</t>
  </si>
  <si>
    <t>9/14/2023</t>
  </si>
  <si>
    <t>MP153-0204</t>
  </si>
  <si>
    <t>Bella</t>
  </si>
  <si>
    <t>Geometric Glass Table Lamp</t>
  </si>
  <si>
    <t>10/3/2019</t>
  </si>
  <si>
    <t>AMERSIGNDS,JCPENNEY01,KIRKLANDDS,OLLIIX,ROOMECOM,TGTDVS</t>
  </si>
  <si>
    <t>UH153-0057</t>
  </si>
  <si>
    <t>Borel</t>
  </si>
  <si>
    <t>Ombre Glass Table Lamp</t>
  </si>
  <si>
    <t>10/4/2017</t>
  </si>
  <si>
    <t>7/11/2018</t>
  </si>
  <si>
    <t>UH153-0099</t>
  </si>
  <si>
    <t>Dark Blue</t>
  </si>
  <si>
    <t>1/19/2021</t>
  </si>
  <si>
    <t>AMERSIGNDS,KIRKLANDDS,TGTDVS</t>
  </si>
  <si>
    <t>FB153-1158</t>
  </si>
  <si>
    <t>Celine</t>
  </si>
  <si>
    <t>Textured Ceramic Table Lamp</t>
  </si>
  <si>
    <t>10/18/2021</t>
  </si>
  <si>
    <t>7/31/2023</t>
  </si>
  <si>
    <t>5DS153-0053</t>
  </si>
  <si>
    <t>Chique</t>
  </si>
  <si>
    <t>Tap-Control and Dimmable Accent Table Lamp with Power Outlet</t>
  </si>
  <si>
    <t>CSNSTORES,KOHLDSN,OVERSTOCK01</t>
  </si>
  <si>
    <t>5DS153-1157</t>
  </si>
  <si>
    <t>Clarity</t>
  </si>
  <si>
    <t>Glass Cylinder Table Lamp Set of 2</t>
  </si>
  <si>
    <t>2/6/2021</t>
  </si>
  <si>
    <t>CSNSTORES,HDDS,KIRKLANDDS,OLLIIX</t>
  </si>
  <si>
    <t>9/4/2023</t>
  </si>
  <si>
    <t>5DS153-0001</t>
  </si>
  <si>
    <t>7/16/2018</t>
  </si>
  <si>
    <t>5DS153-0031</t>
  </si>
  <si>
    <t>Cortina</t>
  </si>
  <si>
    <t>Ombre Glass Table Lamp, Set of 2</t>
  </si>
  <si>
    <t>11/12/2018</t>
  </si>
  <si>
    <t>2/24/2019</t>
  </si>
  <si>
    <t>3/27/2019</t>
  </si>
  <si>
    <t>5DS153-1158</t>
  </si>
  <si>
    <t>5DS153-0008</t>
  </si>
  <si>
    <t>Covey</t>
  </si>
  <si>
    <t>OVERSTOCK01,TGTDVS</t>
  </si>
  <si>
    <t>7/9/2018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</si>
  <si>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</si>
  <si>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</si>
  <si>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</si>
  <si>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</si>
  <si>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</si>
  <si>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</si>
  <si>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</si>
  <si>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AMERSIGNDS,KOHLDSN,OLLIIX,ROOMECOM</t>
  </si>
  <si>
    <t>3/19/2019</t>
  </si>
  <si>
    <t>5DS153-0030</t>
  </si>
  <si>
    <t>Gypsy</t>
  </si>
  <si>
    <t>Embossed Boho Table Lamp</t>
  </si>
  <si>
    <t>12/7/2018</t>
  </si>
  <si>
    <t>5/7/2019</t>
  </si>
  <si>
    <t>5DS153-0021</t>
  </si>
  <si>
    <t>Harmony</t>
  </si>
  <si>
    <t>Angular Glass Table Lamp, Set of 2</t>
  </si>
  <si>
    <t>10/17/2018</t>
  </si>
  <si>
    <t>5DS153-0049</t>
  </si>
  <si>
    <t>Liora</t>
  </si>
  <si>
    <t>2-Tone Ceramic Table Lamp Set of 2</t>
  </si>
  <si>
    <t>1/21/2024</t>
  </si>
  <si>
    <t>5DS153-0047</t>
  </si>
  <si>
    <t>Sage Green/Gold</t>
  </si>
  <si>
    <t>AMERSIGNDS</t>
  </si>
  <si>
    <t>1/22/2024</t>
  </si>
  <si>
    <t>5DS153-0048</t>
  </si>
  <si>
    <t>White/Silver</t>
  </si>
  <si>
    <t>FB153-1180</t>
  </si>
  <si>
    <t>Luxuria</t>
  </si>
  <si>
    <t>Textured Glass and Acrylic Base Table Lamp</t>
  </si>
  <si>
    <t>Antique Silver</t>
  </si>
  <si>
    <t>1/16/2024</t>
  </si>
  <si>
    <t>7/5/2024</t>
  </si>
  <si>
    <t>FB153-1178</t>
  </si>
  <si>
    <t>3/6/2024</t>
  </si>
  <si>
    <t>FB153-1189</t>
  </si>
  <si>
    <t>Lysandria</t>
  </si>
  <si>
    <t>Glass Table Lamp</t>
  </si>
  <si>
    <t>Green</t>
  </si>
  <si>
    <t>5DS153-0039</t>
  </si>
  <si>
    <t>Macey</t>
  </si>
  <si>
    <t>Yellow</t>
  </si>
  <si>
    <t>5DS153-0052</t>
  </si>
  <si>
    <t>Neonova</t>
  </si>
  <si>
    <t>5DS153-0051</t>
  </si>
  <si>
    <t>OLLIIX,OVERSTOCK01</t>
  </si>
  <si>
    <t>5DS153-0037</t>
  </si>
  <si>
    <t>Nicolo</t>
  </si>
  <si>
    <t>AMERSIGNDS,ROOMECOM</t>
  </si>
  <si>
    <t>12/11/2023</t>
  </si>
  <si>
    <t>5DS153-0036</t>
  </si>
  <si>
    <t>CSNSTORES,ROOMECOM,TGTDVS</t>
  </si>
  <si>
    <t>5DS153-0023</t>
  </si>
  <si>
    <t>Ranier</t>
  </si>
  <si>
    <t>Iridescent Glass Table Lamp</t>
  </si>
  <si>
    <t>Iridescent</t>
  </si>
  <si>
    <t>11/8/2018</t>
  </si>
  <si>
    <t>CSNSTORES,KOHLDSN,TGTDVS</t>
  </si>
  <si>
    <t>3/18/2019</t>
  </si>
  <si>
    <t>5DS153-0017</t>
  </si>
  <si>
    <t>Saxony</t>
  </si>
  <si>
    <t>Metallic Glass Table Lamp</t>
  </si>
  <si>
    <t>9/26/2018</t>
  </si>
  <si>
    <t>AMERSIGNDS,CSNSTORES,KIRKLANDDS</t>
  </si>
  <si>
    <t>FB153-1187</t>
  </si>
  <si>
    <t>Zazie</t>
  </si>
  <si>
    <t>Ceramic Genie Table Lamp</t>
  </si>
  <si>
    <t>KIRKLANDDS</t>
  </si>
  <si>
    <t>FB153-1186</t>
  </si>
  <si>
    <t>FB153-1185</t>
  </si>
  <si>
    <t>FB153-1182</t>
  </si>
  <si>
    <t>Zirconia</t>
  </si>
  <si>
    <t>Faceted Blue Glass Table Lamp</t>
  </si>
  <si>
    <t>JCPENNEY01,OLLIIX</t>
  </si>
  <si>
    <t>FB153-1184</t>
  </si>
  <si>
    <t>Faceted Brown Glass Table Lamp</t>
  </si>
  <si>
    <t>Brown</t>
  </si>
  <si>
    <t>FB153-1183</t>
  </si>
  <si>
    <t>Faceted Green Glass Table Lamp</t>
  </si>
  <si>
    <t>CSNSTORES,TGTDVS</t>
  </si>
  <si>
    <t>5DS153-0046</t>
  </si>
  <si>
    <t>Zusa</t>
  </si>
  <si>
    <t>Metal 2-Light Globe Table Lamp</t>
  </si>
  <si>
    <t>AMAZON,CSNSTORES,HDDS,OLLIIX,OVERSTOCK01,TGTDVS</t>
  </si>
  <si>
    <t>5DS150-0044</t>
  </si>
  <si>
    <t>Devon</t>
  </si>
  <si>
    <t>6-Light Chandelier with Bowl Shaped Glass Shades</t>
  </si>
  <si>
    <t>5DS150-0042</t>
  </si>
  <si>
    <t>Ellie</t>
  </si>
  <si>
    <t>FB154-1164</t>
  </si>
  <si>
    <t>Aster</t>
  </si>
  <si>
    <t>Angular Arched Metal Floor Lamp</t>
  </si>
  <si>
    <t>FB154-1177</t>
  </si>
  <si>
    <t>9/1/2023</t>
  </si>
  <si>
    <t>CSNSTORES,ZOLA</t>
  </si>
  <si>
    <t>10/29/2024</t>
  </si>
  <si>
    <t>FB155-1173</t>
  </si>
  <si>
    <t>Conway</t>
  </si>
  <si>
    <t>Metal Wall Sconce with Cylinder Shade, Set of 2</t>
  </si>
  <si>
    <t>CSNSTORES,OLLIIX</t>
  </si>
  <si>
    <t>7/10/2023</t>
  </si>
  <si>
    <t>MT154-0070</t>
  </si>
  <si>
    <t>Martha Stewart</t>
  </si>
  <si>
    <t>Aelorian</t>
  </si>
  <si>
    <t>Floor Lamp 59"H</t>
  </si>
  <si>
    <t>MT Bedford</t>
  </si>
  <si>
    <t>6/26/2023</t>
  </si>
  <si>
    <t>AMAZON,CSNSTORES,JCPENNEY01,KOHLDSN,MACY02,OVERSTOCK01,ZOLA</t>
  </si>
  <si>
    <t>9/6/2023</t>
  </si>
  <si>
    <t>MT154-0065</t>
  </si>
  <si>
    <t>Charlton</t>
  </si>
  <si>
    <t>Metal Floor Lamp with Glass Cylinder Shade</t>
  </si>
  <si>
    <t>MT Perry Street</t>
  </si>
  <si>
    <t>MT154-0050</t>
  </si>
  <si>
    <t>Clyde</t>
  </si>
  <si>
    <t>Metal Tripod Floor Lamp 60"H</t>
  </si>
  <si>
    <t>8/4/2021</t>
  </si>
  <si>
    <t>1/29/2024</t>
  </si>
  <si>
    <t>MT154-0036</t>
  </si>
  <si>
    <t>Hunts</t>
  </si>
  <si>
    <t>Metal Floor Lamp</t>
  </si>
  <si>
    <t>Gold/Black</t>
  </si>
  <si>
    <t>1/29/2020</t>
  </si>
  <si>
    <t>AMAZONDS,CSNSTORES,HDDS,HOUZZ,OLLIIX</t>
  </si>
  <si>
    <t>10/11/2023</t>
  </si>
  <si>
    <t>MT154-0071</t>
  </si>
  <si>
    <t>Nassau</t>
  </si>
  <si>
    <t>Metal Bamboo Floor Lamp 60"H</t>
  </si>
  <si>
    <t>Black/Natural</t>
  </si>
  <si>
    <t>MT Lily Pond</t>
  </si>
  <si>
    <t>MT150-0066</t>
  </si>
  <si>
    <t>Amelia</t>
  </si>
  <si>
    <t>8-Light Traditional Metal Chandelier</t>
  </si>
  <si>
    <t>Glossy White</t>
  </si>
  <si>
    <t>5/29/2024</t>
  </si>
  <si>
    <t>MT151-0067</t>
  </si>
  <si>
    <t>Camden</t>
  </si>
  <si>
    <t>4-Light Glass Bowl Shaped Chandelier</t>
  </si>
  <si>
    <t>8/7/2024</t>
  </si>
  <si>
    <t>MT153-0078</t>
  </si>
  <si>
    <t>Table Lamp 28"H</t>
  </si>
  <si>
    <t>AMAZON,OVERSTOCK01</t>
  </si>
  <si>
    <t>MT153-0053</t>
  </si>
  <si>
    <t>Astoria</t>
  </si>
  <si>
    <t>Resin Buffet Table Lamp</t>
  </si>
  <si>
    <t>12/8/2021</t>
  </si>
  <si>
    <t>AMAZON,AMAZONDS,HDDS</t>
  </si>
  <si>
    <t>MT153-0049</t>
  </si>
  <si>
    <t>Athena</t>
  </si>
  <si>
    <t>8/27/2023</t>
  </si>
  <si>
    <t>MT153-0068</t>
  </si>
  <si>
    <t>Doyer</t>
  </si>
  <si>
    <t>Metal Table Lamp</t>
  </si>
  <si>
    <t>HOUZZ</t>
  </si>
  <si>
    <t>9/8/2024</t>
  </si>
  <si>
    <t>MT153-0051</t>
  </si>
  <si>
    <t>Glendale</t>
  </si>
  <si>
    <t>Ribbed Ceramic Table Lamp</t>
  </si>
  <si>
    <t>10/25/2021</t>
  </si>
  <si>
    <t>AMAZONDS,CSNSTORES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</si>
  <si>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</si>
  <si>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</si>
  <si>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</si>
  <si>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</si>
  <si>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</si>
  <si>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</si>
  <si>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</si>
  <si>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6/2/2019</t>
  </si>
  <si>
    <t>11/25/2024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</si>
  <si>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</si>
  <si>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</si>
  <si>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</si>
  <si>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</si>
  <si>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</si>
  <si>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</si>
  <si>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</si>
  <si>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</si>
  <si>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</si>
  <si>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CSNSTORES,JCPENNEY01,KIRKLANDDS,KOHLDSN,OLLIIX,OVERSTOCK01</t>
  </si>
  <si>
    <t>MT153-0073</t>
  </si>
  <si>
    <t>Provencal</t>
  </si>
  <si>
    <t>29"H Resin Table Lamp Set of 2</t>
  </si>
  <si>
    <t>Reclaimed Grey</t>
  </si>
  <si>
    <t>12/9/2023</t>
  </si>
  <si>
    <t>10/22/2024</t>
  </si>
  <si>
    <t>FB150-1160</t>
  </si>
  <si>
    <t>Hampton Hill</t>
  </si>
  <si>
    <t>Abbot</t>
  </si>
  <si>
    <t>4-Light Glass Drum Shade Chandelier</t>
  </si>
  <si>
    <t>5/16/2022</t>
  </si>
  <si>
    <t>FB150-1162</t>
  </si>
  <si>
    <t>Alexis</t>
  </si>
  <si>
    <t>MT150-0080</t>
  </si>
  <si>
    <t>Elegenza</t>
  </si>
  <si>
    <t>6-light Chandelier with Fabric Drum Shades</t>
  </si>
  <si>
    <t>Antique Gold</t>
  </si>
  <si>
    <t>Nature</t>
  </si>
  <si>
    <t>12/6/2024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</si>
  <si>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</si>
  <si>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</si>
  <si>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</si>
  <si>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</si>
  <si>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</si>
  <si>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</si>
  <si>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</si>
  <si>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</si>
  <si>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2/23/2022</t>
  </si>
  <si>
    <t>FB150-1170</t>
  </si>
  <si>
    <t>Nava</t>
  </si>
  <si>
    <t>3-Light Metal Chandelier with Adjustable Chain</t>
  </si>
  <si>
    <t>7/13/2023</t>
  </si>
  <si>
    <t>FB150-1190</t>
  </si>
  <si>
    <t>Opulentia</t>
  </si>
  <si>
    <t>9-light Round Tiered Chandelier with Textured Glass Shades</t>
  </si>
  <si>
    <t>FB150-1153</t>
  </si>
  <si>
    <t>Presidio</t>
  </si>
  <si>
    <t>Presidio 5-Light Dimmable Chandelier with Drum-shaped Fabric Shade &amp; Adjustable Height</t>
  </si>
  <si>
    <t>AMAZONDS,CSNSTORES,LAMPDS,OVERSTOCK01</t>
  </si>
  <si>
    <t>MPS150-0067</t>
  </si>
  <si>
    <t>PF003212</t>
  </si>
  <si>
    <t>10/6/2017</t>
  </si>
  <si>
    <t>AMAZON,CSNSTORES,OVERSTOCK01</t>
  </si>
  <si>
    <t>10/21/2019</t>
  </si>
  <si>
    <t>12/12/2022</t>
  </si>
  <si>
    <t>MPS150-0107</t>
  </si>
  <si>
    <t>Silver/White</t>
  </si>
  <si>
    <t>10/15/2019</t>
  </si>
  <si>
    <t>FB150-1163</t>
  </si>
  <si>
    <t>Savor</t>
  </si>
  <si>
    <t>6-Light Traditional Candelabra Styled Chandelier</t>
  </si>
  <si>
    <t>FB151-1161</t>
  </si>
  <si>
    <t>Elm</t>
  </si>
  <si>
    <t>Bell-Shaped Glass Pendant</t>
  </si>
  <si>
    <t>Smoke Grey</t>
  </si>
  <si>
    <t>FB153-1175</t>
  </si>
  <si>
    <t>24" H Table Lamp with Marble Base</t>
  </si>
  <si>
    <t>1/20/2023</t>
  </si>
  <si>
    <t>8/14/2023</t>
  </si>
  <si>
    <t>MPS153-0025</t>
  </si>
  <si>
    <t>Colette</t>
  </si>
  <si>
    <t>Rectangular Ceramic Table Lamp</t>
  </si>
  <si>
    <t>PF002829</t>
  </si>
  <si>
    <t>CSNSTORES,JCPENNEY01,OLLIIX</t>
  </si>
  <si>
    <t>5/2/2017</t>
  </si>
  <si>
    <t>FB153-1168</t>
  </si>
  <si>
    <t>Livy</t>
  </si>
  <si>
    <t>Oval Textured Ceramic Table Lamp</t>
  </si>
  <si>
    <t>Silver Base/White Shade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</si>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</sst>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1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35</v>
      </c>
      <c r="CB4" s="1" t="s">
        <v>35</v>
      </c>
      <c r="CC4" s="1" t="s">
        <v>36</v>
      </c>
      <c r="CD4" s="1" t="s">
        <v>36</v>
      </c>
      <c r="CE4" s="1" t="s">
        <v>37</v>
      </c>
      <c r="CF4" s="1" t="s">
        <v>38</v>
      </c>
      <c r="CG4" s="1" t="s">
        <v>47</v>
      </c>
      <c r="CH4" s="1" t="s">
        <v>48</v>
      </c>
      <c r="CI4" s="1" t="s">
        <v>49</v>
      </c>
      <c r="CJ4" s="1" t="s">
        <v>50</v>
      </c>
      <c r="CK4" s="1" t="s">
        <v>51</v>
      </c>
      <c r="CL4" s="1" t="s">
        <v>52</v>
      </c>
      <c r="CM4" s="1" t="s">
        <v>35</v>
      </c>
      <c r="CN4" s="1" t="s">
        <v>35</v>
      </c>
      <c r="CO4" s="1" t="s">
        <v>36</v>
      </c>
      <c r="CP4" s="1" t="s">
        <v>36</v>
      </c>
      <c r="CQ4" s="1" t="s">
        <v>37</v>
      </c>
      <c r="CR4" s="1" t="s">
        <v>38</v>
      </c>
      <c r="CS4" s="1" t="s">
        <v>47</v>
      </c>
      <c r="CT4" s="1" t="s">
        <v>48</v>
      </c>
      <c r="CU4" s="1" t="s">
        <v>49</v>
      </c>
      <c r="CV4" s="1" t="s">
        <v>50</v>
      </c>
      <c r="CW4" s="1" t="s">
        <v>51</v>
      </c>
      <c r="CX4" s="1" t="s">
        <v>52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86</v>
      </c>
      <c r="CB5" s="1" t="s">
        <v>87</v>
      </c>
      <c r="CC5" s="1" t="s">
        <v>86</v>
      </c>
      <c r="CD5" s="1" t="s">
        <v>87</v>
      </c>
      <c r="CE5" s="1" t="s">
        <v>37</v>
      </c>
      <c r="CF5" s="1" t="s">
        <v>38</v>
      </c>
      <c r="CG5" s="1" t="s">
        <v>47</v>
      </c>
      <c r="CH5" s="1" t="s">
        <v>48</v>
      </c>
      <c r="CI5" s="1" t="s">
        <v>49</v>
      </c>
      <c r="CJ5" s="1" t="s">
        <v>50</v>
      </c>
      <c r="CK5" s="1" t="s">
        <v>51</v>
      </c>
      <c r="CL5" s="1" t="s">
        <v>52</v>
      </c>
      <c r="CM5" s="1" t="s">
        <v>86</v>
      </c>
      <c r="CN5" s="1" t="s">
        <v>87</v>
      </c>
      <c r="CO5" s="1" t="s">
        <v>86</v>
      </c>
      <c r="CP5" s="1" t="s">
        <v>87</v>
      </c>
      <c r="CQ5" s="1" t="s">
        <v>37</v>
      </c>
      <c r="CR5" s="1" t="s">
        <v>38</v>
      </c>
      <c r="CS5" s="1" t="s">
        <v>47</v>
      </c>
      <c r="CT5" s="1" t="s">
        <v>48</v>
      </c>
      <c r="CU5" s="1" t="s">
        <v>49</v>
      </c>
      <c r="CV5" s="1" t="s">
        <v>50</v>
      </c>
      <c r="CW5" s="1" t="s">
        <v>51</v>
      </c>
      <c r="CX5" s="1" t="s">
        <v>52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2" t="s">
        <v>92</v>
      </c>
      <c r="F6" s="2" t="s">
        <v>93</v>
      </c>
      <c r="G6" s="2" t="s">
        <v>93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52</v>
      </c>
      <c r="M6" s="3">
        <v>54.6</v>
      </c>
      <c r="N6" s="3">
        <v>109.99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70</v>
      </c>
      <c r="AA6" s="4">
        <f>=ROUNDDOWN(35,0)</f>
      </c>
      <c r="AB6" s="5">
        <v>2</v>
      </c>
      <c r="AC6" s="2" t="s">
        <v>100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2</v>
      </c>
      <c r="AQ6" s="8">
        <v>114.66</v>
      </c>
      <c r="AR6" s="4"/>
      <c r="AS6" s="8"/>
      <c r="AT6" s="7"/>
      <c r="AU6" s="7"/>
      <c r="AV6" s="4">
        <v>2</v>
      </c>
      <c r="AW6" s="8">
        <v>114.66</v>
      </c>
      <c r="AX6" s="4"/>
      <c r="AY6" s="8"/>
      <c r="AZ6" s="7"/>
      <c r="BA6" s="7"/>
      <c r="BB6" s="7">
        <v>1</v>
      </c>
      <c r="BC6" s="4">
        <v>2</v>
      </c>
      <c r="BD6" s="8">
        <v>114.66</v>
      </c>
      <c r="BE6" s="4"/>
      <c r="BF6" s="8"/>
      <c r="BG6" s="7"/>
      <c r="BH6" s="7"/>
      <c r="BI6" s="7">
        <v>1</v>
      </c>
      <c r="BJ6" s="4">
        <v>5</v>
      </c>
      <c r="BK6" s="8">
        <v>294.84</v>
      </c>
      <c r="BL6" s="2" t="s">
        <v>106</v>
      </c>
      <c r="BM6" s="7">
        <v>0.4</v>
      </c>
      <c r="BN6" s="7">
        <v>0.3889</v>
      </c>
      <c r="BO6" s="4">
        <v>2</v>
      </c>
      <c r="BP6" s="8">
        <v>114.66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  <c r="CA6" s="4"/>
      <c r="CB6" s="8"/>
      <c r="CC6" s="4"/>
      <c r="CD6" s="8"/>
      <c r="CE6" s="7"/>
      <c r="CF6" s="7"/>
      <c r="CG6" s="2" t="s">
        <v>107</v>
      </c>
      <c r="CH6" s="2" t="s">
        <v>97</v>
      </c>
      <c r="CI6" s="2" t="s">
        <v>108</v>
      </c>
      <c r="CJ6" s="2" t="s">
        <v>100</v>
      </c>
      <c r="CK6" s="2" t="s">
        <v>110</v>
      </c>
      <c r="CL6" s="2" t="s">
        <v>100</v>
      </c>
      <c r="CM6" s="4"/>
      <c r="CN6" s="8"/>
      <c r="CO6" s="4"/>
      <c r="CP6" s="8"/>
      <c r="CQ6" s="7"/>
      <c r="CR6" s="7"/>
      <c r="CS6" s="2" t="s">
        <v>100</v>
      </c>
      <c r="CT6" s="2" t="s">
        <v>100</v>
      </c>
      <c r="CU6" s="2" t="s">
        <v>100</v>
      </c>
      <c r="CV6" s="2" t="s">
        <v>100</v>
      </c>
      <c r="CW6" s="2" t="s">
        <v>100</v>
      </c>
      <c r="CX6" s="2" t="s">
        <v>100</v>
      </c>
    </row>
    <row r="7">
      <c r="A7" s="2" t="s">
        <v>111</v>
      </c>
      <c r="B7" s="2" t="s">
        <v>89</v>
      </c>
      <c r="C7" s="2" t="s">
        <v>90</v>
      </c>
      <c r="D7" s="2" t="s">
        <v>91</v>
      </c>
      <c r="E7" s="2" t="s">
        <v>92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95</v>
      </c>
      <c r="K7" s="2" t="s">
        <v>114</v>
      </c>
      <c r="L7" s="3">
        <v>67.24</v>
      </c>
      <c r="M7" s="3">
        <v>70.6</v>
      </c>
      <c r="N7" s="3">
        <v>159.99</v>
      </c>
      <c r="O7" s="2" t="s">
        <v>97</v>
      </c>
      <c r="P7" s="2" t="s">
        <v>115</v>
      </c>
      <c r="Q7" s="2" t="s">
        <v>99</v>
      </c>
      <c r="R7" s="2" t="s">
        <v>100</v>
      </c>
      <c r="S7" s="2" t="s">
        <v>116</v>
      </c>
      <c r="T7" s="2" t="s">
        <v>100</v>
      </c>
      <c r="U7" s="2" t="s">
        <v>100</v>
      </c>
      <c r="V7" s="2" t="s">
        <v>117</v>
      </c>
      <c r="W7" s="2" t="s">
        <v>118</v>
      </c>
      <c r="X7" s="2" t="s">
        <v>103</v>
      </c>
      <c r="Y7" s="2" t="s">
        <v>119</v>
      </c>
      <c r="Z7" s="4">
        <v>244</v>
      </c>
      <c r="AA7" s="4">
        <f>=ROUNDDOWN(14.3529411764706,0)</f>
      </c>
      <c r="AB7" s="5">
        <v>17</v>
      </c>
      <c r="AC7" s="2" t="s">
        <v>120</v>
      </c>
      <c r="AD7" s="4">
        <v>200</v>
      </c>
      <c r="AE7" s="4">
        <v>460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1</v>
      </c>
      <c r="AQ7" s="8">
        <v>60.62</v>
      </c>
      <c r="AR7" s="4"/>
      <c r="AS7" s="8"/>
      <c r="AT7" s="7"/>
      <c r="AU7" s="7"/>
      <c r="AV7" s="4">
        <v>1</v>
      </c>
      <c r="AW7" s="8">
        <v>60.62</v>
      </c>
      <c r="AX7" s="4"/>
      <c r="AY7" s="8"/>
      <c r="AZ7" s="7"/>
      <c r="BA7" s="7"/>
      <c r="BB7" s="7">
        <v>1</v>
      </c>
      <c r="BC7" s="4">
        <v>1</v>
      </c>
      <c r="BD7" s="8">
        <v>60.62</v>
      </c>
      <c r="BE7" s="4"/>
      <c r="BF7" s="8"/>
      <c r="BG7" s="7"/>
      <c r="BH7" s="7"/>
      <c r="BI7" s="7">
        <v>1</v>
      </c>
      <c r="BJ7" s="4">
        <v>25</v>
      </c>
      <c r="BK7" s="8">
        <v>1957.3</v>
      </c>
      <c r="BL7" s="2" t="s">
        <v>121</v>
      </c>
      <c r="BM7" s="7">
        <v>0.04</v>
      </c>
      <c r="BN7" s="7">
        <v>0.031</v>
      </c>
      <c r="BO7" s="4">
        <v>1</v>
      </c>
      <c r="BP7" s="8">
        <v>60.62</v>
      </c>
      <c r="BQ7" s="4"/>
      <c r="BR7" s="8"/>
      <c r="BS7" s="7"/>
      <c r="BT7" s="7"/>
      <c r="BU7" s="2" t="s">
        <v>107</v>
      </c>
      <c r="BV7" s="2" t="s">
        <v>97</v>
      </c>
      <c r="BW7" s="2" t="s">
        <v>122</v>
      </c>
      <c r="BX7" s="2" t="s">
        <v>123</v>
      </c>
      <c r="BY7" s="2" t="s">
        <v>110</v>
      </c>
      <c r="BZ7" s="2" t="s">
        <v>100</v>
      </c>
      <c r="CA7" s="4"/>
      <c r="CB7" s="8"/>
      <c r="CC7" s="4"/>
      <c r="CD7" s="8"/>
      <c r="CE7" s="7"/>
      <c r="CF7" s="7"/>
      <c r="CG7" s="2" t="s">
        <v>107</v>
      </c>
      <c r="CH7" s="2" t="s">
        <v>97</v>
      </c>
      <c r="CI7" s="2" t="s">
        <v>124</v>
      </c>
      <c r="CJ7" s="2" t="s">
        <v>100</v>
      </c>
      <c r="CK7" s="2" t="s">
        <v>110</v>
      </c>
      <c r="CL7" s="2" t="s">
        <v>100</v>
      </c>
      <c r="CM7" s="4"/>
      <c r="CN7" s="8"/>
      <c r="CO7" s="4"/>
      <c r="CP7" s="8"/>
      <c r="CQ7" s="7"/>
      <c r="CR7" s="7"/>
      <c r="CS7" s="2" t="s">
        <v>100</v>
      </c>
      <c r="CT7" s="2" t="s">
        <v>100</v>
      </c>
      <c r="CU7" s="2" t="s">
        <v>100</v>
      </c>
      <c r="CV7" s="2" t="s">
        <v>100</v>
      </c>
      <c r="CW7" s="2" t="s">
        <v>100</v>
      </c>
      <c r="CX7" s="2" t="s">
        <v>100</v>
      </c>
    </row>
    <row r="8">
      <c r="A8" s="2" t="s">
        <v>125</v>
      </c>
      <c r="B8" s="2" t="s">
        <v>89</v>
      </c>
      <c r="C8" s="2" t="s">
        <v>90</v>
      </c>
      <c r="D8" s="2" t="s">
        <v>91</v>
      </c>
      <c r="E8" s="2" t="s">
        <v>92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95</v>
      </c>
      <c r="K8" s="2" t="s">
        <v>128</v>
      </c>
      <c r="L8" s="3">
        <v>46.17</v>
      </c>
      <c r="M8" s="3">
        <v>48.48</v>
      </c>
      <c r="N8" s="3">
        <v>104.99</v>
      </c>
      <c r="O8" s="2" t="s">
        <v>97</v>
      </c>
      <c r="P8" s="2" t="s">
        <v>129</v>
      </c>
      <c r="Q8" s="2" t="s">
        <v>99</v>
      </c>
      <c r="R8" s="2" t="s">
        <v>100</v>
      </c>
      <c r="S8" s="2" t="s">
        <v>100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100</v>
      </c>
      <c r="Y8" s="2" t="s">
        <v>130</v>
      </c>
      <c r="Z8" s="4">
        <v>100</v>
      </c>
      <c r="AA8" s="4">
        <f>=ROUNDDOWN(34.4827586206897,0)</f>
      </c>
      <c r="AB8" s="5">
        <v>2.9</v>
      </c>
      <c r="AC8" s="2" t="s">
        <v>100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>
        <v>1</v>
      </c>
      <c r="BK8" s="8">
        <v>47.63</v>
      </c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97</v>
      </c>
      <c r="BW8" s="2" t="s">
        <v>132</v>
      </c>
      <c r="BX8" s="2" t="s">
        <v>133</v>
      </c>
      <c r="BY8" s="2" t="s">
        <v>110</v>
      </c>
      <c r="BZ8" s="2" t="s">
        <v>100</v>
      </c>
      <c r="CA8" s="4"/>
      <c r="CB8" s="8"/>
      <c r="CC8" s="4"/>
      <c r="CD8" s="8"/>
      <c r="CE8" s="7"/>
      <c r="CF8" s="7"/>
      <c r="CG8" s="2" t="s">
        <v>107</v>
      </c>
      <c r="CH8" s="2" t="s">
        <v>97</v>
      </c>
      <c r="CI8" s="2" t="s">
        <v>124</v>
      </c>
      <c r="CJ8" s="2" t="s">
        <v>100</v>
      </c>
      <c r="CK8" s="2" t="s">
        <v>110</v>
      </c>
      <c r="CL8" s="2" t="s">
        <v>100</v>
      </c>
      <c r="CM8" s="4"/>
      <c r="CN8" s="8"/>
      <c r="CO8" s="4"/>
      <c r="CP8" s="8"/>
      <c r="CQ8" s="7"/>
      <c r="CR8" s="7"/>
      <c r="CS8" s="2" t="s">
        <v>100</v>
      </c>
      <c r="CT8" s="2" t="s">
        <v>100</v>
      </c>
      <c r="CU8" s="2" t="s">
        <v>100</v>
      </c>
      <c r="CV8" s="2" t="s">
        <v>100</v>
      </c>
      <c r="CW8" s="2" t="s">
        <v>100</v>
      </c>
      <c r="CX8" s="2" t="s">
        <v>100</v>
      </c>
    </row>
    <row r="9">
      <c r="A9" s="2" t="s">
        <v>134</v>
      </c>
      <c r="B9" s="2" t="s">
        <v>89</v>
      </c>
      <c r="C9" s="2" t="s">
        <v>90</v>
      </c>
      <c r="D9" s="2" t="s">
        <v>91</v>
      </c>
      <c r="E9" s="2" t="s">
        <v>92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95</v>
      </c>
      <c r="K9" s="2" t="s">
        <v>137</v>
      </c>
      <c r="L9" s="3">
        <v>24.5</v>
      </c>
      <c r="M9" s="3">
        <v>25.73</v>
      </c>
      <c r="N9" s="3">
        <v>49.99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100</v>
      </c>
      <c r="T9" s="2" t="s">
        <v>100</v>
      </c>
      <c r="U9" s="2" t="s">
        <v>101</v>
      </c>
      <c r="V9" s="2" t="s">
        <v>102</v>
      </c>
      <c r="W9" s="2" t="s">
        <v>104</v>
      </c>
      <c r="X9" s="2" t="s">
        <v>103</v>
      </c>
      <c r="Y9" s="2" t="s">
        <v>138</v>
      </c>
      <c r="Z9" s="4">
        <v>77</v>
      </c>
      <c r="AA9" s="4">
        <f>=ROUNDDOWN(38.5,0)</f>
      </c>
      <c r="AB9" s="5">
        <v>2</v>
      </c>
      <c r="AC9" s="2" t="s">
        <v>100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3</v>
      </c>
      <c r="BK9" s="8">
        <v>75.13</v>
      </c>
      <c r="BL9" s="2" t="s">
        <v>139</v>
      </c>
      <c r="BM9" s="7"/>
      <c r="BN9" s="7"/>
      <c r="BO9" s="4"/>
      <c r="BP9" s="8"/>
      <c r="BQ9" s="4"/>
      <c r="BR9" s="8"/>
      <c r="BS9" s="7"/>
      <c r="BT9" s="7"/>
      <c r="BU9" s="2" t="s">
        <v>140</v>
      </c>
      <c r="BV9" s="2" t="s">
        <v>97</v>
      </c>
      <c r="BW9" s="2" t="s">
        <v>100</v>
      </c>
      <c r="BX9" s="2" t="s">
        <v>100</v>
      </c>
      <c r="BY9" s="2" t="s">
        <v>110</v>
      </c>
      <c r="BZ9" s="2" t="s">
        <v>100</v>
      </c>
      <c r="CA9" s="4"/>
      <c r="CB9" s="8"/>
      <c r="CC9" s="4"/>
      <c r="CD9" s="8"/>
      <c r="CE9" s="7"/>
      <c r="CF9" s="7"/>
      <c r="CG9" s="2" t="s">
        <v>140</v>
      </c>
      <c r="CH9" s="2" t="s">
        <v>97</v>
      </c>
      <c r="CI9" s="2" t="s">
        <v>100</v>
      </c>
      <c r="CJ9" s="2" t="s">
        <v>100</v>
      </c>
      <c r="CK9" s="2" t="s">
        <v>110</v>
      </c>
      <c r="CL9" s="2" t="s">
        <v>100</v>
      </c>
      <c r="CM9" s="4"/>
      <c r="CN9" s="8"/>
      <c r="CO9" s="4"/>
      <c r="CP9" s="8"/>
      <c r="CQ9" s="7"/>
      <c r="CR9" s="7"/>
      <c r="CS9" s="2" t="s">
        <v>100</v>
      </c>
      <c r="CT9" s="2" t="s">
        <v>100</v>
      </c>
      <c r="CU9" s="2" t="s">
        <v>100</v>
      </c>
      <c r="CV9" s="2" t="s">
        <v>100</v>
      </c>
      <c r="CW9" s="2" t="s">
        <v>100</v>
      </c>
      <c r="CX9" s="2" t="s">
        <v>100</v>
      </c>
    </row>
    <row r="10">
      <c r="A10" s="2" t="s">
        <v>141</v>
      </c>
      <c r="B10" s="2" t="s">
        <v>89</v>
      </c>
      <c r="C10" s="2" t="s">
        <v>90</v>
      </c>
      <c r="D10" s="2" t="s">
        <v>91</v>
      </c>
      <c r="E10" s="2" t="s">
        <v>92</v>
      </c>
      <c r="F10" s="2" t="s">
        <v>142</v>
      </c>
      <c r="G10" s="2" t="s">
        <v>142</v>
      </c>
      <c r="H10" s="2" t="s">
        <v>142</v>
      </c>
      <c r="I10" s="2" t="s">
        <v>143</v>
      </c>
      <c r="J10" s="2" t="s">
        <v>95</v>
      </c>
      <c r="K10" s="2" t="s">
        <v>137</v>
      </c>
      <c r="L10" s="3">
        <v>45.25</v>
      </c>
      <c r="M10" s="3">
        <v>47.51</v>
      </c>
      <c r="N10" s="3">
        <v>99.99</v>
      </c>
      <c r="O10" s="2" t="s">
        <v>97</v>
      </c>
      <c r="P10" s="2" t="s">
        <v>129</v>
      </c>
      <c r="Q10" s="2" t="s">
        <v>99</v>
      </c>
      <c r="R10" s="2" t="s">
        <v>100</v>
      </c>
      <c r="S10" s="2" t="s">
        <v>100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100</v>
      </c>
      <c r="Y10" s="2" t="s">
        <v>144</v>
      </c>
      <c r="Z10" s="4">
        <v>123</v>
      </c>
      <c r="AA10" s="4">
        <f>=ROUNDDOWN(32.3684210526316,0)</f>
      </c>
      <c r="AB10" s="5">
        <v>3.8</v>
      </c>
      <c r="AC10" s="2" t="s">
        <v>100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>
        <v>1</v>
      </c>
      <c r="BK10" s="8">
        <v>46.31</v>
      </c>
      <c r="BL10" s="2" t="s">
        <v>145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97</v>
      </c>
      <c r="BW10" s="2" t="s">
        <v>132</v>
      </c>
      <c r="BX10" s="2" t="s">
        <v>146</v>
      </c>
      <c r="BY10" s="2" t="s">
        <v>110</v>
      </c>
      <c r="BZ10" s="2" t="s">
        <v>100</v>
      </c>
      <c r="CA10" s="4"/>
      <c r="CB10" s="8"/>
      <c r="CC10" s="4"/>
      <c r="CD10" s="8"/>
      <c r="CE10" s="7"/>
      <c r="CF10" s="7"/>
      <c r="CG10" s="2" t="s">
        <v>107</v>
      </c>
      <c r="CH10" s="2" t="s">
        <v>97</v>
      </c>
      <c r="CI10" s="2" t="s">
        <v>147</v>
      </c>
      <c r="CJ10" s="2" t="s">
        <v>100</v>
      </c>
      <c r="CK10" s="2" t="s">
        <v>110</v>
      </c>
      <c r="CL10" s="2" t="s">
        <v>100</v>
      </c>
      <c r="CM10" s="4"/>
      <c r="CN10" s="8"/>
      <c r="CO10" s="4"/>
      <c r="CP10" s="8"/>
      <c r="CQ10" s="7"/>
      <c r="CR10" s="7"/>
      <c r="CS10" s="2" t="s">
        <v>100</v>
      </c>
      <c r="CT10" s="2" t="s">
        <v>100</v>
      </c>
      <c r="CU10" s="2" t="s">
        <v>100</v>
      </c>
      <c r="CV10" s="2" t="s">
        <v>100</v>
      </c>
      <c r="CW10" s="2" t="s">
        <v>100</v>
      </c>
      <c r="CX10" s="2" t="s">
        <v>100</v>
      </c>
    </row>
    <row r="11">
      <c r="A11" s="2" t="s">
        <v>148</v>
      </c>
      <c r="B11" s="2" t="s">
        <v>89</v>
      </c>
      <c r="C11" s="2" t="s">
        <v>90</v>
      </c>
      <c r="D11" s="2" t="s">
        <v>91</v>
      </c>
      <c r="E11" s="2" t="s">
        <v>92</v>
      </c>
      <c r="F11" s="2" t="s">
        <v>149</v>
      </c>
      <c r="G11" s="2" t="s">
        <v>150</v>
      </c>
      <c r="H11" s="2" t="s">
        <v>149</v>
      </c>
      <c r="I11" s="2" t="s">
        <v>151</v>
      </c>
      <c r="J11" s="2" t="s">
        <v>95</v>
      </c>
      <c r="K11" s="2" t="s">
        <v>152</v>
      </c>
      <c r="L11" s="3">
        <v>53</v>
      </c>
      <c r="M11" s="3">
        <v>55.65</v>
      </c>
      <c r="N11" s="3">
        <v>109.99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100</v>
      </c>
      <c r="T11" s="2" t="s">
        <v>100</v>
      </c>
      <c r="U11" s="2" t="s">
        <v>101</v>
      </c>
      <c r="V11" s="2" t="s">
        <v>102</v>
      </c>
      <c r="W11" s="2" t="s">
        <v>153</v>
      </c>
      <c r="X11" s="2" t="s">
        <v>103</v>
      </c>
      <c r="Y11" s="2" t="s">
        <v>138</v>
      </c>
      <c r="Z11" s="4">
        <v>57</v>
      </c>
      <c r="AA11" s="4">
        <f>=ROUNDDOWN(19,0)</f>
      </c>
      <c r="AB11" s="5">
        <v>3</v>
      </c>
      <c r="AC11" s="2" t="s">
        <v>100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7</v>
      </c>
      <c r="BK11" s="8">
        <v>436.31</v>
      </c>
      <c r="BL11" s="2" t="s">
        <v>131</v>
      </c>
      <c r="BM11" s="7"/>
      <c r="BN11" s="7"/>
      <c r="BO11" s="4"/>
      <c r="BP11" s="8"/>
      <c r="BQ11" s="4"/>
      <c r="BR11" s="8"/>
      <c r="BS11" s="7"/>
      <c r="BT11" s="7"/>
      <c r="BU11" s="2" t="s">
        <v>140</v>
      </c>
      <c r="BV11" s="2" t="s">
        <v>97</v>
      </c>
      <c r="BW11" s="2" t="s">
        <v>100</v>
      </c>
      <c r="BX11" s="2" t="s">
        <v>100</v>
      </c>
      <c r="BY11" s="2" t="s">
        <v>110</v>
      </c>
      <c r="BZ11" s="2" t="s">
        <v>100</v>
      </c>
      <c r="CA11" s="4"/>
      <c r="CB11" s="8"/>
      <c r="CC11" s="4"/>
      <c r="CD11" s="8"/>
      <c r="CE11" s="7"/>
      <c r="CF11" s="7"/>
      <c r="CG11" s="2" t="s">
        <v>140</v>
      </c>
      <c r="CH11" s="2" t="s">
        <v>97</v>
      </c>
      <c r="CI11" s="2" t="s">
        <v>100</v>
      </c>
      <c r="CJ11" s="2" t="s">
        <v>100</v>
      </c>
      <c r="CK11" s="2" t="s">
        <v>110</v>
      </c>
      <c r="CL11" s="2" t="s">
        <v>100</v>
      </c>
      <c r="CM11" s="4"/>
      <c r="CN11" s="8"/>
      <c r="CO11" s="4"/>
      <c r="CP11" s="8"/>
      <c r="CQ11" s="7"/>
      <c r="CR11" s="7"/>
      <c r="CS11" s="2" t="s">
        <v>100</v>
      </c>
      <c r="CT11" s="2" t="s">
        <v>100</v>
      </c>
      <c r="CU11" s="2" t="s">
        <v>100</v>
      </c>
      <c r="CV11" s="2" t="s">
        <v>100</v>
      </c>
      <c r="CW11" s="2" t="s">
        <v>100</v>
      </c>
      <c r="CX11" s="2" t="s">
        <v>100</v>
      </c>
    </row>
    <row r="12">
      <c r="A12" s="2" t="s">
        <v>154</v>
      </c>
      <c r="B12" s="2" t="s">
        <v>89</v>
      </c>
      <c r="C12" s="2" t="s">
        <v>90</v>
      </c>
      <c r="D12" s="2" t="s">
        <v>91</v>
      </c>
      <c r="E12" s="2" t="s">
        <v>92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95</v>
      </c>
      <c r="K12" s="2" t="s">
        <v>157</v>
      </c>
      <c r="L12" s="3">
        <v>50.14</v>
      </c>
      <c r="M12" s="3">
        <v>52.65</v>
      </c>
      <c r="N12" s="3">
        <v>119.99</v>
      </c>
      <c r="O12" s="2" t="s">
        <v>97</v>
      </c>
      <c r="P12" s="2" t="s">
        <v>158</v>
      </c>
      <c r="Q12" s="2" t="s">
        <v>99</v>
      </c>
      <c r="R12" s="2" t="s">
        <v>100</v>
      </c>
      <c r="S12" s="2" t="s">
        <v>100</v>
      </c>
      <c r="T12" s="2" t="s">
        <v>100</v>
      </c>
      <c r="U12" s="2" t="s">
        <v>101</v>
      </c>
      <c r="V12" s="2" t="s">
        <v>102</v>
      </c>
      <c r="W12" s="2" t="s">
        <v>159</v>
      </c>
      <c r="X12" s="2" t="s">
        <v>103</v>
      </c>
      <c r="Y12" s="2" t="s">
        <v>160</v>
      </c>
      <c r="Z12" s="4">
        <v>54</v>
      </c>
      <c r="AA12" s="4">
        <f>=ROUNDDOWN(27,0)</f>
      </c>
      <c r="AB12" s="5">
        <v>2</v>
      </c>
      <c r="AC12" s="2" t="s">
        <v>100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2</v>
      </c>
      <c r="BK12" s="8">
        <v>121.1</v>
      </c>
      <c r="BL12" s="2" t="s">
        <v>161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97</v>
      </c>
      <c r="BW12" s="2" t="s">
        <v>162</v>
      </c>
      <c r="BX12" s="2" t="s">
        <v>163</v>
      </c>
      <c r="BY12" s="2" t="s">
        <v>110</v>
      </c>
      <c r="BZ12" s="2" t="s">
        <v>100</v>
      </c>
      <c r="CA12" s="4"/>
      <c r="CB12" s="8"/>
      <c r="CC12" s="4"/>
      <c r="CD12" s="8"/>
      <c r="CE12" s="7"/>
      <c r="CF12" s="7"/>
      <c r="CG12" s="2" t="s">
        <v>107</v>
      </c>
      <c r="CH12" s="2" t="s">
        <v>97</v>
      </c>
      <c r="CI12" s="2" t="s">
        <v>164</v>
      </c>
      <c r="CJ12" s="2" t="s">
        <v>100</v>
      </c>
      <c r="CK12" s="2" t="s">
        <v>110</v>
      </c>
      <c r="CL12" s="2" t="s">
        <v>100</v>
      </c>
      <c r="CM12" s="4"/>
      <c r="CN12" s="8"/>
      <c r="CO12" s="4"/>
      <c r="CP12" s="8"/>
      <c r="CQ12" s="7"/>
      <c r="CR12" s="7"/>
      <c r="CS12" s="2" t="s">
        <v>100</v>
      </c>
      <c r="CT12" s="2" t="s">
        <v>100</v>
      </c>
      <c r="CU12" s="2" t="s">
        <v>100</v>
      </c>
      <c r="CV12" s="2" t="s">
        <v>100</v>
      </c>
      <c r="CW12" s="2" t="s">
        <v>100</v>
      </c>
      <c r="CX12" s="2" t="s">
        <v>100</v>
      </c>
    </row>
    <row r="13">
      <c r="A13" s="2" t="s">
        <v>165</v>
      </c>
      <c r="B13" s="2" t="s">
        <v>89</v>
      </c>
      <c r="C13" s="2" t="s">
        <v>90</v>
      </c>
      <c r="D13" s="2" t="s">
        <v>91</v>
      </c>
      <c r="E13" s="2" t="s">
        <v>92</v>
      </c>
      <c r="F13" s="2" t="s">
        <v>166</v>
      </c>
      <c r="G13" s="2" t="s">
        <v>166</v>
      </c>
      <c r="H13" s="2" t="s">
        <v>166</v>
      </c>
      <c r="I13" s="2" t="s">
        <v>167</v>
      </c>
      <c r="J13" s="2" t="s">
        <v>95</v>
      </c>
      <c r="K13" s="2" t="s">
        <v>114</v>
      </c>
      <c r="L13" s="3">
        <v>38.7</v>
      </c>
      <c r="M13" s="3">
        <v>40.64</v>
      </c>
      <c r="N13" s="3">
        <v>89.99</v>
      </c>
      <c r="O13" s="2" t="s">
        <v>97</v>
      </c>
      <c r="P13" s="2" t="s">
        <v>129</v>
      </c>
      <c r="Q13" s="2" t="s">
        <v>99</v>
      </c>
      <c r="R13" s="2" t="s">
        <v>100</v>
      </c>
      <c r="S13" s="2" t="s">
        <v>100</v>
      </c>
      <c r="T13" s="2" t="s">
        <v>100</v>
      </c>
      <c r="U13" s="2" t="s">
        <v>101</v>
      </c>
      <c r="V13" s="2" t="s">
        <v>102</v>
      </c>
      <c r="W13" s="2" t="s">
        <v>118</v>
      </c>
      <c r="X13" s="2" t="s">
        <v>100</v>
      </c>
      <c r="Y13" s="2" t="s">
        <v>124</v>
      </c>
      <c r="Z13" s="4">
        <v>73</v>
      </c>
      <c r="AA13" s="4">
        <f>=ROUNDDOWN(16.2222222222222,0)</f>
      </c>
      <c r="AB13" s="5">
        <v>4.5</v>
      </c>
      <c r="AC13" s="2" t="s">
        <v>168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4</v>
      </c>
      <c r="BK13" s="8">
        <v>179.08</v>
      </c>
      <c r="BL13" s="2" t="s">
        <v>169</v>
      </c>
      <c r="BM13" s="7"/>
      <c r="BN13" s="7"/>
      <c r="BO13" s="4"/>
      <c r="BP13" s="8"/>
      <c r="BQ13" s="4"/>
      <c r="BR13" s="8"/>
      <c r="BS13" s="7"/>
      <c r="BT13" s="7"/>
      <c r="BU13" s="2" t="s">
        <v>107</v>
      </c>
      <c r="BV13" s="2" t="s">
        <v>97</v>
      </c>
      <c r="BW13" s="2" t="s">
        <v>170</v>
      </c>
      <c r="BX13" s="2" t="s">
        <v>171</v>
      </c>
      <c r="BY13" s="2" t="s">
        <v>110</v>
      </c>
      <c r="BZ13" s="2" t="s">
        <v>100</v>
      </c>
      <c r="CA13" s="4"/>
      <c r="CB13" s="8"/>
      <c r="CC13" s="4"/>
      <c r="CD13" s="8"/>
      <c r="CE13" s="7"/>
      <c r="CF13" s="7"/>
      <c r="CG13" s="2" t="s">
        <v>107</v>
      </c>
      <c r="CH13" s="2" t="s">
        <v>97</v>
      </c>
      <c r="CI13" s="2" t="s">
        <v>170</v>
      </c>
      <c r="CJ13" s="2" t="s">
        <v>100</v>
      </c>
      <c r="CK13" s="2" t="s">
        <v>110</v>
      </c>
      <c r="CL13" s="2" t="s">
        <v>100</v>
      </c>
      <c r="CM13" s="4"/>
      <c r="CN13" s="8"/>
      <c r="CO13" s="4"/>
      <c r="CP13" s="8"/>
      <c r="CQ13" s="7"/>
      <c r="CR13" s="7"/>
      <c r="CS13" s="2" t="s">
        <v>100</v>
      </c>
      <c r="CT13" s="2" t="s">
        <v>100</v>
      </c>
      <c r="CU13" s="2" t="s">
        <v>100</v>
      </c>
      <c r="CV13" s="2" t="s">
        <v>100</v>
      </c>
      <c r="CW13" s="2" t="s">
        <v>100</v>
      </c>
      <c r="CX13" s="2" t="s">
        <v>100</v>
      </c>
    </row>
    <row r="14">
      <c r="A14" s="2" t="s">
        <v>172</v>
      </c>
      <c r="B14" s="2" t="s">
        <v>89</v>
      </c>
      <c r="C14" s="2" t="s">
        <v>90</v>
      </c>
      <c r="D14" s="2" t="s">
        <v>91</v>
      </c>
      <c r="E14" s="2" t="s">
        <v>92</v>
      </c>
      <c r="F14" s="2" t="s">
        <v>173</v>
      </c>
      <c r="G14" s="2" t="s">
        <v>173</v>
      </c>
      <c r="H14" s="2" t="s">
        <v>173</v>
      </c>
      <c r="I14" s="2" t="s">
        <v>174</v>
      </c>
      <c r="J14" s="2" t="s">
        <v>95</v>
      </c>
      <c r="K14" s="2" t="s">
        <v>96</v>
      </c>
      <c r="L14" s="3">
        <v>45</v>
      </c>
      <c r="M14" s="3">
        <v>47.25</v>
      </c>
      <c r="N14" s="3">
        <v>104.99</v>
      </c>
      <c r="O14" s="2" t="s">
        <v>97</v>
      </c>
      <c r="P14" s="2" t="s">
        <v>129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175</v>
      </c>
      <c r="Y14" s="2" t="s">
        <v>124</v>
      </c>
      <c r="Z14" s="4">
        <v>34</v>
      </c>
      <c r="AA14" s="4">
        <f>=ROUNDDOWN(9.44444444444444,0)</f>
      </c>
      <c r="AB14" s="5">
        <v>3.6</v>
      </c>
      <c r="AC14" s="2" t="s">
        <v>176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10</v>
      </c>
      <c r="BK14" s="8">
        <v>495.97</v>
      </c>
      <c r="BL14" s="2" t="s">
        <v>177</v>
      </c>
      <c r="BM14" s="7"/>
      <c r="BN14" s="7"/>
      <c r="BO14" s="4"/>
      <c r="BP14" s="8"/>
      <c r="BQ14" s="4"/>
      <c r="BR14" s="8"/>
      <c r="BS14" s="7"/>
      <c r="BT14" s="7"/>
      <c r="BU14" s="2" t="s">
        <v>107</v>
      </c>
      <c r="BV14" s="2" t="s">
        <v>97</v>
      </c>
      <c r="BW14" s="2" t="s">
        <v>170</v>
      </c>
      <c r="BX14" s="2" t="s">
        <v>178</v>
      </c>
      <c r="BY14" s="2" t="s">
        <v>110</v>
      </c>
      <c r="BZ14" s="2" t="s">
        <v>100</v>
      </c>
      <c r="CA14" s="4"/>
      <c r="CB14" s="8"/>
      <c r="CC14" s="4"/>
      <c r="CD14" s="8"/>
      <c r="CE14" s="7"/>
      <c r="CF14" s="7"/>
      <c r="CG14" s="2" t="s">
        <v>107</v>
      </c>
      <c r="CH14" s="2" t="s">
        <v>97</v>
      </c>
      <c r="CI14" s="2" t="s">
        <v>170</v>
      </c>
      <c r="CJ14" s="2" t="s">
        <v>100</v>
      </c>
      <c r="CK14" s="2" t="s">
        <v>110</v>
      </c>
      <c r="CL14" s="2" t="s">
        <v>100</v>
      </c>
      <c r="CM14" s="4"/>
      <c r="CN14" s="8"/>
      <c r="CO14" s="4"/>
      <c r="CP14" s="8"/>
      <c r="CQ14" s="7"/>
      <c r="CR14" s="7"/>
      <c r="CS14" s="2" t="s">
        <v>100</v>
      </c>
      <c r="CT14" s="2" t="s">
        <v>100</v>
      </c>
      <c r="CU14" s="2" t="s">
        <v>100</v>
      </c>
      <c r="CV14" s="2" t="s">
        <v>100</v>
      </c>
      <c r="CW14" s="2" t="s">
        <v>100</v>
      </c>
      <c r="CX14" s="2" t="s">
        <v>100</v>
      </c>
    </row>
    <row r="15">
      <c r="A15" s="2" t="s">
        <v>179</v>
      </c>
      <c r="B15" s="2" t="s">
        <v>89</v>
      </c>
      <c r="C15" s="2" t="s">
        <v>90</v>
      </c>
      <c r="D15" s="2" t="s">
        <v>91</v>
      </c>
      <c r="E15" s="2" t="s">
        <v>92</v>
      </c>
      <c r="F15" s="2" t="s">
        <v>180</v>
      </c>
      <c r="G15" s="2" t="s">
        <v>180</v>
      </c>
      <c r="H15" s="2" t="s">
        <v>180</v>
      </c>
      <c r="I15" s="2" t="s">
        <v>143</v>
      </c>
      <c r="J15" s="2" t="s">
        <v>95</v>
      </c>
      <c r="K15" s="2" t="s">
        <v>157</v>
      </c>
      <c r="L15" s="3">
        <v>46.72</v>
      </c>
      <c r="M15" s="3">
        <v>49.06</v>
      </c>
      <c r="N15" s="3">
        <v>109.99</v>
      </c>
      <c r="O15" s="2" t="s">
        <v>97</v>
      </c>
      <c r="P15" s="2" t="s">
        <v>129</v>
      </c>
      <c r="Q15" s="2" t="s">
        <v>99</v>
      </c>
      <c r="R15" s="2" t="s">
        <v>100</v>
      </c>
      <c r="S15" s="2" t="s">
        <v>181</v>
      </c>
      <c r="T15" s="2" t="s">
        <v>100</v>
      </c>
      <c r="U15" s="2" t="s">
        <v>100</v>
      </c>
      <c r="V15" s="2" t="s">
        <v>182</v>
      </c>
      <c r="W15" s="2" t="s">
        <v>103</v>
      </c>
      <c r="X15" s="2" t="s">
        <v>100</v>
      </c>
      <c r="Y15" s="2" t="s">
        <v>183</v>
      </c>
      <c r="Z15" s="4">
        <v>57</v>
      </c>
      <c r="AA15" s="4">
        <f>=ROUNDDOWN(11.4,0)</f>
      </c>
      <c r="AB15" s="5">
        <v>5</v>
      </c>
      <c r="AC15" s="2" t="s">
        <v>184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5</v>
      </c>
      <c r="BK15" s="8">
        <v>248.49</v>
      </c>
      <c r="BL15" s="2" t="s">
        <v>185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97</v>
      </c>
      <c r="BW15" s="2" t="s">
        <v>186</v>
      </c>
      <c r="BX15" s="2" t="s">
        <v>187</v>
      </c>
      <c r="BY15" s="2" t="s">
        <v>110</v>
      </c>
      <c r="BZ15" s="2" t="s">
        <v>100</v>
      </c>
      <c r="CA15" s="4"/>
      <c r="CB15" s="8"/>
      <c r="CC15" s="4"/>
      <c r="CD15" s="8"/>
      <c r="CE15" s="7"/>
      <c r="CF15" s="7"/>
      <c r="CG15" s="2" t="s">
        <v>107</v>
      </c>
      <c r="CH15" s="2" t="s">
        <v>97</v>
      </c>
      <c r="CI15" s="2" t="s">
        <v>147</v>
      </c>
      <c r="CJ15" s="2" t="s">
        <v>100</v>
      </c>
      <c r="CK15" s="2" t="s">
        <v>110</v>
      </c>
      <c r="CL15" s="2" t="s">
        <v>100</v>
      </c>
      <c r="CM15" s="4"/>
      <c r="CN15" s="8"/>
      <c r="CO15" s="4"/>
      <c r="CP15" s="8"/>
      <c r="CQ15" s="7"/>
      <c r="CR15" s="7"/>
      <c r="CS15" s="2" t="s">
        <v>100</v>
      </c>
      <c r="CT15" s="2" t="s">
        <v>100</v>
      </c>
      <c r="CU15" s="2" t="s">
        <v>100</v>
      </c>
      <c r="CV15" s="2" t="s">
        <v>100</v>
      </c>
      <c r="CW15" s="2" t="s">
        <v>100</v>
      </c>
      <c r="CX15" s="2" t="s">
        <v>100</v>
      </c>
    </row>
    <row r="16">
      <c r="A16" s="2" t="s">
        <v>188</v>
      </c>
      <c r="B16" s="2" t="s">
        <v>89</v>
      </c>
      <c r="C16" s="2" t="s">
        <v>90</v>
      </c>
      <c r="D16" s="2" t="s">
        <v>91</v>
      </c>
      <c r="E16" s="2" t="s">
        <v>92</v>
      </c>
      <c r="F16" s="2" t="s">
        <v>189</v>
      </c>
      <c r="G16" s="2" t="s">
        <v>189</v>
      </c>
      <c r="H16" s="2" t="s">
        <v>189</v>
      </c>
      <c r="I16" s="2" t="s">
        <v>143</v>
      </c>
      <c r="J16" s="2" t="s">
        <v>95</v>
      </c>
      <c r="K16" s="2" t="s">
        <v>128</v>
      </c>
      <c r="L16" s="3">
        <v>44</v>
      </c>
      <c r="M16" s="3">
        <v>46.2</v>
      </c>
      <c r="N16" s="3">
        <v>89.99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101</v>
      </c>
      <c r="V16" s="2" t="s">
        <v>102</v>
      </c>
      <c r="W16" s="2" t="s">
        <v>153</v>
      </c>
      <c r="X16" s="2" t="s">
        <v>103</v>
      </c>
      <c r="Y16" s="2" t="s">
        <v>190</v>
      </c>
      <c r="Z16" s="4">
        <v>91</v>
      </c>
      <c r="AA16" s="4">
        <f>=ROUNDDOWN(30.3333333333333,0)</f>
      </c>
      <c r="AB16" s="5">
        <v>3</v>
      </c>
      <c r="AC16" s="2" t="s">
        <v>100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100</v>
      </c>
      <c r="BM16" s="7"/>
      <c r="BN16" s="7"/>
      <c r="BO16" s="4"/>
      <c r="BP16" s="8"/>
      <c r="BQ16" s="4"/>
      <c r="BR16" s="8"/>
      <c r="BS16" s="7"/>
      <c r="BT16" s="7"/>
      <c r="BU16" s="2" t="s">
        <v>140</v>
      </c>
      <c r="BV16" s="2" t="s">
        <v>97</v>
      </c>
      <c r="BW16" s="2" t="s">
        <v>100</v>
      </c>
      <c r="BX16" s="2" t="s">
        <v>100</v>
      </c>
      <c r="BY16" s="2" t="s">
        <v>110</v>
      </c>
      <c r="BZ16" s="2" t="s">
        <v>100</v>
      </c>
      <c r="CA16" s="4"/>
      <c r="CB16" s="8"/>
      <c r="CC16" s="4"/>
      <c r="CD16" s="8"/>
      <c r="CE16" s="7"/>
      <c r="CF16" s="7"/>
      <c r="CG16" s="2" t="s">
        <v>140</v>
      </c>
      <c r="CH16" s="2" t="s">
        <v>97</v>
      </c>
      <c r="CI16" s="2" t="s">
        <v>100</v>
      </c>
      <c r="CJ16" s="2" t="s">
        <v>100</v>
      </c>
      <c r="CK16" s="2" t="s">
        <v>110</v>
      </c>
      <c r="CL16" s="2" t="s">
        <v>100</v>
      </c>
      <c r="CM16" s="4"/>
      <c r="CN16" s="8"/>
      <c r="CO16" s="4"/>
      <c r="CP16" s="8"/>
      <c r="CQ16" s="7"/>
      <c r="CR16" s="7"/>
      <c r="CS16" s="2" t="s">
        <v>100</v>
      </c>
      <c r="CT16" s="2" t="s">
        <v>100</v>
      </c>
      <c r="CU16" s="2" t="s">
        <v>100</v>
      </c>
      <c r="CV16" s="2" t="s">
        <v>100</v>
      </c>
      <c r="CW16" s="2" t="s">
        <v>100</v>
      </c>
      <c r="CX16" s="2" t="s">
        <v>100</v>
      </c>
    </row>
    <row r="17">
      <c r="A17" s="2" t="s">
        <v>191</v>
      </c>
      <c r="B17" s="2" t="s">
        <v>89</v>
      </c>
      <c r="C17" s="2" t="s">
        <v>90</v>
      </c>
      <c r="D17" s="2" t="s">
        <v>91</v>
      </c>
      <c r="E17" s="2" t="s">
        <v>92</v>
      </c>
      <c r="F17" s="2" t="s">
        <v>192</v>
      </c>
      <c r="G17" s="2" t="s">
        <v>192</v>
      </c>
      <c r="H17" s="2" t="s">
        <v>192</v>
      </c>
      <c r="I17" s="2" t="s">
        <v>193</v>
      </c>
      <c r="J17" s="2" t="s">
        <v>95</v>
      </c>
      <c r="K17" s="2" t="s">
        <v>128</v>
      </c>
      <c r="L17" s="3">
        <v>39.5</v>
      </c>
      <c r="M17" s="3">
        <v>41.48</v>
      </c>
      <c r="N17" s="3">
        <v>89.99</v>
      </c>
      <c r="O17" s="2" t="s">
        <v>97</v>
      </c>
      <c r="P17" s="2" t="s">
        <v>129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100</v>
      </c>
      <c r="Y17" s="2" t="s">
        <v>144</v>
      </c>
      <c r="Z17" s="4">
        <v>138</v>
      </c>
      <c r="AA17" s="4">
        <f>=ROUNDDOWN(76.6666666666667,0)</f>
      </c>
      <c r="AB17" s="5">
        <v>1.8</v>
      </c>
      <c r="AC17" s="2" t="s">
        <v>100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2</v>
      </c>
      <c r="BK17" s="8">
        <v>83.16</v>
      </c>
      <c r="BL17" s="2" t="s">
        <v>145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97</v>
      </c>
      <c r="BW17" s="2" t="s">
        <v>132</v>
      </c>
      <c r="BX17" s="2" t="s">
        <v>194</v>
      </c>
      <c r="BY17" s="2" t="s">
        <v>110</v>
      </c>
      <c r="BZ17" s="2" t="s">
        <v>100</v>
      </c>
      <c r="CA17" s="4"/>
      <c r="CB17" s="8"/>
      <c r="CC17" s="4"/>
      <c r="CD17" s="8"/>
      <c r="CE17" s="7"/>
      <c r="CF17" s="7"/>
      <c r="CG17" s="2" t="s">
        <v>107</v>
      </c>
      <c r="CH17" s="2" t="s">
        <v>97</v>
      </c>
      <c r="CI17" s="2" t="s">
        <v>147</v>
      </c>
      <c r="CJ17" s="2" t="s">
        <v>100</v>
      </c>
      <c r="CK17" s="2" t="s">
        <v>110</v>
      </c>
      <c r="CL17" s="2" t="s">
        <v>100</v>
      </c>
      <c r="CM17" s="4"/>
      <c r="CN17" s="8"/>
      <c r="CO17" s="4"/>
      <c r="CP17" s="8"/>
      <c r="CQ17" s="7"/>
      <c r="CR17" s="7"/>
      <c r="CS17" s="2" t="s">
        <v>100</v>
      </c>
      <c r="CT17" s="2" t="s">
        <v>100</v>
      </c>
      <c r="CU17" s="2" t="s">
        <v>100</v>
      </c>
      <c r="CV17" s="2" t="s">
        <v>100</v>
      </c>
      <c r="CW17" s="2" t="s">
        <v>100</v>
      </c>
      <c r="CX17" s="2" t="s">
        <v>100</v>
      </c>
    </row>
    <row r="18">
      <c r="A18" s="2" t="s">
        <v>195</v>
      </c>
      <c r="B18" s="2" t="s">
        <v>89</v>
      </c>
      <c r="C18" s="2" t="s">
        <v>90</v>
      </c>
      <c r="D18" s="2" t="s">
        <v>91</v>
      </c>
      <c r="E18" s="2" t="s">
        <v>92</v>
      </c>
      <c r="F18" s="2" t="s">
        <v>196</v>
      </c>
      <c r="G18" s="2" t="s">
        <v>196</v>
      </c>
      <c r="H18" s="2" t="s">
        <v>196</v>
      </c>
      <c r="I18" s="2" t="s">
        <v>197</v>
      </c>
      <c r="J18" s="2" t="s">
        <v>95</v>
      </c>
      <c r="K18" s="2" t="s">
        <v>198</v>
      </c>
      <c r="L18" s="3">
        <v>49</v>
      </c>
      <c r="M18" s="3">
        <v>51.45</v>
      </c>
      <c r="N18" s="3">
        <v>99.99</v>
      </c>
      <c r="O18" s="2" t="s">
        <v>97</v>
      </c>
      <c r="P18" s="2" t="s">
        <v>158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104</v>
      </c>
      <c r="Y18" s="2" t="s">
        <v>199</v>
      </c>
      <c r="Z18" s="4">
        <v>63</v>
      </c>
      <c r="AA18" s="4">
        <f>=ROUNDDOWN(63,0)</f>
      </c>
      <c r="AB18" s="5">
        <v>1</v>
      </c>
      <c r="AC18" s="2" t="s">
        <v>100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100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97</v>
      </c>
      <c r="BW18" s="2" t="s">
        <v>108</v>
      </c>
      <c r="BX18" s="2" t="s">
        <v>200</v>
      </c>
      <c r="BY18" s="2" t="s">
        <v>110</v>
      </c>
      <c r="BZ18" s="2" t="s">
        <v>100</v>
      </c>
      <c r="CA18" s="4"/>
      <c r="CB18" s="8"/>
      <c r="CC18" s="4"/>
      <c r="CD18" s="8"/>
      <c r="CE18" s="7"/>
      <c r="CF18" s="7"/>
      <c r="CG18" s="2" t="s">
        <v>107</v>
      </c>
      <c r="CH18" s="2" t="s">
        <v>97</v>
      </c>
      <c r="CI18" s="2" t="s">
        <v>108</v>
      </c>
      <c r="CJ18" s="2" t="s">
        <v>100</v>
      </c>
      <c r="CK18" s="2" t="s">
        <v>110</v>
      </c>
      <c r="CL18" s="2" t="s">
        <v>100</v>
      </c>
      <c r="CM18" s="4"/>
      <c r="CN18" s="8"/>
      <c r="CO18" s="4"/>
      <c r="CP18" s="8"/>
      <c r="CQ18" s="7"/>
      <c r="CR18" s="7"/>
      <c r="CS18" s="2" t="s">
        <v>100</v>
      </c>
      <c r="CT18" s="2" t="s">
        <v>100</v>
      </c>
      <c r="CU18" s="2" t="s">
        <v>100</v>
      </c>
      <c r="CV18" s="2" t="s">
        <v>100</v>
      </c>
      <c r="CW18" s="2" t="s">
        <v>100</v>
      </c>
      <c r="CX18" s="2" t="s">
        <v>100</v>
      </c>
    </row>
    <row r="19">
      <c r="A19" s="2" t="s">
        <v>201</v>
      </c>
      <c r="B19" s="2" t="s">
        <v>89</v>
      </c>
      <c r="C19" s="2" t="s">
        <v>90</v>
      </c>
      <c r="D19" s="2" t="s">
        <v>91</v>
      </c>
      <c r="E19" s="2" t="s">
        <v>92</v>
      </c>
      <c r="F19" s="2" t="s">
        <v>202</v>
      </c>
      <c r="G19" s="2" t="s">
        <v>202</v>
      </c>
      <c r="H19" s="2" t="s">
        <v>202</v>
      </c>
      <c r="I19" s="2" t="s">
        <v>203</v>
      </c>
      <c r="J19" s="2" t="s">
        <v>95</v>
      </c>
      <c r="K19" s="2" t="s">
        <v>204</v>
      </c>
      <c r="L19" s="3">
        <v>108.45</v>
      </c>
      <c r="M19" s="3">
        <v>113.87</v>
      </c>
      <c r="N19" s="3">
        <v>249.99</v>
      </c>
      <c r="O19" s="2" t="s">
        <v>97</v>
      </c>
      <c r="P19" s="2" t="s">
        <v>158</v>
      </c>
      <c r="Q19" s="2" t="s">
        <v>99</v>
      </c>
      <c r="R19" s="2" t="s">
        <v>100</v>
      </c>
      <c r="S19" s="2" t="s">
        <v>100</v>
      </c>
      <c r="T19" s="2" t="s">
        <v>100</v>
      </c>
      <c r="U19" s="2" t="s">
        <v>101</v>
      </c>
      <c r="V19" s="2" t="s">
        <v>102</v>
      </c>
      <c r="W19" s="2" t="s">
        <v>159</v>
      </c>
      <c r="X19" s="2" t="s">
        <v>100</v>
      </c>
      <c r="Y19" s="2" t="s">
        <v>205</v>
      </c>
      <c r="Z19" s="4">
        <v>49</v>
      </c>
      <c r="AA19" s="4">
        <f>=ROUNDDOWN(49,0)</f>
      </c>
      <c r="AB19" s="5">
        <v>1</v>
      </c>
      <c r="AC19" s="2" t="s">
        <v>100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/>
      <c r="BJ19" s="4"/>
      <c r="BK19" s="8"/>
      <c r="BL19" s="2" t="s">
        <v>100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97</v>
      </c>
      <c r="BW19" s="2" t="s">
        <v>206</v>
      </c>
      <c r="BX19" s="2" t="s">
        <v>207</v>
      </c>
      <c r="BY19" s="2" t="s">
        <v>110</v>
      </c>
      <c r="BZ19" s="2" t="s">
        <v>100</v>
      </c>
      <c r="CA19" s="4"/>
      <c r="CB19" s="8"/>
      <c r="CC19" s="4"/>
      <c r="CD19" s="8"/>
      <c r="CE19" s="7"/>
      <c r="CF19" s="7"/>
      <c r="CG19" s="2" t="s">
        <v>107</v>
      </c>
      <c r="CH19" s="2" t="s">
        <v>97</v>
      </c>
      <c r="CI19" s="2" t="s">
        <v>164</v>
      </c>
      <c r="CJ19" s="2" t="s">
        <v>100</v>
      </c>
      <c r="CK19" s="2" t="s">
        <v>110</v>
      </c>
      <c r="CL19" s="2" t="s">
        <v>100</v>
      </c>
      <c r="CM19" s="4"/>
      <c r="CN19" s="8"/>
      <c r="CO19" s="4"/>
      <c r="CP19" s="8"/>
      <c r="CQ19" s="7"/>
      <c r="CR19" s="7"/>
      <c r="CS19" s="2" t="s">
        <v>208</v>
      </c>
      <c r="CT19" s="2" t="s">
        <v>97</v>
      </c>
      <c r="CU19" s="2" t="s">
        <v>100</v>
      </c>
      <c r="CV19" s="2" t="s">
        <v>100</v>
      </c>
      <c r="CW19" s="2" t="s">
        <v>110</v>
      </c>
      <c r="CX19" s="2" t="s">
        <v>100</v>
      </c>
    </row>
    <row r="20">
      <c r="A20" s="2" t="s">
        <v>209</v>
      </c>
      <c r="B20" s="2" t="s">
        <v>89</v>
      </c>
      <c r="C20" s="2" t="s">
        <v>90</v>
      </c>
      <c r="D20" s="2" t="s">
        <v>91</v>
      </c>
      <c r="E20" s="2" t="s">
        <v>92</v>
      </c>
      <c r="F20" s="2" t="s">
        <v>202</v>
      </c>
      <c r="G20" s="2" t="s">
        <v>202</v>
      </c>
      <c r="H20" s="2" t="s">
        <v>202</v>
      </c>
      <c r="I20" s="2" t="s">
        <v>203</v>
      </c>
      <c r="J20" s="2" t="s">
        <v>95</v>
      </c>
      <c r="K20" s="2" t="s">
        <v>210</v>
      </c>
      <c r="L20" s="3">
        <v>108.45</v>
      </c>
      <c r="M20" s="3">
        <v>113.87</v>
      </c>
      <c r="N20" s="3">
        <v>249.99</v>
      </c>
      <c r="O20" s="2" t="s">
        <v>97</v>
      </c>
      <c r="P20" s="2" t="s">
        <v>115</v>
      </c>
      <c r="Q20" s="2" t="s">
        <v>99</v>
      </c>
      <c r="R20" s="2" t="s">
        <v>100</v>
      </c>
      <c r="S20" s="2" t="s">
        <v>211</v>
      </c>
      <c r="T20" s="2" t="s">
        <v>100</v>
      </c>
      <c r="U20" s="2" t="s">
        <v>100</v>
      </c>
      <c r="V20" s="2" t="s">
        <v>182</v>
      </c>
      <c r="W20" s="2" t="s">
        <v>159</v>
      </c>
      <c r="X20" s="2" t="s">
        <v>100</v>
      </c>
      <c r="Y20" s="2" t="s">
        <v>212</v>
      </c>
      <c r="Z20" s="4">
        <v>40</v>
      </c>
      <c r="AA20" s="4">
        <f>=ROUNDDOWN(3.07692307692308,0)</f>
      </c>
      <c r="AB20" s="5">
        <v>13</v>
      </c>
      <c r="AC20" s="2" t="s">
        <v>213</v>
      </c>
      <c r="AD20" s="4">
        <v>100</v>
      </c>
      <c r="AE20" s="4">
        <v>300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/>
      <c r="BJ20" s="4">
        <v>11</v>
      </c>
      <c r="BK20" s="8">
        <v>1215.92</v>
      </c>
      <c r="BL20" s="2" t="s">
        <v>214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97</v>
      </c>
      <c r="BW20" s="2" t="s">
        <v>215</v>
      </c>
      <c r="BX20" s="2" t="s">
        <v>216</v>
      </c>
      <c r="BY20" s="2" t="s">
        <v>110</v>
      </c>
      <c r="BZ20" s="2" t="s">
        <v>100</v>
      </c>
      <c r="CA20" s="4"/>
      <c r="CB20" s="8"/>
      <c r="CC20" s="4"/>
      <c r="CD20" s="8"/>
      <c r="CE20" s="7"/>
      <c r="CF20" s="7"/>
      <c r="CG20" s="2" t="s">
        <v>107</v>
      </c>
      <c r="CH20" s="2" t="s">
        <v>97</v>
      </c>
      <c r="CI20" s="2" t="s">
        <v>147</v>
      </c>
      <c r="CJ20" s="2" t="s">
        <v>100</v>
      </c>
      <c r="CK20" s="2" t="s">
        <v>110</v>
      </c>
      <c r="CL20" s="2" t="s">
        <v>100</v>
      </c>
      <c r="CM20" s="4"/>
      <c r="CN20" s="8"/>
      <c r="CO20" s="4"/>
      <c r="CP20" s="8"/>
      <c r="CQ20" s="7"/>
      <c r="CR20" s="7"/>
      <c r="CS20" s="2" t="s">
        <v>100</v>
      </c>
      <c r="CT20" s="2" t="s">
        <v>100</v>
      </c>
      <c r="CU20" s="2" t="s">
        <v>100</v>
      </c>
      <c r="CV20" s="2" t="s">
        <v>100</v>
      </c>
      <c r="CW20" s="2" t="s">
        <v>100</v>
      </c>
      <c r="CX20" s="2" t="s">
        <v>100</v>
      </c>
    </row>
    <row r="21">
      <c r="A21" s="2" t="s">
        <v>217</v>
      </c>
      <c r="B21" s="2" t="s">
        <v>89</v>
      </c>
      <c r="C21" s="2" t="s">
        <v>90</v>
      </c>
      <c r="D21" s="2" t="s">
        <v>91</v>
      </c>
      <c r="E21" s="2" t="s">
        <v>92</v>
      </c>
      <c r="F21" s="2" t="s">
        <v>218</v>
      </c>
      <c r="G21" s="2" t="s">
        <v>218</v>
      </c>
      <c r="H21" s="2" t="s">
        <v>218</v>
      </c>
      <c r="I21" s="2" t="s">
        <v>219</v>
      </c>
      <c r="J21" s="2" t="s">
        <v>95</v>
      </c>
      <c r="K21" s="2" t="s">
        <v>220</v>
      </c>
      <c r="L21" s="3">
        <v>43.2</v>
      </c>
      <c r="M21" s="3">
        <v>45.36</v>
      </c>
      <c r="N21" s="3">
        <v>99.99</v>
      </c>
      <c r="O21" s="2" t="s">
        <v>97</v>
      </c>
      <c r="P21" s="2" t="s">
        <v>221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101</v>
      </c>
      <c r="V21" s="2" t="s">
        <v>102</v>
      </c>
      <c r="W21" s="2" t="s">
        <v>159</v>
      </c>
      <c r="X21" s="2" t="s">
        <v>100</v>
      </c>
      <c r="Y21" s="2" t="s">
        <v>124</v>
      </c>
      <c r="Z21" s="4">
        <v>133</v>
      </c>
      <c r="AA21" s="4">
        <f>=ROUNDDOWN(16.625,0)</f>
      </c>
      <c r="AB21" s="5">
        <v>8</v>
      </c>
      <c r="AC21" s="2" t="s">
        <v>168</v>
      </c>
      <c r="AD21" s="4">
        <v>100</v>
      </c>
      <c r="AE21" s="4">
        <v>100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18</v>
      </c>
      <c r="BK21" s="8">
        <v>953.1</v>
      </c>
      <c r="BL21" s="2" t="s">
        <v>222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97</v>
      </c>
      <c r="BW21" s="2" t="s">
        <v>223</v>
      </c>
      <c r="BX21" s="2" t="s">
        <v>224</v>
      </c>
      <c r="BY21" s="2" t="s">
        <v>110</v>
      </c>
      <c r="BZ21" s="2" t="s">
        <v>100</v>
      </c>
      <c r="CA21" s="4"/>
      <c r="CB21" s="8"/>
      <c r="CC21" s="4"/>
      <c r="CD21" s="8"/>
      <c r="CE21" s="7"/>
      <c r="CF21" s="7"/>
      <c r="CG21" s="2" t="s">
        <v>107</v>
      </c>
      <c r="CH21" s="2" t="s">
        <v>97</v>
      </c>
      <c r="CI21" s="2" t="s">
        <v>223</v>
      </c>
      <c r="CJ21" s="2" t="s">
        <v>100</v>
      </c>
      <c r="CK21" s="2" t="s">
        <v>110</v>
      </c>
      <c r="CL21" s="2" t="s">
        <v>100</v>
      </c>
      <c r="CM21" s="4"/>
      <c r="CN21" s="8"/>
      <c r="CO21" s="4"/>
      <c r="CP21" s="8"/>
      <c r="CQ21" s="7"/>
      <c r="CR21" s="7"/>
      <c r="CS21" s="2" t="s">
        <v>100</v>
      </c>
      <c r="CT21" s="2" t="s">
        <v>100</v>
      </c>
      <c r="CU21" s="2" t="s">
        <v>100</v>
      </c>
      <c r="CV21" s="2" t="s">
        <v>100</v>
      </c>
      <c r="CW21" s="2" t="s">
        <v>100</v>
      </c>
      <c r="CX21" s="2" t="s">
        <v>100</v>
      </c>
    </row>
    <row r="22">
      <c r="A22" s="2" t="s">
        <v>225</v>
      </c>
      <c r="B22" s="2" t="s">
        <v>89</v>
      </c>
      <c r="C22" s="2" t="s">
        <v>90</v>
      </c>
      <c r="D22" s="2" t="s">
        <v>91</v>
      </c>
      <c r="E22" s="2" t="s">
        <v>92</v>
      </c>
      <c r="F22" s="2" t="s">
        <v>226</v>
      </c>
      <c r="G22" s="2" t="s">
        <v>226</v>
      </c>
      <c r="H22" s="2" t="s">
        <v>226</v>
      </c>
      <c r="I22" s="2" t="s">
        <v>227</v>
      </c>
      <c r="J22" s="2" t="s">
        <v>95</v>
      </c>
      <c r="K22" s="2" t="s">
        <v>220</v>
      </c>
      <c r="L22" s="3">
        <v>71.54</v>
      </c>
      <c r="M22" s="3">
        <v>75.12</v>
      </c>
      <c r="N22" s="3">
        <v>157.99</v>
      </c>
      <c r="O22" s="2" t="s">
        <v>97</v>
      </c>
      <c r="P22" s="2" t="s">
        <v>129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100</v>
      </c>
      <c r="V22" s="2" t="s">
        <v>102</v>
      </c>
      <c r="W22" s="2" t="s">
        <v>103</v>
      </c>
      <c r="X22" s="2" t="s">
        <v>100</v>
      </c>
      <c r="Y22" s="2" t="s">
        <v>228</v>
      </c>
      <c r="Z22" s="4">
        <v>24</v>
      </c>
      <c r="AA22" s="4">
        <f>=ROUNDDOWN(12,0)</f>
      </c>
      <c r="AB22" s="5">
        <v>2</v>
      </c>
      <c r="AC22" s="2" t="s">
        <v>100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6</v>
      </c>
      <c r="BK22" s="8">
        <v>456.24</v>
      </c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97</v>
      </c>
      <c r="BW22" s="2" t="s">
        <v>215</v>
      </c>
      <c r="BX22" s="2" t="s">
        <v>229</v>
      </c>
      <c r="BY22" s="2" t="s">
        <v>110</v>
      </c>
      <c r="BZ22" s="2" t="s">
        <v>100</v>
      </c>
      <c r="CA22" s="4"/>
      <c r="CB22" s="8"/>
      <c r="CC22" s="4"/>
      <c r="CD22" s="8"/>
      <c r="CE22" s="7"/>
      <c r="CF22" s="7"/>
      <c r="CG22" s="2" t="s">
        <v>107</v>
      </c>
      <c r="CH22" s="2" t="s">
        <v>97</v>
      </c>
      <c r="CI22" s="2" t="s">
        <v>147</v>
      </c>
      <c r="CJ22" s="2" t="s">
        <v>100</v>
      </c>
      <c r="CK22" s="2" t="s">
        <v>110</v>
      </c>
      <c r="CL22" s="2" t="s">
        <v>100</v>
      </c>
      <c r="CM22" s="4"/>
      <c r="CN22" s="8"/>
      <c r="CO22" s="4"/>
      <c r="CP22" s="8"/>
      <c r="CQ22" s="7"/>
      <c r="CR22" s="7"/>
      <c r="CS22" s="2" t="s">
        <v>100</v>
      </c>
      <c r="CT22" s="2" t="s">
        <v>100</v>
      </c>
      <c r="CU22" s="2" t="s">
        <v>100</v>
      </c>
      <c r="CV22" s="2" t="s">
        <v>100</v>
      </c>
      <c r="CW22" s="2" t="s">
        <v>100</v>
      </c>
      <c r="CX22" s="2" t="s">
        <v>100</v>
      </c>
    </row>
    <row r="23">
      <c r="A23" s="2" t="s">
        <v>230</v>
      </c>
      <c r="B23" s="2" t="s">
        <v>89</v>
      </c>
      <c r="C23" s="2" t="s">
        <v>90</v>
      </c>
      <c r="D23" s="2" t="s">
        <v>91</v>
      </c>
      <c r="E23" s="2" t="s">
        <v>92</v>
      </c>
      <c r="F23" s="2" t="s">
        <v>231</v>
      </c>
      <c r="G23" s="2" t="s">
        <v>231</v>
      </c>
      <c r="H23" s="2" t="s">
        <v>231</v>
      </c>
      <c r="I23" s="2" t="s">
        <v>232</v>
      </c>
      <c r="J23" s="2" t="s">
        <v>95</v>
      </c>
      <c r="K23" s="2" t="s">
        <v>152</v>
      </c>
      <c r="L23" s="3">
        <v>40.38</v>
      </c>
      <c r="M23" s="3">
        <v>42.4</v>
      </c>
      <c r="N23" s="3">
        <v>89.99</v>
      </c>
      <c r="O23" s="2" t="s">
        <v>97</v>
      </c>
      <c r="P23" s="2" t="s">
        <v>129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100</v>
      </c>
      <c r="Y23" s="2" t="s">
        <v>144</v>
      </c>
      <c r="Z23" s="4">
        <v>44</v>
      </c>
      <c r="AA23" s="4">
        <f>=ROUNDDOWN(14.6666666666667,0)</f>
      </c>
      <c r="AB23" s="5">
        <v>3</v>
      </c>
      <c r="AC23" s="2" t="s">
        <v>100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5</v>
      </c>
      <c r="BK23" s="8">
        <v>220.5</v>
      </c>
      <c r="BL23" s="2" t="s">
        <v>233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97</v>
      </c>
      <c r="BW23" s="2" t="s">
        <v>132</v>
      </c>
      <c r="BX23" s="2" t="s">
        <v>234</v>
      </c>
      <c r="BY23" s="2" t="s">
        <v>110</v>
      </c>
      <c r="BZ23" s="2" t="s">
        <v>100</v>
      </c>
      <c r="CA23" s="4"/>
      <c r="CB23" s="8"/>
      <c r="CC23" s="4"/>
      <c r="CD23" s="8"/>
      <c r="CE23" s="7"/>
      <c r="CF23" s="7"/>
      <c r="CG23" s="2" t="s">
        <v>107</v>
      </c>
      <c r="CH23" s="2" t="s">
        <v>97</v>
      </c>
      <c r="CI23" s="2" t="s">
        <v>235</v>
      </c>
      <c r="CJ23" s="2" t="s">
        <v>100</v>
      </c>
      <c r="CK23" s="2" t="s">
        <v>110</v>
      </c>
      <c r="CL23" s="2" t="s">
        <v>100</v>
      </c>
      <c r="CM23" s="4"/>
      <c r="CN23" s="8"/>
      <c r="CO23" s="4"/>
      <c r="CP23" s="8"/>
      <c r="CQ23" s="7"/>
      <c r="CR23" s="7"/>
      <c r="CS23" s="2" t="s">
        <v>100</v>
      </c>
      <c r="CT23" s="2" t="s">
        <v>100</v>
      </c>
      <c r="CU23" s="2" t="s">
        <v>100</v>
      </c>
      <c r="CV23" s="2" t="s">
        <v>100</v>
      </c>
      <c r="CW23" s="2" t="s">
        <v>100</v>
      </c>
      <c r="CX23" s="2" t="s">
        <v>100</v>
      </c>
    </row>
    <row r="24">
      <c r="A24" s="2" t="s">
        <v>236</v>
      </c>
      <c r="B24" s="2" t="s">
        <v>89</v>
      </c>
      <c r="C24" s="2" t="s">
        <v>90</v>
      </c>
      <c r="D24" s="2" t="s">
        <v>91</v>
      </c>
      <c r="E24" s="2" t="s">
        <v>92</v>
      </c>
      <c r="F24" s="2" t="s">
        <v>237</v>
      </c>
      <c r="G24" s="2" t="s">
        <v>237</v>
      </c>
      <c r="H24" s="2" t="s">
        <v>237</v>
      </c>
      <c r="I24" s="2" t="s">
        <v>238</v>
      </c>
      <c r="J24" s="2" t="s">
        <v>95</v>
      </c>
      <c r="K24" s="2" t="s">
        <v>239</v>
      </c>
      <c r="L24" s="3">
        <v>45.36</v>
      </c>
      <c r="M24" s="3">
        <v>47.63</v>
      </c>
      <c r="N24" s="3">
        <v>104.99</v>
      </c>
      <c r="O24" s="2" t="s">
        <v>97</v>
      </c>
      <c r="P24" s="2" t="s">
        <v>158</v>
      </c>
      <c r="Q24" s="2" t="s">
        <v>99</v>
      </c>
      <c r="R24" s="2" t="s">
        <v>100</v>
      </c>
      <c r="S24" s="2" t="s">
        <v>100</v>
      </c>
      <c r="T24" s="2" t="s">
        <v>100</v>
      </c>
      <c r="U24" s="2" t="s">
        <v>101</v>
      </c>
      <c r="V24" s="2" t="s">
        <v>102</v>
      </c>
      <c r="W24" s="2" t="s">
        <v>240</v>
      </c>
      <c r="X24" s="2" t="s">
        <v>100</v>
      </c>
      <c r="Y24" s="2" t="s">
        <v>241</v>
      </c>
      <c r="Z24" s="4">
        <v>107</v>
      </c>
      <c r="AA24" s="4">
        <f>=ROUNDDOWN(53.5,0)</f>
      </c>
      <c r="AB24" s="5">
        <v>2</v>
      </c>
      <c r="AC24" s="2" t="s">
        <v>100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3</v>
      </c>
      <c r="BK24" s="8">
        <v>168.74</v>
      </c>
      <c r="BL24" s="2" t="s">
        <v>242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97</v>
      </c>
      <c r="BW24" s="2" t="s">
        <v>243</v>
      </c>
      <c r="BX24" s="2" t="s">
        <v>163</v>
      </c>
      <c r="BY24" s="2" t="s">
        <v>110</v>
      </c>
      <c r="BZ24" s="2" t="s">
        <v>100</v>
      </c>
      <c r="CA24" s="4"/>
      <c r="CB24" s="8"/>
      <c r="CC24" s="4"/>
      <c r="CD24" s="8"/>
      <c r="CE24" s="7"/>
      <c r="CF24" s="7"/>
      <c r="CG24" s="2" t="s">
        <v>107</v>
      </c>
      <c r="CH24" s="2" t="s">
        <v>97</v>
      </c>
      <c r="CI24" s="2" t="s">
        <v>164</v>
      </c>
      <c r="CJ24" s="2" t="s">
        <v>100</v>
      </c>
      <c r="CK24" s="2" t="s">
        <v>110</v>
      </c>
      <c r="CL24" s="2" t="s">
        <v>100</v>
      </c>
      <c r="CM24" s="4"/>
      <c r="CN24" s="8"/>
      <c r="CO24" s="4"/>
      <c r="CP24" s="8"/>
      <c r="CQ24" s="7"/>
      <c r="CR24" s="7"/>
      <c r="CS24" s="2" t="s">
        <v>100</v>
      </c>
      <c r="CT24" s="2" t="s">
        <v>100</v>
      </c>
      <c r="CU24" s="2" t="s">
        <v>100</v>
      </c>
      <c r="CV24" s="2" t="s">
        <v>100</v>
      </c>
      <c r="CW24" s="2" t="s">
        <v>100</v>
      </c>
      <c r="CX24" s="2" t="s">
        <v>100</v>
      </c>
    </row>
    <row r="25">
      <c r="A25" s="2" t="s">
        <v>244</v>
      </c>
      <c r="B25" s="2" t="s">
        <v>89</v>
      </c>
      <c r="C25" s="2" t="s">
        <v>90</v>
      </c>
      <c r="D25" s="2" t="s">
        <v>91</v>
      </c>
      <c r="E25" s="2" t="s">
        <v>92</v>
      </c>
      <c r="F25" s="2" t="s">
        <v>245</v>
      </c>
      <c r="G25" s="2" t="s">
        <v>245</v>
      </c>
      <c r="H25" s="2" t="s">
        <v>245</v>
      </c>
      <c r="I25" s="2" t="s">
        <v>246</v>
      </c>
      <c r="J25" s="2" t="s">
        <v>95</v>
      </c>
      <c r="K25" s="2" t="s">
        <v>247</v>
      </c>
      <c r="L25" s="3">
        <v>55</v>
      </c>
      <c r="M25" s="3">
        <v>57.75</v>
      </c>
      <c r="N25" s="3">
        <v>114.99</v>
      </c>
      <c r="O25" s="2" t="s">
        <v>97</v>
      </c>
      <c r="P25" s="2" t="s">
        <v>129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101</v>
      </c>
      <c r="V25" s="2" t="s">
        <v>102</v>
      </c>
      <c r="W25" s="2" t="s">
        <v>104</v>
      </c>
      <c r="X25" s="2" t="s">
        <v>103</v>
      </c>
      <c r="Y25" s="2" t="s">
        <v>248</v>
      </c>
      <c r="Z25" s="4">
        <v>120</v>
      </c>
      <c r="AA25" s="4">
        <f>=ROUNDDOWN(40,0)</f>
      </c>
      <c r="AB25" s="5">
        <v>3</v>
      </c>
      <c r="AC25" s="2" t="s">
        <v>100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2</v>
      </c>
      <c r="BK25" s="8">
        <v>127.04</v>
      </c>
      <c r="BL25" s="2" t="s">
        <v>249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97</v>
      </c>
      <c r="BW25" s="2" t="s">
        <v>108</v>
      </c>
      <c r="BX25" s="2" t="s">
        <v>100</v>
      </c>
      <c r="BY25" s="2" t="s">
        <v>110</v>
      </c>
      <c r="BZ25" s="2" t="s">
        <v>100</v>
      </c>
      <c r="CA25" s="4"/>
      <c r="CB25" s="8"/>
      <c r="CC25" s="4"/>
      <c r="CD25" s="8"/>
      <c r="CE25" s="7"/>
      <c r="CF25" s="7"/>
      <c r="CG25" s="2" t="s">
        <v>107</v>
      </c>
      <c r="CH25" s="2" t="s">
        <v>97</v>
      </c>
      <c r="CI25" s="2" t="s">
        <v>250</v>
      </c>
      <c r="CJ25" s="2" t="s">
        <v>100</v>
      </c>
      <c r="CK25" s="2" t="s">
        <v>110</v>
      </c>
      <c r="CL25" s="2" t="s">
        <v>100</v>
      </c>
      <c r="CM25" s="4"/>
      <c r="CN25" s="8"/>
      <c r="CO25" s="4"/>
      <c r="CP25" s="8"/>
      <c r="CQ25" s="7"/>
      <c r="CR25" s="7"/>
      <c r="CS25" s="2" t="s">
        <v>100</v>
      </c>
      <c r="CT25" s="2" t="s">
        <v>100</v>
      </c>
      <c r="CU25" s="2" t="s">
        <v>100</v>
      </c>
      <c r="CV25" s="2" t="s">
        <v>100</v>
      </c>
      <c r="CW25" s="2" t="s">
        <v>100</v>
      </c>
      <c r="CX25" s="2" t="s">
        <v>100</v>
      </c>
    </row>
    <row r="26">
      <c r="A26" s="2" t="s">
        <v>251</v>
      </c>
      <c r="B26" s="2" t="s">
        <v>89</v>
      </c>
      <c r="C26" s="2" t="s">
        <v>90</v>
      </c>
      <c r="D26" s="2" t="s">
        <v>91</v>
      </c>
      <c r="E26" s="2" t="s">
        <v>92</v>
      </c>
      <c r="F26" s="2" t="s">
        <v>252</v>
      </c>
      <c r="G26" s="2" t="s">
        <v>252</v>
      </c>
      <c r="H26" s="2" t="s">
        <v>252</v>
      </c>
      <c r="I26" s="2" t="s">
        <v>253</v>
      </c>
      <c r="J26" s="2" t="s">
        <v>95</v>
      </c>
      <c r="K26" s="2" t="s">
        <v>96</v>
      </c>
      <c r="L26" s="3">
        <v>33</v>
      </c>
      <c r="M26" s="3">
        <v>34.65</v>
      </c>
      <c r="N26" s="3">
        <v>69.99</v>
      </c>
      <c r="O26" s="2" t="s">
        <v>97</v>
      </c>
      <c r="P26" s="2" t="s">
        <v>129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101</v>
      </c>
      <c r="V26" s="2" t="s">
        <v>102</v>
      </c>
      <c r="W26" s="2" t="s">
        <v>103</v>
      </c>
      <c r="X26" s="2" t="s">
        <v>175</v>
      </c>
      <c r="Y26" s="2" t="s">
        <v>248</v>
      </c>
      <c r="Z26" s="4">
        <v>121</v>
      </c>
      <c r="AA26" s="4">
        <f>=ROUNDDOWN(40.3333333333333,0)</f>
      </c>
      <c r="AB26" s="5">
        <v>3</v>
      </c>
      <c r="AC26" s="2" t="s">
        <v>100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3</v>
      </c>
      <c r="BK26" s="8">
        <v>143.37</v>
      </c>
      <c r="BL26" s="2" t="s">
        <v>254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97</v>
      </c>
      <c r="BW26" s="2" t="s">
        <v>108</v>
      </c>
      <c r="BX26" s="2" t="s">
        <v>255</v>
      </c>
      <c r="BY26" s="2" t="s">
        <v>110</v>
      </c>
      <c r="BZ26" s="2" t="s">
        <v>100</v>
      </c>
      <c r="CA26" s="4"/>
      <c r="CB26" s="8"/>
      <c r="CC26" s="4"/>
      <c r="CD26" s="8"/>
      <c r="CE26" s="7"/>
      <c r="CF26" s="7"/>
      <c r="CG26" s="2" t="s">
        <v>107</v>
      </c>
      <c r="CH26" s="2" t="s">
        <v>97</v>
      </c>
      <c r="CI26" s="2" t="s">
        <v>108</v>
      </c>
      <c r="CJ26" s="2" t="s">
        <v>100</v>
      </c>
      <c r="CK26" s="2" t="s">
        <v>110</v>
      </c>
      <c r="CL26" s="2" t="s">
        <v>100</v>
      </c>
      <c r="CM26" s="4"/>
      <c r="CN26" s="8"/>
      <c r="CO26" s="4"/>
      <c r="CP26" s="8"/>
      <c r="CQ26" s="7"/>
      <c r="CR26" s="7"/>
      <c r="CS26" s="2" t="s">
        <v>100</v>
      </c>
      <c r="CT26" s="2" t="s">
        <v>100</v>
      </c>
      <c r="CU26" s="2" t="s">
        <v>100</v>
      </c>
      <c r="CV26" s="2" t="s">
        <v>100</v>
      </c>
      <c r="CW26" s="2" t="s">
        <v>100</v>
      </c>
      <c r="CX26" s="2" t="s">
        <v>100</v>
      </c>
    </row>
    <row r="27">
      <c r="A27" s="2" t="s">
        <v>256</v>
      </c>
      <c r="B27" s="2" t="s">
        <v>89</v>
      </c>
      <c r="C27" s="2" t="s">
        <v>90</v>
      </c>
      <c r="D27" s="2" t="s">
        <v>91</v>
      </c>
      <c r="E27" s="2" t="s">
        <v>92</v>
      </c>
      <c r="F27" s="2" t="s">
        <v>257</v>
      </c>
      <c r="G27" s="2" t="s">
        <v>257</v>
      </c>
      <c r="H27" s="2" t="s">
        <v>257</v>
      </c>
      <c r="I27" s="2" t="s">
        <v>258</v>
      </c>
      <c r="J27" s="2" t="s">
        <v>95</v>
      </c>
      <c r="K27" s="2" t="s">
        <v>259</v>
      </c>
      <c r="L27" s="3">
        <v>78.14</v>
      </c>
      <c r="M27" s="3">
        <v>82.05</v>
      </c>
      <c r="N27" s="3">
        <v>179.99</v>
      </c>
      <c r="O27" s="2" t="s">
        <v>97</v>
      </c>
      <c r="P27" s="2" t="s">
        <v>129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101</v>
      </c>
      <c r="V27" s="2" t="s">
        <v>102</v>
      </c>
      <c r="W27" s="2" t="s">
        <v>100</v>
      </c>
      <c r="X27" s="2" t="s">
        <v>100</v>
      </c>
      <c r="Y27" s="2" t="s">
        <v>260</v>
      </c>
      <c r="Z27" s="4">
        <v>32</v>
      </c>
      <c r="AA27" s="4">
        <f>=ROUNDDOWN(16,0)</f>
      </c>
      <c r="AB27" s="5">
        <v>2</v>
      </c>
      <c r="AC27" s="2" t="s">
        <v>120</v>
      </c>
      <c r="AD27" s="4">
        <v>50</v>
      </c>
      <c r="AE27" s="4">
        <v>100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100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97</v>
      </c>
      <c r="BW27" s="2" t="s">
        <v>261</v>
      </c>
      <c r="BX27" s="2" t="s">
        <v>262</v>
      </c>
      <c r="BY27" s="2" t="s">
        <v>110</v>
      </c>
      <c r="BZ27" s="2" t="s">
        <v>100</v>
      </c>
      <c r="CA27" s="4"/>
      <c r="CB27" s="8"/>
      <c r="CC27" s="4"/>
      <c r="CD27" s="8"/>
      <c r="CE27" s="7"/>
      <c r="CF27" s="7"/>
      <c r="CG27" s="2" t="s">
        <v>107</v>
      </c>
      <c r="CH27" s="2" t="s">
        <v>97</v>
      </c>
      <c r="CI27" s="2" t="s">
        <v>147</v>
      </c>
      <c r="CJ27" s="2" t="s">
        <v>100</v>
      </c>
      <c r="CK27" s="2" t="s">
        <v>110</v>
      </c>
      <c r="CL27" s="2" t="s">
        <v>100</v>
      </c>
      <c r="CM27" s="4"/>
      <c r="CN27" s="8"/>
      <c r="CO27" s="4"/>
      <c r="CP27" s="8"/>
      <c r="CQ27" s="7"/>
      <c r="CR27" s="7"/>
      <c r="CS27" s="2" t="s">
        <v>100</v>
      </c>
      <c r="CT27" s="2" t="s">
        <v>100</v>
      </c>
      <c r="CU27" s="2" t="s">
        <v>100</v>
      </c>
      <c r="CV27" s="2" t="s">
        <v>100</v>
      </c>
      <c r="CW27" s="2" t="s">
        <v>100</v>
      </c>
      <c r="CX27" s="2" t="s">
        <v>100</v>
      </c>
    </row>
    <row r="28">
      <c r="A28" s="2" t="s">
        <v>263</v>
      </c>
      <c r="B28" s="2" t="s">
        <v>89</v>
      </c>
      <c r="C28" s="2" t="s">
        <v>90</v>
      </c>
      <c r="D28" s="2" t="s">
        <v>91</v>
      </c>
      <c r="E28" s="2" t="s">
        <v>92</v>
      </c>
      <c r="F28" s="2" t="s">
        <v>264</v>
      </c>
      <c r="G28" s="2" t="s">
        <v>264</v>
      </c>
      <c r="H28" s="2" t="s">
        <v>264</v>
      </c>
      <c r="I28" s="2" t="s">
        <v>265</v>
      </c>
      <c r="J28" s="2" t="s">
        <v>95</v>
      </c>
      <c r="K28" s="2" t="s">
        <v>128</v>
      </c>
      <c r="L28" s="3">
        <v>14.85</v>
      </c>
      <c r="M28" s="3">
        <v>15.59</v>
      </c>
      <c r="N28" s="3">
        <v>34.99</v>
      </c>
      <c r="O28" s="2" t="s">
        <v>97</v>
      </c>
      <c r="P28" s="2" t="s">
        <v>266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101</v>
      </c>
      <c r="V28" s="2" t="s">
        <v>182</v>
      </c>
      <c r="W28" s="2" t="s">
        <v>103</v>
      </c>
      <c r="X28" s="2" t="s">
        <v>159</v>
      </c>
      <c r="Y28" s="2" t="s">
        <v>267</v>
      </c>
      <c r="Z28" s="4">
        <v>67</v>
      </c>
      <c r="AA28" s="4">
        <f>=ROUNDDOWN(55.8333333333333,0)</f>
      </c>
      <c r="AB28" s="5">
        <v>1.2</v>
      </c>
      <c r="AC28" s="2" t="s">
        <v>100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3</v>
      </c>
      <c r="BK28" s="8">
        <v>51</v>
      </c>
      <c r="BL28" s="2" t="s">
        <v>268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97</v>
      </c>
      <c r="BW28" s="2" t="s">
        <v>162</v>
      </c>
      <c r="BX28" s="2" t="s">
        <v>100</v>
      </c>
      <c r="BY28" s="2" t="s">
        <v>110</v>
      </c>
      <c r="BZ28" s="2" t="s">
        <v>100</v>
      </c>
      <c r="CA28" s="4"/>
      <c r="CB28" s="8"/>
      <c r="CC28" s="4"/>
      <c r="CD28" s="8"/>
      <c r="CE28" s="7"/>
      <c r="CF28" s="7"/>
      <c r="CG28" s="2" t="s">
        <v>107</v>
      </c>
      <c r="CH28" s="2" t="s">
        <v>97</v>
      </c>
      <c r="CI28" s="2" t="s">
        <v>164</v>
      </c>
      <c r="CJ28" s="2" t="s">
        <v>100</v>
      </c>
      <c r="CK28" s="2" t="s">
        <v>110</v>
      </c>
      <c r="CL28" s="2" t="s">
        <v>100</v>
      </c>
      <c r="CM28" s="4"/>
      <c r="CN28" s="8"/>
      <c r="CO28" s="4"/>
      <c r="CP28" s="8"/>
      <c r="CQ28" s="7"/>
      <c r="CR28" s="7"/>
      <c r="CS28" s="2" t="s">
        <v>100</v>
      </c>
      <c r="CT28" s="2" t="s">
        <v>100</v>
      </c>
      <c r="CU28" s="2" t="s">
        <v>100</v>
      </c>
      <c r="CV28" s="2" t="s">
        <v>100</v>
      </c>
      <c r="CW28" s="2" t="s">
        <v>100</v>
      </c>
      <c r="CX28" s="2" t="s">
        <v>100</v>
      </c>
    </row>
    <row r="29">
      <c r="A29" s="2" t="s">
        <v>269</v>
      </c>
      <c r="B29" s="2" t="s">
        <v>89</v>
      </c>
      <c r="C29" s="2" t="s">
        <v>90</v>
      </c>
      <c r="D29" s="2" t="s">
        <v>91</v>
      </c>
      <c r="E29" s="2" t="s">
        <v>92</v>
      </c>
      <c r="F29" s="2" t="s">
        <v>270</v>
      </c>
      <c r="G29" s="2" t="s">
        <v>270</v>
      </c>
      <c r="H29" s="2" t="s">
        <v>270</v>
      </c>
      <c r="I29" s="2" t="s">
        <v>271</v>
      </c>
      <c r="J29" s="2" t="s">
        <v>95</v>
      </c>
      <c r="K29" s="2" t="s">
        <v>220</v>
      </c>
      <c r="L29" s="3">
        <v>113.85</v>
      </c>
      <c r="M29" s="3">
        <v>119.54</v>
      </c>
      <c r="N29" s="3">
        <v>249.99</v>
      </c>
      <c r="O29" s="2" t="s">
        <v>97</v>
      </c>
      <c r="P29" s="2" t="s">
        <v>115</v>
      </c>
      <c r="Q29" s="2" t="s">
        <v>99</v>
      </c>
      <c r="R29" s="2" t="s">
        <v>100</v>
      </c>
      <c r="S29" s="2" t="s">
        <v>272</v>
      </c>
      <c r="T29" s="2" t="s">
        <v>100</v>
      </c>
      <c r="U29" s="2" t="s">
        <v>100</v>
      </c>
      <c r="V29" s="2" t="s">
        <v>182</v>
      </c>
      <c r="W29" s="2" t="s">
        <v>159</v>
      </c>
      <c r="X29" s="2" t="s">
        <v>100</v>
      </c>
      <c r="Y29" s="2" t="s">
        <v>273</v>
      </c>
      <c r="Z29" s="4">
        <v>278</v>
      </c>
      <c r="AA29" s="4">
        <f>=ROUNDDOWN(41.4925373134328,0)</f>
      </c>
      <c r="AB29" s="5">
        <v>6.7</v>
      </c>
      <c r="AC29" s="2" t="s">
        <v>100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20</v>
      </c>
      <c r="BK29" s="8">
        <v>2459.87</v>
      </c>
      <c r="BL29" s="2" t="s">
        <v>274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97</v>
      </c>
      <c r="BW29" s="2" t="s">
        <v>215</v>
      </c>
      <c r="BX29" s="2" t="s">
        <v>275</v>
      </c>
      <c r="BY29" s="2" t="s">
        <v>110</v>
      </c>
      <c r="BZ29" s="2" t="s">
        <v>100</v>
      </c>
      <c r="CA29" s="4"/>
      <c r="CB29" s="8"/>
      <c r="CC29" s="4"/>
      <c r="CD29" s="8"/>
      <c r="CE29" s="7"/>
      <c r="CF29" s="7"/>
      <c r="CG29" s="2" t="s">
        <v>107</v>
      </c>
      <c r="CH29" s="2" t="s">
        <v>97</v>
      </c>
      <c r="CI29" s="2" t="s">
        <v>147</v>
      </c>
      <c r="CJ29" s="2" t="s">
        <v>100</v>
      </c>
      <c r="CK29" s="2" t="s">
        <v>110</v>
      </c>
      <c r="CL29" s="2" t="s">
        <v>100</v>
      </c>
      <c r="CM29" s="4"/>
      <c r="CN29" s="8"/>
      <c r="CO29" s="4"/>
      <c r="CP29" s="8"/>
      <c r="CQ29" s="7"/>
      <c r="CR29" s="7"/>
      <c r="CS29" s="2" t="s">
        <v>100</v>
      </c>
      <c r="CT29" s="2" t="s">
        <v>100</v>
      </c>
      <c r="CU29" s="2" t="s">
        <v>100</v>
      </c>
      <c r="CV29" s="2" t="s">
        <v>100</v>
      </c>
      <c r="CW29" s="2" t="s">
        <v>100</v>
      </c>
      <c r="CX29" s="2" t="s">
        <v>100</v>
      </c>
    </row>
    <row r="30">
      <c r="A30" s="2" t="s">
        <v>276</v>
      </c>
      <c r="B30" s="2" t="s">
        <v>89</v>
      </c>
      <c r="C30" s="2" t="s">
        <v>90</v>
      </c>
      <c r="D30" s="2" t="s">
        <v>91</v>
      </c>
      <c r="E30" s="2" t="s">
        <v>92</v>
      </c>
      <c r="F30" s="2" t="s">
        <v>277</v>
      </c>
      <c r="G30" s="2" t="s">
        <v>277</v>
      </c>
      <c r="H30" s="2" t="s">
        <v>277</v>
      </c>
      <c r="I30" s="2" t="s">
        <v>278</v>
      </c>
      <c r="J30" s="2" t="s">
        <v>95</v>
      </c>
      <c r="K30" s="2" t="s">
        <v>157</v>
      </c>
      <c r="L30" s="3">
        <v>72</v>
      </c>
      <c r="M30" s="3">
        <v>75.6</v>
      </c>
      <c r="N30" s="3">
        <v>149.99</v>
      </c>
      <c r="O30" s="2" t="s">
        <v>97</v>
      </c>
      <c r="P30" s="2" t="s">
        <v>129</v>
      </c>
      <c r="Q30" s="2" t="s">
        <v>99</v>
      </c>
      <c r="R30" s="2" t="s">
        <v>100</v>
      </c>
      <c r="S30" s="2" t="s">
        <v>279</v>
      </c>
      <c r="T30" s="2" t="s">
        <v>100</v>
      </c>
      <c r="U30" s="2" t="s">
        <v>100</v>
      </c>
      <c r="V30" s="2" t="s">
        <v>182</v>
      </c>
      <c r="W30" s="2" t="s">
        <v>103</v>
      </c>
      <c r="X30" s="2" t="s">
        <v>100</v>
      </c>
      <c r="Y30" s="2" t="s">
        <v>183</v>
      </c>
      <c r="Z30" s="4">
        <v>152</v>
      </c>
      <c r="AA30" s="4">
        <f>=ROUNDDOWN(50.6666666666667,0)</f>
      </c>
      <c r="AB30" s="5">
        <v>3</v>
      </c>
      <c r="AC30" s="2" t="s">
        <v>100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100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97</v>
      </c>
      <c r="BW30" s="2" t="s">
        <v>280</v>
      </c>
      <c r="BX30" s="2" t="s">
        <v>281</v>
      </c>
      <c r="BY30" s="2" t="s">
        <v>110</v>
      </c>
      <c r="BZ30" s="2" t="s">
        <v>100</v>
      </c>
      <c r="CA30" s="4"/>
      <c r="CB30" s="8"/>
      <c r="CC30" s="4"/>
      <c r="CD30" s="8"/>
      <c r="CE30" s="7"/>
      <c r="CF30" s="7"/>
      <c r="CG30" s="2" t="s">
        <v>107</v>
      </c>
      <c r="CH30" s="2" t="s">
        <v>97</v>
      </c>
      <c r="CI30" s="2" t="s">
        <v>147</v>
      </c>
      <c r="CJ30" s="2" t="s">
        <v>100</v>
      </c>
      <c r="CK30" s="2" t="s">
        <v>110</v>
      </c>
      <c r="CL30" s="2" t="s">
        <v>100</v>
      </c>
      <c r="CM30" s="4"/>
      <c r="CN30" s="8"/>
      <c r="CO30" s="4"/>
      <c r="CP30" s="8"/>
      <c r="CQ30" s="7"/>
      <c r="CR30" s="7"/>
      <c r="CS30" s="2" t="s">
        <v>100</v>
      </c>
      <c r="CT30" s="2" t="s">
        <v>100</v>
      </c>
      <c r="CU30" s="2" t="s">
        <v>100</v>
      </c>
      <c r="CV30" s="2" t="s">
        <v>100</v>
      </c>
      <c r="CW30" s="2" t="s">
        <v>100</v>
      </c>
      <c r="CX30" s="2" t="s">
        <v>100</v>
      </c>
    </row>
    <row r="31">
      <c r="A31" s="2" t="s">
        <v>282</v>
      </c>
      <c r="B31" s="2" t="s">
        <v>89</v>
      </c>
      <c r="C31" s="2" t="s">
        <v>90</v>
      </c>
      <c r="D31" s="2" t="s">
        <v>91</v>
      </c>
      <c r="E31" s="2" t="s">
        <v>92</v>
      </c>
      <c r="F31" s="2" t="s">
        <v>283</v>
      </c>
      <c r="G31" s="2" t="s">
        <v>283</v>
      </c>
      <c r="H31" s="2" t="s">
        <v>283</v>
      </c>
      <c r="I31" s="2" t="s">
        <v>143</v>
      </c>
      <c r="J31" s="2" t="s">
        <v>95</v>
      </c>
      <c r="K31" s="2" t="s">
        <v>128</v>
      </c>
      <c r="L31" s="3">
        <v>39.2</v>
      </c>
      <c r="M31" s="3">
        <v>41.16</v>
      </c>
      <c r="N31" s="3">
        <v>79.99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101</v>
      </c>
      <c r="V31" s="2" t="s">
        <v>102</v>
      </c>
      <c r="W31" s="2" t="s">
        <v>104</v>
      </c>
      <c r="X31" s="2" t="s">
        <v>103</v>
      </c>
      <c r="Y31" s="2" t="s">
        <v>284</v>
      </c>
      <c r="Z31" s="4">
        <v>66</v>
      </c>
      <c r="AA31" s="4">
        <f>=ROUNDDOWN(16.5,0)</f>
      </c>
      <c r="AB31" s="5">
        <v>4</v>
      </c>
      <c r="AC31" s="2" t="s">
        <v>168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5</v>
      </c>
      <c r="BK31" s="8">
        <v>194.26</v>
      </c>
      <c r="BL31" s="2" t="s">
        <v>285</v>
      </c>
      <c r="BM31" s="7"/>
      <c r="BN31" s="7"/>
      <c r="BO31" s="4"/>
      <c r="BP31" s="8"/>
      <c r="BQ31" s="4"/>
      <c r="BR31" s="8"/>
      <c r="BS31" s="7"/>
      <c r="BT31" s="7"/>
      <c r="BU31" s="2" t="s">
        <v>140</v>
      </c>
      <c r="BV31" s="2" t="s">
        <v>97</v>
      </c>
      <c r="BW31" s="2" t="s">
        <v>100</v>
      </c>
      <c r="BX31" s="2" t="s">
        <v>100</v>
      </c>
      <c r="BY31" s="2" t="s">
        <v>110</v>
      </c>
      <c r="BZ31" s="2" t="s">
        <v>100</v>
      </c>
      <c r="CA31" s="4"/>
      <c r="CB31" s="8"/>
      <c r="CC31" s="4"/>
      <c r="CD31" s="8"/>
      <c r="CE31" s="7"/>
      <c r="CF31" s="7"/>
      <c r="CG31" s="2" t="s">
        <v>140</v>
      </c>
      <c r="CH31" s="2" t="s">
        <v>97</v>
      </c>
      <c r="CI31" s="2" t="s">
        <v>100</v>
      </c>
      <c r="CJ31" s="2" t="s">
        <v>100</v>
      </c>
      <c r="CK31" s="2" t="s">
        <v>110</v>
      </c>
      <c r="CL31" s="2" t="s">
        <v>100</v>
      </c>
      <c r="CM31" s="4"/>
      <c r="CN31" s="8"/>
      <c r="CO31" s="4"/>
      <c r="CP31" s="8"/>
      <c r="CQ31" s="7"/>
      <c r="CR31" s="7"/>
      <c r="CS31" s="2" t="s">
        <v>100</v>
      </c>
      <c r="CT31" s="2" t="s">
        <v>100</v>
      </c>
      <c r="CU31" s="2" t="s">
        <v>100</v>
      </c>
      <c r="CV31" s="2" t="s">
        <v>100</v>
      </c>
      <c r="CW31" s="2" t="s">
        <v>100</v>
      </c>
      <c r="CX31" s="2" t="s">
        <v>100</v>
      </c>
    </row>
    <row r="32">
      <c r="A32" s="2" t="s">
        <v>286</v>
      </c>
      <c r="B32" s="2" t="s">
        <v>89</v>
      </c>
      <c r="C32" s="2" t="s">
        <v>90</v>
      </c>
      <c r="D32" s="2" t="s">
        <v>91</v>
      </c>
      <c r="E32" s="2" t="s">
        <v>92</v>
      </c>
      <c r="F32" s="2" t="s">
        <v>287</v>
      </c>
      <c r="G32" s="2" t="s">
        <v>287</v>
      </c>
      <c r="H32" s="2" t="s">
        <v>287</v>
      </c>
      <c r="I32" s="2" t="s">
        <v>288</v>
      </c>
      <c r="J32" s="2" t="s">
        <v>95</v>
      </c>
      <c r="K32" s="2" t="s">
        <v>289</v>
      </c>
      <c r="L32" s="3">
        <v>44.37</v>
      </c>
      <c r="M32" s="3">
        <v>46.59</v>
      </c>
      <c r="N32" s="3">
        <v>104.99</v>
      </c>
      <c r="O32" s="2" t="s">
        <v>97</v>
      </c>
      <c r="P32" s="2" t="s">
        <v>129</v>
      </c>
      <c r="Q32" s="2" t="s">
        <v>99</v>
      </c>
      <c r="R32" s="2" t="s">
        <v>100</v>
      </c>
      <c r="S32" s="2" t="s">
        <v>100</v>
      </c>
      <c r="T32" s="2" t="s">
        <v>100</v>
      </c>
      <c r="U32" s="2" t="s">
        <v>101</v>
      </c>
      <c r="V32" s="2" t="s">
        <v>102</v>
      </c>
      <c r="W32" s="2" t="s">
        <v>103</v>
      </c>
      <c r="X32" s="2" t="s">
        <v>118</v>
      </c>
      <c r="Y32" s="2" t="s">
        <v>290</v>
      </c>
      <c r="Z32" s="4">
        <v>93</v>
      </c>
      <c r="AA32" s="4">
        <f>=ROUNDDOWN(54.7058823529412,0)</f>
      </c>
      <c r="AB32" s="5">
        <v>1.7</v>
      </c>
      <c r="AC32" s="2" t="s">
        <v>100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5</v>
      </c>
      <c r="BK32" s="8">
        <v>270.67</v>
      </c>
      <c r="BL32" s="2" t="s">
        <v>139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97</v>
      </c>
      <c r="BW32" s="2" t="s">
        <v>291</v>
      </c>
      <c r="BX32" s="2" t="s">
        <v>292</v>
      </c>
      <c r="BY32" s="2" t="s">
        <v>110</v>
      </c>
      <c r="BZ32" s="2" t="s">
        <v>100</v>
      </c>
      <c r="CA32" s="4"/>
      <c r="CB32" s="8"/>
      <c r="CC32" s="4"/>
      <c r="CD32" s="8"/>
      <c r="CE32" s="7"/>
      <c r="CF32" s="7"/>
      <c r="CG32" s="2" t="s">
        <v>107</v>
      </c>
      <c r="CH32" s="2" t="s">
        <v>97</v>
      </c>
      <c r="CI32" s="2" t="s">
        <v>164</v>
      </c>
      <c r="CJ32" s="2" t="s">
        <v>100</v>
      </c>
      <c r="CK32" s="2" t="s">
        <v>110</v>
      </c>
      <c r="CL32" s="2" t="s">
        <v>100</v>
      </c>
      <c r="CM32" s="4"/>
      <c r="CN32" s="8"/>
      <c r="CO32" s="4"/>
      <c r="CP32" s="8"/>
      <c r="CQ32" s="7"/>
      <c r="CR32" s="7"/>
      <c r="CS32" s="2" t="s">
        <v>100</v>
      </c>
      <c r="CT32" s="2" t="s">
        <v>100</v>
      </c>
      <c r="CU32" s="2" t="s">
        <v>100</v>
      </c>
      <c r="CV32" s="2" t="s">
        <v>100</v>
      </c>
      <c r="CW32" s="2" t="s">
        <v>100</v>
      </c>
      <c r="CX32" s="2" t="s">
        <v>100</v>
      </c>
    </row>
    <row r="33">
      <c r="A33" s="2" t="s">
        <v>293</v>
      </c>
      <c r="B33" s="2" t="s">
        <v>89</v>
      </c>
      <c r="C33" s="2" t="s">
        <v>90</v>
      </c>
      <c r="D33" s="2" t="s">
        <v>91</v>
      </c>
      <c r="E33" s="2" t="s">
        <v>92</v>
      </c>
      <c r="F33" s="2" t="s">
        <v>294</v>
      </c>
      <c r="G33" s="2" t="s">
        <v>294</v>
      </c>
      <c r="H33" s="2" t="s">
        <v>294</v>
      </c>
      <c r="I33" s="2" t="s">
        <v>295</v>
      </c>
      <c r="J33" s="2" t="s">
        <v>95</v>
      </c>
      <c r="K33" s="2" t="s">
        <v>128</v>
      </c>
      <c r="L33" s="3">
        <v>40.5</v>
      </c>
      <c r="M33" s="3">
        <v>42.53</v>
      </c>
      <c r="N33" s="3">
        <v>84.99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101</v>
      </c>
      <c r="V33" s="2" t="s">
        <v>102</v>
      </c>
      <c r="W33" s="2" t="s">
        <v>103</v>
      </c>
      <c r="X33" s="2" t="s">
        <v>104</v>
      </c>
      <c r="Y33" s="2" t="s">
        <v>296</v>
      </c>
      <c r="Z33" s="4">
        <v>94</v>
      </c>
      <c r="AA33" s="4">
        <f>=ROUNDDOWN(94,0)</f>
      </c>
      <c r="AB33" s="5">
        <v>1</v>
      </c>
      <c r="AC33" s="2" t="s">
        <v>100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1</v>
      </c>
      <c r="BK33" s="8">
        <v>38.28</v>
      </c>
      <c r="BL33" s="2" t="s">
        <v>254</v>
      </c>
      <c r="BM33" s="7"/>
      <c r="BN33" s="7"/>
      <c r="BO33" s="4"/>
      <c r="BP33" s="8"/>
      <c r="BQ33" s="4"/>
      <c r="BR33" s="8"/>
      <c r="BS33" s="7"/>
      <c r="BT33" s="7"/>
      <c r="BU33" s="2" t="s">
        <v>140</v>
      </c>
      <c r="BV33" s="2" t="s">
        <v>97</v>
      </c>
      <c r="BW33" s="2" t="s">
        <v>100</v>
      </c>
      <c r="BX33" s="2" t="s">
        <v>100</v>
      </c>
      <c r="BY33" s="2" t="s">
        <v>110</v>
      </c>
      <c r="BZ33" s="2" t="s">
        <v>100</v>
      </c>
      <c r="CA33" s="4"/>
      <c r="CB33" s="8"/>
      <c r="CC33" s="4"/>
      <c r="CD33" s="8"/>
      <c r="CE33" s="7"/>
      <c r="CF33" s="7"/>
      <c r="CG33" s="2" t="s">
        <v>140</v>
      </c>
      <c r="CH33" s="2" t="s">
        <v>97</v>
      </c>
      <c r="CI33" s="2" t="s">
        <v>100</v>
      </c>
      <c r="CJ33" s="2" t="s">
        <v>100</v>
      </c>
      <c r="CK33" s="2" t="s">
        <v>110</v>
      </c>
      <c r="CL33" s="2" t="s">
        <v>100</v>
      </c>
      <c r="CM33" s="4"/>
      <c r="CN33" s="8"/>
      <c r="CO33" s="4"/>
      <c r="CP33" s="8"/>
      <c r="CQ33" s="7"/>
      <c r="CR33" s="7"/>
      <c r="CS33" s="2" t="s">
        <v>100</v>
      </c>
      <c r="CT33" s="2" t="s">
        <v>100</v>
      </c>
      <c r="CU33" s="2" t="s">
        <v>100</v>
      </c>
      <c r="CV33" s="2" t="s">
        <v>100</v>
      </c>
      <c r="CW33" s="2" t="s">
        <v>100</v>
      </c>
      <c r="CX33" s="2" t="s">
        <v>100</v>
      </c>
    </row>
    <row r="34">
      <c r="A34" s="2" t="s">
        <v>297</v>
      </c>
      <c r="B34" s="2" t="s">
        <v>89</v>
      </c>
      <c r="C34" s="2" t="s">
        <v>90</v>
      </c>
      <c r="D34" s="2" t="s">
        <v>91</v>
      </c>
      <c r="E34" s="2" t="s">
        <v>92</v>
      </c>
      <c r="F34" s="2" t="s">
        <v>298</v>
      </c>
      <c r="G34" s="2" t="s">
        <v>298</v>
      </c>
      <c r="H34" s="2" t="s">
        <v>298</v>
      </c>
      <c r="I34" s="2" t="s">
        <v>299</v>
      </c>
      <c r="J34" s="2" t="s">
        <v>95</v>
      </c>
      <c r="K34" s="2" t="s">
        <v>300</v>
      </c>
      <c r="L34" s="3">
        <v>38.4</v>
      </c>
      <c r="M34" s="3">
        <v>40.32</v>
      </c>
      <c r="N34" s="3">
        <v>79.99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100</v>
      </c>
      <c r="T34" s="2" t="s">
        <v>100</v>
      </c>
      <c r="U34" s="2" t="s">
        <v>101</v>
      </c>
      <c r="V34" s="2" t="s">
        <v>102</v>
      </c>
      <c r="W34" s="2" t="s">
        <v>153</v>
      </c>
      <c r="X34" s="2" t="s">
        <v>103</v>
      </c>
      <c r="Y34" s="2" t="s">
        <v>190</v>
      </c>
      <c r="Z34" s="4">
        <v>79</v>
      </c>
      <c r="AA34" s="4">
        <f>=ROUNDDOWN(79,0)</f>
      </c>
      <c r="AB34" s="5">
        <v>1</v>
      </c>
      <c r="AC34" s="2" t="s">
        <v>100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100</v>
      </c>
      <c r="BM34" s="7"/>
      <c r="BN34" s="7"/>
      <c r="BO34" s="4"/>
      <c r="BP34" s="8"/>
      <c r="BQ34" s="4"/>
      <c r="BR34" s="8"/>
      <c r="BS34" s="7"/>
      <c r="BT34" s="7"/>
      <c r="BU34" s="2" t="s">
        <v>140</v>
      </c>
      <c r="BV34" s="2" t="s">
        <v>97</v>
      </c>
      <c r="BW34" s="2" t="s">
        <v>100</v>
      </c>
      <c r="BX34" s="2" t="s">
        <v>100</v>
      </c>
      <c r="BY34" s="2" t="s">
        <v>110</v>
      </c>
      <c r="BZ34" s="2" t="s">
        <v>100</v>
      </c>
      <c r="CA34" s="4"/>
      <c r="CB34" s="8"/>
      <c r="CC34" s="4"/>
      <c r="CD34" s="8"/>
      <c r="CE34" s="7"/>
      <c r="CF34" s="7"/>
      <c r="CG34" s="2" t="s">
        <v>140</v>
      </c>
      <c r="CH34" s="2" t="s">
        <v>97</v>
      </c>
      <c r="CI34" s="2" t="s">
        <v>100</v>
      </c>
      <c r="CJ34" s="2" t="s">
        <v>100</v>
      </c>
      <c r="CK34" s="2" t="s">
        <v>110</v>
      </c>
      <c r="CL34" s="2" t="s">
        <v>100</v>
      </c>
      <c r="CM34" s="4"/>
      <c r="CN34" s="8"/>
      <c r="CO34" s="4"/>
      <c r="CP34" s="8"/>
      <c r="CQ34" s="7"/>
      <c r="CR34" s="7"/>
      <c r="CS34" s="2" t="s">
        <v>100</v>
      </c>
      <c r="CT34" s="2" t="s">
        <v>100</v>
      </c>
      <c r="CU34" s="2" t="s">
        <v>100</v>
      </c>
      <c r="CV34" s="2" t="s">
        <v>100</v>
      </c>
      <c r="CW34" s="2" t="s">
        <v>100</v>
      </c>
      <c r="CX34" s="2" t="s">
        <v>100</v>
      </c>
    </row>
    <row r="35">
      <c r="A35" s="2" t="s">
        <v>301</v>
      </c>
      <c r="B35" s="2" t="s">
        <v>89</v>
      </c>
      <c r="C35" s="2" t="s">
        <v>90</v>
      </c>
      <c r="D35" s="2" t="s">
        <v>302</v>
      </c>
      <c r="E35" s="2" t="s">
        <v>303</v>
      </c>
      <c r="F35" s="2" t="s">
        <v>304</v>
      </c>
      <c r="G35" s="2" t="s">
        <v>304</v>
      </c>
      <c r="H35" s="2" t="s">
        <v>304</v>
      </c>
      <c r="I35" s="2" t="s">
        <v>305</v>
      </c>
      <c r="J35" s="2" t="s">
        <v>95</v>
      </c>
      <c r="K35" s="2" t="s">
        <v>128</v>
      </c>
      <c r="L35" s="3">
        <v>125.15</v>
      </c>
      <c r="M35" s="3">
        <v>131.41</v>
      </c>
      <c r="N35" s="3">
        <v>279.99</v>
      </c>
      <c r="O35" s="2" t="s">
        <v>97</v>
      </c>
      <c r="P35" s="2" t="s">
        <v>115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100</v>
      </c>
      <c r="V35" s="2" t="s">
        <v>102</v>
      </c>
      <c r="W35" s="2" t="s">
        <v>159</v>
      </c>
      <c r="X35" s="2" t="s">
        <v>100</v>
      </c>
      <c r="Y35" s="2" t="s">
        <v>306</v>
      </c>
      <c r="Z35" s="4">
        <v>466</v>
      </c>
      <c r="AA35" s="4">
        <f>=ROUNDDOWN(33.2857142857143,0)</f>
      </c>
      <c r="AB35" s="5">
        <v>14</v>
      </c>
      <c r="AC35" s="2" t="s">
        <v>100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>
        <v>1</v>
      </c>
      <c r="AQ35" s="8">
        <v>149.97</v>
      </c>
      <c r="AR35" s="4"/>
      <c r="AS35" s="8"/>
      <c r="AT35" s="7"/>
      <c r="AU35" s="7"/>
      <c r="AV35" s="4">
        <v>1</v>
      </c>
      <c r="AW35" s="8">
        <v>149.97</v>
      </c>
      <c r="AX35" s="4"/>
      <c r="AY35" s="8"/>
      <c r="AZ35" s="7"/>
      <c r="BA35" s="7"/>
      <c r="BB35" s="7">
        <v>1</v>
      </c>
      <c r="BC35" s="4">
        <v>1</v>
      </c>
      <c r="BD35" s="8">
        <v>149.97</v>
      </c>
      <c r="BE35" s="4"/>
      <c r="BF35" s="8"/>
      <c r="BG35" s="7"/>
      <c r="BH35" s="7"/>
      <c r="BI35" s="7">
        <v>1</v>
      </c>
      <c r="BJ35" s="4">
        <v>11</v>
      </c>
      <c r="BK35" s="8">
        <v>1627.8</v>
      </c>
      <c r="BL35" s="2" t="s">
        <v>307</v>
      </c>
      <c r="BM35" s="7">
        <v>0.0909</v>
      </c>
      <c r="BN35" s="7">
        <v>0.0921</v>
      </c>
      <c r="BO35" s="4">
        <v>1</v>
      </c>
      <c r="BP35" s="8">
        <v>149.97</v>
      </c>
      <c r="BQ35" s="4"/>
      <c r="BR35" s="8"/>
      <c r="BS35" s="7"/>
      <c r="BT35" s="7"/>
      <c r="BU35" s="2" t="s">
        <v>107</v>
      </c>
      <c r="BV35" s="2" t="s">
        <v>97</v>
      </c>
      <c r="BW35" s="2" t="s">
        <v>215</v>
      </c>
      <c r="BX35" s="2" t="s">
        <v>308</v>
      </c>
      <c r="BY35" s="2" t="s">
        <v>110</v>
      </c>
      <c r="BZ35" s="2" t="s">
        <v>100</v>
      </c>
      <c r="CA35" s="4"/>
      <c r="CB35" s="8"/>
      <c r="CC35" s="4"/>
      <c r="CD35" s="8"/>
      <c r="CE35" s="7"/>
      <c r="CF35" s="7"/>
      <c r="CG35" s="2" t="s">
        <v>107</v>
      </c>
      <c r="CH35" s="2" t="s">
        <v>97</v>
      </c>
      <c r="CI35" s="2" t="s">
        <v>223</v>
      </c>
      <c r="CJ35" s="2" t="s">
        <v>100</v>
      </c>
      <c r="CK35" s="2" t="s">
        <v>110</v>
      </c>
      <c r="CL35" s="2" t="s">
        <v>100</v>
      </c>
      <c r="CM35" s="4"/>
      <c r="CN35" s="8"/>
      <c r="CO35" s="4"/>
      <c r="CP35" s="8"/>
      <c r="CQ35" s="7"/>
      <c r="CR35" s="7"/>
      <c r="CS35" s="2" t="s">
        <v>100</v>
      </c>
      <c r="CT35" s="2" t="s">
        <v>100</v>
      </c>
      <c r="CU35" s="2" t="s">
        <v>100</v>
      </c>
      <c r="CV35" s="2" t="s">
        <v>100</v>
      </c>
      <c r="CW35" s="2" t="s">
        <v>100</v>
      </c>
      <c r="CX35" s="2" t="s">
        <v>100</v>
      </c>
    </row>
    <row r="36">
      <c r="A36" s="2" t="s">
        <v>309</v>
      </c>
      <c r="B36" s="2" t="s">
        <v>89</v>
      </c>
      <c r="C36" s="2" t="s">
        <v>90</v>
      </c>
      <c r="D36" s="2" t="s">
        <v>302</v>
      </c>
      <c r="E36" s="2" t="s">
        <v>303</v>
      </c>
      <c r="F36" s="2" t="s">
        <v>310</v>
      </c>
      <c r="G36" s="2" t="s">
        <v>310</v>
      </c>
      <c r="H36" s="2" t="s">
        <v>310</v>
      </c>
      <c r="I36" s="2" t="s">
        <v>311</v>
      </c>
      <c r="J36" s="2" t="s">
        <v>95</v>
      </c>
      <c r="K36" s="2" t="s">
        <v>312</v>
      </c>
      <c r="L36" s="3">
        <v>54.72</v>
      </c>
      <c r="M36" s="3">
        <v>57.46</v>
      </c>
      <c r="N36" s="3">
        <v>127.99</v>
      </c>
      <c r="O36" s="2" t="s">
        <v>313</v>
      </c>
      <c r="P36" s="2" t="s">
        <v>266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101</v>
      </c>
      <c r="V36" s="2" t="s">
        <v>102</v>
      </c>
      <c r="W36" s="2" t="s">
        <v>103</v>
      </c>
      <c r="X36" s="2" t="s">
        <v>118</v>
      </c>
      <c r="Y36" s="2" t="s">
        <v>314</v>
      </c>
      <c r="Z36" s="4">
        <v>92</v>
      </c>
      <c r="AA36" s="4">
        <f>=ROUNDDOWN({0},0)</f>
      </c>
      <c r="AB36" s="5"/>
      <c r="AC36" s="2" t="s">
        <v>100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100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97</v>
      </c>
      <c r="BW36" s="2" t="s">
        <v>162</v>
      </c>
      <c r="BX36" s="2" t="s">
        <v>100</v>
      </c>
      <c r="BY36" s="2" t="s">
        <v>110</v>
      </c>
      <c r="BZ36" s="2" t="s">
        <v>100</v>
      </c>
      <c r="CA36" s="4"/>
      <c r="CB36" s="8"/>
      <c r="CC36" s="4"/>
      <c r="CD36" s="8"/>
      <c r="CE36" s="7"/>
      <c r="CF36" s="7"/>
      <c r="CG36" s="2" t="s">
        <v>107</v>
      </c>
      <c r="CH36" s="2" t="s">
        <v>97</v>
      </c>
      <c r="CI36" s="2" t="s">
        <v>164</v>
      </c>
      <c r="CJ36" s="2" t="s">
        <v>100</v>
      </c>
      <c r="CK36" s="2" t="s">
        <v>110</v>
      </c>
      <c r="CL36" s="2" t="s">
        <v>100</v>
      </c>
      <c r="CM36" s="4"/>
      <c r="CN36" s="8"/>
      <c r="CO36" s="4"/>
      <c r="CP36" s="8"/>
      <c r="CQ36" s="7"/>
      <c r="CR36" s="7"/>
      <c r="CS36" s="2" t="s">
        <v>100</v>
      </c>
      <c r="CT36" s="2" t="s">
        <v>100</v>
      </c>
      <c r="CU36" s="2" t="s">
        <v>100</v>
      </c>
      <c r="CV36" s="2" t="s">
        <v>100</v>
      </c>
      <c r="CW36" s="2" t="s">
        <v>100</v>
      </c>
      <c r="CX36" s="2" t="s">
        <v>100</v>
      </c>
    </row>
    <row r="37">
      <c r="A37" s="2" t="s">
        <v>315</v>
      </c>
      <c r="B37" s="2" t="s">
        <v>89</v>
      </c>
      <c r="C37" s="2" t="s">
        <v>90</v>
      </c>
      <c r="D37" s="2" t="s">
        <v>302</v>
      </c>
      <c r="E37" s="2" t="s">
        <v>303</v>
      </c>
      <c r="F37" s="2" t="s">
        <v>316</v>
      </c>
      <c r="G37" s="2" t="s">
        <v>316</v>
      </c>
      <c r="H37" s="2" t="s">
        <v>316</v>
      </c>
      <c r="I37" s="2" t="s">
        <v>317</v>
      </c>
      <c r="J37" s="2" t="s">
        <v>318</v>
      </c>
      <c r="K37" s="2" t="s">
        <v>96</v>
      </c>
      <c r="L37" s="3">
        <v>31.95</v>
      </c>
      <c r="M37" s="3">
        <v>33.55</v>
      </c>
      <c r="N37" s="3">
        <v>74.99</v>
      </c>
      <c r="O37" s="2" t="s">
        <v>313</v>
      </c>
      <c r="P37" s="2" t="s">
        <v>266</v>
      </c>
      <c r="Q37" s="2" t="s">
        <v>99</v>
      </c>
      <c r="R37" s="2" t="s">
        <v>100</v>
      </c>
      <c r="S37" s="2" t="s">
        <v>100</v>
      </c>
      <c r="T37" s="2" t="s">
        <v>100</v>
      </c>
      <c r="U37" s="2" t="s">
        <v>100</v>
      </c>
      <c r="V37" s="2" t="s">
        <v>102</v>
      </c>
      <c r="W37" s="2" t="s">
        <v>103</v>
      </c>
      <c r="X37" s="2" t="s">
        <v>159</v>
      </c>
      <c r="Y37" s="2" t="s">
        <v>319</v>
      </c>
      <c r="Z37" s="4">
        <v>62</v>
      </c>
      <c r="AA37" s="4">
        <f>=ROUNDDOWN(62,0)</f>
      </c>
      <c r="AB37" s="5">
        <v>1</v>
      </c>
      <c r="AC37" s="2" t="s">
        <v>100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100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97</v>
      </c>
      <c r="BW37" s="2" t="s">
        <v>162</v>
      </c>
      <c r="BX37" s="2" t="s">
        <v>320</v>
      </c>
      <c r="BY37" s="2" t="s">
        <v>110</v>
      </c>
      <c r="BZ37" s="2" t="s">
        <v>100</v>
      </c>
      <c r="CA37" s="4"/>
      <c r="CB37" s="8"/>
      <c r="CC37" s="4"/>
      <c r="CD37" s="8"/>
      <c r="CE37" s="7"/>
      <c r="CF37" s="7"/>
      <c r="CG37" s="2" t="s">
        <v>107</v>
      </c>
      <c r="CH37" s="2" t="s">
        <v>97</v>
      </c>
      <c r="CI37" s="2" t="s">
        <v>164</v>
      </c>
      <c r="CJ37" s="2" t="s">
        <v>100</v>
      </c>
      <c r="CK37" s="2" t="s">
        <v>110</v>
      </c>
      <c r="CL37" s="2" t="s">
        <v>100</v>
      </c>
      <c r="CM37" s="4"/>
      <c r="CN37" s="8"/>
      <c r="CO37" s="4"/>
      <c r="CP37" s="8"/>
      <c r="CQ37" s="7"/>
      <c r="CR37" s="7"/>
      <c r="CS37" s="2" t="s">
        <v>100</v>
      </c>
      <c r="CT37" s="2" t="s">
        <v>100</v>
      </c>
      <c r="CU37" s="2" t="s">
        <v>100</v>
      </c>
      <c r="CV37" s="2" t="s">
        <v>100</v>
      </c>
      <c r="CW37" s="2" t="s">
        <v>100</v>
      </c>
      <c r="CX37" s="2" t="s">
        <v>100</v>
      </c>
    </row>
    <row r="38">
      <c r="A38" s="2" t="s">
        <v>321</v>
      </c>
      <c r="B38" s="2" t="s">
        <v>89</v>
      </c>
      <c r="C38" s="2" t="s">
        <v>90</v>
      </c>
      <c r="D38" s="2" t="s">
        <v>302</v>
      </c>
      <c r="E38" s="2" t="s">
        <v>303</v>
      </c>
      <c r="F38" s="2" t="s">
        <v>322</v>
      </c>
      <c r="G38" s="2" t="s">
        <v>322</v>
      </c>
      <c r="H38" s="2" t="s">
        <v>322</v>
      </c>
      <c r="I38" s="2" t="s">
        <v>323</v>
      </c>
      <c r="J38" s="2" t="s">
        <v>95</v>
      </c>
      <c r="K38" s="2" t="s">
        <v>324</v>
      </c>
      <c r="L38" s="3">
        <v>51.84</v>
      </c>
      <c r="M38" s="3">
        <v>54.43</v>
      </c>
      <c r="N38" s="3">
        <v>119.99</v>
      </c>
      <c r="O38" s="2" t="s">
        <v>325</v>
      </c>
      <c r="P38" s="2" t="s">
        <v>266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101</v>
      </c>
      <c r="V38" s="2" t="s">
        <v>102</v>
      </c>
      <c r="W38" s="2" t="s">
        <v>103</v>
      </c>
      <c r="X38" s="2" t="s">
        <v>100</v>
      </c>
      <c r="Y38" s="2" t="s">
        <v>326</v>
      </c>
      <c r="Z38" s="4">
        <v>8</v>
      </c>
      <c r="AA38" s="4">
        <f>=ROUNDDOWN(2.66666666666667,0)</f>
      </c>
      <c r="AB38" s="5">
        <v>3</v>
      </c>
      <c r="AC38" s="2" t="s">
        <v>100</v>
      </c>
      <c r="AD38" s="4"/>
      <c r="AE38" s="4"/>
      <c r="AF38" s="6">
        <v>65</v>
      </c>
      <c r="AG38" s="6"/>
      <c r="AH38" s="7">
        <v>0.5714</v>
      </c>
      <c r="AI38" s="4"/>
      <c r="AJ38" s="4">
        <f>=ROUNDDOWN({0},0)</f>
      </c>
      <c r="AK38" s="5"/>
      <c r="AL38" s="2" t="s">
        <v>100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1</v>
      </c>
      <c r="BK38" s="8">
        <v>43.54</v>
      </c>
      <c r="BL38" s="2" t="s">
        <v>145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97</v>
      </c>
      <c r="BW38" s="2" t="s">
        <v>162</v>
      </c>
      <c r="BX38" s="2" t="s">
        <v>327</v>
      </c>
      <c r="BY38" s="2" t="s">
        <v>110</v>
      </c>
      <c r="BZ38" s="2" t="s">
        <v>100</v>
      </c>
      <c r="CA38" s="4"/>
      <c r="CB38" s="8"/>
      <c r="CC38" s="4"/>
      <c r="CD38" s="8"/>
      <c r="CE38" s="7"/>
      <c r="CF38" s="7"/>
      <c r="CG38" s="2" t="s">
        <v>107</v>
      </c>
      <c r="CH38" s="2" t="s">
        <v>97</v>
      </c>
      <c r="CI38" s="2" t="s">
        <v>164</v>
      </c>
      <c r="CJ38" s="2" t="s">
        <v>100</v>
      </c>
      <c r="CK38" s="2" t="s">
        <v>110</v>
      </c>
      <c r="CL38" s="2" t="s">
        <v>100</v>
      </c>
      <c r="CM38" s="4"/>
      <c r="CN38" s="8"/>
      <c r="CO38" s="4"/>
      <c r="CP38" s="8"/>
      <c r="CQ38" s="7"/>
      <c r="CR38" s="7"/>
      <c r="CS38" s="2" t="s">
        <v>100</v>
      </c>
      <c r="CT38" s="2" t="s">
        <v>100</v>
      </c>
      <c r="CU38" s="2" t="s">
        <v>100</v>
      </c>
      <c r="CV38" s="2" t="s">
        <v>100</v>
      </c>
      <c r="CW38" s="2" t="s">
        <v>100</v>
      </c>
      <c r="CX38" s="2" t="s">
        <v>100</v>
      </c>
    </row>
    <row r="39">
      <c r="A39" s="2" t="s">
        <v>328</v>
      </c>
      <c r="B39" s="2" t="s">
        <v>89</v>
      </c>
      <c r="C39" s="2" t="s">
        <v>90</v>
      </c>
      <c r="D39" s="2" t="s">
        <v>302</v>
      </c>
      <c r="E39" s="2" t="s">
        <v>303</v>
      </c>
      <c r="F39" s="2" t="s">
        <v>329</v>
      </c>
      <c r="G39" s="2" t="s">
        <v>329</v>
      </c>
      <c r="H39" s="2" t="s">
        <v>329</v>
      </c>
      <c r="I39" s="2" t="s">
        <v>330</v>
      </c>
      <c r="J39" s="2" t="s">
        <v>95</v>
      </c>
      <c r="K39" s="2" t="s">
        <v>331</v>
      </c>
      <c r="L39" s="3">
        <v>130.68</v>
      </c>
      <c r="M39" s="3">
        <v>137.21</v>
      </c>
      <c r="N39" s="3">
        <v>299.99</v>
      </c>
      <c r="O39" s="2" t="s">
        <v>97</v>
      </c>
      <c r="P39" s="2" t="s">
        <v>221</v>
      </c>
      <c r="Q39" s="2" t="s">
        <v>99</v>
      </c>
      <c r="R39" s="2" t="s">
        <v>100</v>
      </c>
      <c r="S39" s="2" t="s">
        <v>100</v>
      </c>
      <c r="T39" s="2" t="s">
        <v>100</v>
      </c>
      <c r="U39" s="2" t="s">
        <v>101</v>
      </c>
      <c r="V39" s="2" t="s">
        <v>182</v>
      </c>
      <c r="W39" s="2" t="s">
        <v>159</v>
      </c>
      <c r="X39" s="2" t="s">
        <v>100</v>
      </c>
      <c r="Y39" s="2" t="s">
        <v>332</v>
      </c>
      <c r="Z39" s="4">
        <v>293</v>
      </c>
      <c r="AA39" s="4">
        <f>=ROUNDDOWN(49.6610169491525,0)</f>
      </c>
      <c r="AB39" s="5">
        <v>5.9</v>
      </c>
      <c r="AC39" s="2" t="s">
        <v>100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8</v>
      </c>
      <c r="BK39" s="8">
        <v>1142.13</v>
      </c>
      <c r="BL39" s="2" t="s">
        <v>333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97</v>
      </c>
      <c r="BW39" s="2" t="s">
        <v>334</v>
      </c>
      <c r="BX39" s="2" t="s">
        <v>335</v>
      </c>
      <c r="BY39" s="2" t="s">
        <v>110</v>
      </c>
      <c r="BZ39" s="2" t="s">
        <v>100</v>
      </c>
      <c r="CA39" s="4"/>
      <c r="CB39" s="8"/>
      <c r="CC39" s="4"/>
      <c r="CD39" s="8"/>
      <c r="CE39" s="7"/>
      <c r="CF39" s="7"/>
      <c r="CG39" s="2" t="s">
        <v>107</v>
      </c>
      <c r="CH39" s="2" t="s">
        <v>97</v>
      </c>
      <c r="CI39" s="2" t="s">
        <v>147</v>
      </c>
      <c r="CJ39" s="2" t="s">
        <v>100</v>
      </c>
      <c r="CK39" s="2" t="s">
        <v>110</v>
      </c>
      <c r="CL39" s="2" t="s">
        <v>100</v>
      </c>
      <c r="CM39" s="4"/>
      <c r="CN39" s="8"/>
      <c r="CO39" s="4"/>
      <c r="CP39" s="8"/>
      <c r="CQ39" s="7"/>
      <c r="CR39" s="7"/>
      <c r="CS39" s="2" t="s">
        <v>100</v>
      </c>
      <c r="CT39" s="2" t="s">
        <v>100</v>
      </c>
      <c r="CU39" s="2" t="s">
        <v>100</v>
      </c>
      <c r="CV39" s="2" t="s">
        <v>100</v>
      </c>
      <c r="CW39" s="2" t="s">
        <v>100</v>
      </c>
      <c r="CX39" s="2" t="s">
        <v>100</v>
      </c>
    </row>
    <row r="40">
      <c r="A40" s="2" t="s">
        <v>336</v>
      </c>
      <c r="B40" s="2" t="s">
        <v>89</v>
      </c>
      <c r="C40" s="2" t="s">
        <v>90</v>
      </c>
      <c r="D40" s="2" t="s">
        <v>302</v>
      </c>
      <c r="E40" s="2" t="s">
        <v>303</v>
      </c>
      <c r="F40" s="2" t="s">
        <v>337</v>
      </c>
      <c r="G40" s="2" t="s">
        <v>337</v>
      </c>
      <c r="H40" s="2" t="s">
        <v>337</v>
      </c>
      <c r="I40" s="2" t="s">
        <v>338</v>
      </c>
      <c r="J40" s="2" t="s">
        <v>95</v>
      </c>
      <c r="K40" s="2" t="s">
        <v>339</v>
      </c>
      <c r="L40" s="3">
        <v>145</v>
      </c>
      <c r="M40" s="3">
        <v>152.25</v>
      </c>
      <c r="N40" s="3">
        <v>299</v>
      </c>
      <c r="O40" s="2" t="s">
        <v>97</v>
      </c>
      <c r="P40" s="2" t="s">
        <v>158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101</v>
      </c>
      <c r="V40" s="2" t="s">
        <v>102</v>
      </c>
      <c r="W40" s="2" t="s">
        <v>103</v>
      </c>
      <c r="X40" s="2" t="s">
        <v>118</v>
      </c>
      <c r="Y40" s="2" t="s">
        <v>340</v>
      </c>
      <c r="Z40" s="4">
        <v>88</v>
      </c>
      <c r="AA40" s="4">
        <f>=ROUNDDOWN(88,0)</f>
      </c>
      <c r="AB40" s="5">
        <v>1</v>
      </c>
      <c r="AC40" s="2" t="s">
        <v>100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100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97</v>
      </c>
      <c r="BW40" s="2" t="s">
        <v>108</v>
      </c>
      <c r="BX40" s="2" t="s">
        <v>100</v>
      </c>
      <c r="BY40" s="2" t="s">
        <v>110</v>
      </c>
      <c r="BZ40" s="2" t="s">
        <v>100</v>
      </c>
      <c r="CA40" s="4"/>
      <c r="CB40" s="8"/>
      <c r="CC40" s="4"/>
      <c r="CD40" s="8"/>
      <c r="CE40" s="7"/>
      <c r="CF40" s="7"/>
      <c r="CG40" s="2" t="s">
        <v>107</v>
      </c>
      <c r="CH40" s="2" t="s">
        <v>97</v>
      </c>
      <c r="CI40" s="2" t="s">
        <v>250</v>
      </c>
      <c r="CJ40" s="2" t="s">
        <v>100</v>
      </c>
      <c r="CK40" s="2" t="s">
        <v>110</v>
      </c>
      <c r="CL40" s="2" t="s">
        <v>100</v>
      </c>
      <c r="CM40" s="4"/>
      <c r="CN40" s="8"/>
      <c r="CO40" s="4"/>
      <c r="CP40" s="8"/>
      <c r="CQ40" s="7"/>
      <c r="CR40" s="7"/>
      <c r="CS40" s="2" t="s">
        <v>100</v>
      </c>
      <c r="CT40" s="2" t="s">
        <v>100</v>
      </c>
      <c r="CU40" s="2" t="s">
        <v>100</v>
      </c>
      <c r="CV40" s="2" t="s">
        <v>100</v>
      </c>
      <c r="CW40" s="2" t="s">
        <v>100</v>
      </c>
      <c r="CX40" s="2" t="s">
        <v>100</v>
      </c>
    </row>
    <row r="41">
      <c r="A41" s="2" t="s">
        <v>341</v>
      </c>
      <c r="B41" s="2" t="s">
        <v>89</v>
      </c>
      <c r="C41" s="2" t="s">
        <v>90</v>
      </c>
      <c r="D41" s="2" t="s">
        <v>302</v>
      </c>
      <c r="E41" s="2" t="s">
        <v>303</v>
      </c>
      <c r="F41" s="2" t="s">
        <v>342</v>
      </c>
      <c r="G41" s="2" t="s">
        <v>342</v>
      </c>
      <c r="H41" s="2" t="s">
        <v>342</v>
      </c>
      <c r="I41" s="2" t="s">
        <v>343</v>
      </c>
      <c r="J41" s="2" t="s">
        <v>95</v>
      </c>
      <c r="K41" s="2" t="s">
        <v>344</v>
      </c>
      <c r="L41" s="3">
        <v>136</v>
      </c>
      <c r="M41" s="3">
        <v>142.8</v>
      </c>
      <c r="N41" s="3">
        <v>279.99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101</v>
      </c>
      <c r="V41" s="2" t="s">
        <v>102</v>
      </c>
      <c r="W41" s="2" t="s">
        <v>159</v>
      </c>
      <c r="X41" s="2" t="s">
        <v>103</v>
      </c>
      <c r="Y41" s="2" t="s">
        <v>345</v>
      </c>
      <c r="Z41" s="4">
        <v>135</v>
      </c>
      <c r="AA41" s="4">
        <f>=ROUNDDOWN({0},0)</f>
      </c>
      <c r="AB41" s="5"/>
      <c r="AC41" s="2" t="s">
        <v>100</v>
      </c>
      <c r="AD41" s="4"/>
      <c r="AE41" s="4"/>
      <c r="AF41" s="6">
        <v>72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100</v>
      </c>
      <c r="BM41" s="7"/>
      <c r="BN41" s="7"/>
      <c r="BO41" s="4"/>
      <c r="BP41" s="8"/>
      <c r="BQ41" s="4"/>
      <c r="BR41" s="8"/>
      <c r="BS41" s="7"/>
      <c r="BT41" s="7"/>
      <c r="BU41" s="2" t="s">
        <v>140</v>
      </c>
      <c r="BV41" s="2" t="s">
        <v>97</v>
      </c>
      <c r="BW41" s="2" t="s">
        <v>100</v>
      </c>
      <c r="BX41" s="2" t="s">
        <v>100</v>
      </c>
      <c r="BY41" s="2" t="s">
        <v>110</v>
      </c>
      <c r="BZ41" s="2" t="s">
        <v>100</v>
      </c>
      <c r="CA41" s="4"/>
      <c r="CB41" s="8"/>
      <c r="CC41" s="4"/>
      <c r="CD41" s="8"/>
      <c r="CE41" s="7"/>
      <c r="CF41" s="7"/>
      <c r="CG41" s="2" t="s">
        <v>140</v>
      </c>
      <c r="CH41" s="2" t="s">
        <v>97</v>
      </c>
      <c r="CI41" s="2" t="s">
        <v>100</v>
      </c>
      <c r="CJ41" s="2" t="s">
        <v>100</v>
      </c>
      <c r="CK41" s="2" t="s">
        <v>110</v>
      </c>
      <c r="CL41" s="2" t="s">
        <v>100</v>
      </c>
      <c r="CM41" s="4"/>
      <c r="CN41" s="8"/>
      <c r="CO41" s="4"/>
      <c r="CP41" s="8"/>
      <c r="CQ41" s="7"/>
      <c r="CR41" s="7"/>
      <c r="CS41" s="2" t="s">
        <v>100</v>
      </c>
      <c r="CT41" s="2" t="s">
        <v>100</v>
      </c>
      <c r="CU41" s="2" t="s">
        <v>100</v>
      </c>
      <c r="CV41" s="2" t="s">
        <v>100</v>
      </c>
      <c r="CW41" s="2" t="s">
        <v>100</v>
      </c>
      <c r="CX41" s="2" t="s">
        <v>100</v>
      </c>
    </row>
    <row r="42">
      <c r="A42" s="2" t="s">
        <v>346</v>
      </c>
      <c r="B42" s="2" t="s">
        <v>89</v>
      </c>
      <c r="C42" s="2" t="s">
        <v>90</v>
      </c>
      <c r="D42" s="2" t="s">
        <v>302</v>
      </c>
      <c r="E42" s="2" t="s">
        <v>303</v>
      </c>
      <c r="F42" s="2" t="s">
        <v>347</v>
      </c>
      <c r="G42" s="2" t="s">
        <v>347</v>
      </c>
      <c r="H42" s="2" t="s">
        <v>347</v>
      </c>
      <c r="I42" s="2" t="s">
        <v>348</v>
      </c>
      <c r="J42" s="2" t="s">
        <v>95</v>
      </c>
      <c r="K42" s="2" t="s">
        <v>349</v>
      </c>
      <c r="L42" s="3">
        <v>64.3</v>
      </c>
      <c r="M42" s="3">
        <v>67.52</v>
      </c>
      <c r="N42" s="3">
        <v>159.99</v>
      </c>
      <c r="O42" s="2" t="s">
        <v>313</v>
      </c>
      <c r="P42" s="2" t="s">
        <v>266</v>
      </c>
      <c r="Q42" s="2" t="s">
        <v>99</v>
      </c>
      <c r="R42" s="2" t="s">
        <v>100</v>
      </c>
      <c r="S42" s="2" t="s">
        <v>350</v>
      </c>
      <c r="T42" s="2" t="s">
        <v>100</v>
      </c>
      <c r="U42" s="2" t="s">
        <v>100</v>
      </c>
      <c r="V42" s="2" t="s">
        <v>117</v>
      </c>
      <c r="W42" s="2" t="s">
        <v>103</v>
      </c>
      <c r="X42" s="2" t="s">
        <v>100</v>
      </c>
      <c r="Y42" s="2" t="s">
        <v>183</v>
      </c>
      <c r="Z42" s="4">
        <v>10</v>
      </c>
      <c r="AA42" s="4">
        <f>=ROUNDDOWN(7.14285714285714,0)</f>
      </c>
      <c r="AB42" s="5">
        <v>1.4</v>
      </c>
      <c r="AC42" s="2" t="s">
        <v>100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/>
      <c r="BJ42" s="4"/>
      <c r="BK42" s="8"/>
      <c r="BL42" s="2" t="s">
        <v>100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97</v>
      </c>
      <c r="BW42" s="2" t="s">
        <v>122</v>
      </c>
      <c r="BX42" s="2" t="s">
        <v>351</v>
      </c>
      <c r="BY42" s="2" t="s">
        <v>110</v>
      </c>
      <c r="BZ42" s="2" t="s">
        <v>100</v>
      </c>
      <c r="CA42" s="4"/>
      <c r="CB42" s="8"/>
      <c r="CC42" s="4"/>
      <c r="CD42" s="8"/>
      <c r="CE42" s="7"/>
      <c r="CF42" s="7"/>
      <c r="CG42" s="2" t="s">
        <v>107</v>
      </c>
      <c r="CH42" s="2" t="s">
        <v>97</v>
      </c>
      <c r="CI42" s="2" t="s">
        <v>124</v>
      </c>
      <c r="CJ42" s="2" t="s">
        <v>100</v>
      </c>
      <c r="CK42" s="2" t="s">
        <v>110</v>
      </c>
      <c r="CL42" s="2" t="s">
        <v>100</v>
      </c>
      <c r="CM42" s="4"/>
      <c r="CN42" s="8"/>
      <c r="CO42" s="4"/>
      <c r="CP42" s="8"/>
      <c r="CQ42" s="7"/>
      <c r="CR42" s="7"/>
      <c r="CS42" s="2" t="s">
        <v>100</v>
      </c>
      <c r="CT42" s="2" t="s">
        <v>100</v>
      </c>
      <c r="CU42" s="2" t="s">
        <v>100</v>
      </c>
      <c r="CV42" s="2" t="s">
        <v>100</v>
      </c>
      <c r="CW42" s="2" t="s">
        <v>100</v>
      </c>
      <c r="CX42" s="2" t="s">
        <v>100</v>
      </c>
    </row>
    <row r="43">
      <c r="A43" s="2" t="s">
        <v>352</v>
      </c>
      <c r="B43" s="2" t="s">
        <v>89</v>
      </c>
      <c r="C43" s="2" t="s">
        <v>90</v>
      </c>
      <c r="D43" s="2" t="s">
        <v>302</v>
      </c>
      <c r="E43" s="2" t="s">
        <v>303</v>
      </c>
      <c r="F43" s="2" t="s">
        <v>347</v>
      </c>
      <c r="G43" s="2" t="s">
        <v>347</v>
      </c>
      <c r="H43" s="2" t="s">
        <v>347</v>
      </c>
      <c r="I43" s="2" t="s">
        <v>348</v>
      </c>
      <c r="J43" s="2" t="s">
        <v>95</v>
      </c>
      <c r="K43" s="2" t="s">
        <v>96</v>
      </c>
      <c r="L43" s="3">
        <v>64.3</v>
      </c>
      <c r="M43" s="3">
        <v>67.52</v>
      </c>
      <c r="N43" s="3">
        <v>159.99</v>
      </c>
      <c r="O43" s="2" t="s">
        <v>97</v>
      </c>
      <c r="P43" s="2" t="s">
        <v>266</v>
      </c>
      <c r="Q43" s="2" t="s">
        <v>99</v>
      </c>
      <c r="R43" s="2" t="s">
        <v>100</v>
      </c>
      <c r="S43" s="2" t="s">
        <v>353</v>
      </c>
      <c r="T43" s="2" t="s">
        <v>100</v>
      </c>
      <c r="U43" s="2" t="s">
        <v>100</v>
      </c>
      <c r="V43" s="2" t="s">
        <v>117</v>
      </c>
      <c r="W43" s="2" t="s">
        <v>103</v>
      </c>
      <c r="X43" s="2" t="s">
        <v>100</v>
      </c>
      <c r="Y43" s="2" t="s">
        <v>183</v>
      </c>
      <c r="Z43" s="4">
        <v>139</v>
      </c>
      <c r="AA43" s="4">
        <f>=ROUNDDOWN(278,0)</f>
      </c>
      <c r="AB43" s="5">
        <v>0.5</v>
      </c>
      <c r="AC43" s="2" t="s">
        <v>100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/>
      <c r="BJ43" s="4"/>
      <c r="BK43" s="8"/>
      <c r="BL43" s="2" t="s">
        <v>100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97</v>
      </c>
      <c r="BW43" s="2" t="s">
        <v>122</v>
      </c>
      <c r="BX43" s="2" t="s">
        <v>351</v>
      </c>
      <c r="BY43" s="2" t="s">
        <v>110</v>
      </c>
      <c r="BZ43" s="2" t="s">
        <v>100</v>
      </c>
      <c r="CA43" s="4"/>
      <c r="CB43" s="8"/>
      <c r="CC43" s="4"/>
      <c r="CD43" s="8"/>
      <c r="CE43" s="7"/>
      <c r="CF43" s="7"/>
      <c r="CG43" s="2" t="s">
        <v>107</v>
      </c>
      <c r="CH43" s="2" t="s">
        <v>97</v>
      </c>
      <c r="CI43" s="2" t="s">
        <v>124</v>
      </c>
      <c r="CJ43" s="2" t="s">
        <v>100</v>
      </c>
      <c r="CK43" s="2" t="s">
        <v>110</v>
      </c>
      <c r="CL43" s="2" t="s">
        <v>100</v>
      </c>
      <c r="CM43" s="4"/>
      <c r="CN43" s="8"/>
      <c r="CO43" s="4"/>
      <c r="CP43" s="8"/>
      <c r="CQ43" s="7"/>
      <c r="CR43" s="7"/>
      <c r="CS43" s="2" t="s">
        <v>100</v>
      </c>
      <c r="CT43" s="2" t="s">
        <v>100</v>
      </c>
      <c r="CU43" s="2" t="s">
        <v>100</v>
      </c>
      <c r="CV43" s="2" t="s">
        <v>100</v>
      </c>
      <c r="CW43" s="2" t="s">
        <v>100</v>
      </c>
      <c r="CX43" s="2" t="s">
        <v>100</v>
      </c>
    </row>
    <row r="44">
      <c r="A44" s="2" t="s">
        <v>354</v>
      </c>
      <c r="B44" s="2" t="s">
        <v>89</v>
      </c>
      <c r="C44" s="2" t="s">
        <v>90</v>
      </c>
      <c r="D44" s="2" t="s">
        <v>302</v>
      </c>
      <c r="E44" s="2" t="s">
        <v>303</v>
      </c>
      <c r="F44" s="2" t="s">
        <v>355</v>
      </c>
      <c r="G44" s="2" t="s">
        <v>355</v>
      </c>
      <c r="H44" s="2" t="s">
        <v>355</v>
      </c>
      <c r="I44" s="2" t="s">
        <v>356</v>
      </c>
      <c r="J44" s="2" t="s">
        <v>95</v>
      </c>
      <c r="K44" s="2" t="s">
        <v>357</v>
      </c>
      <c r="L44" s="3">
        <v>44.39</v>
      </c>
      <c r="M44" s="3">
        <v>46.61</v>
      </c>
      <c r="N44" s="3">
        <v>99.99</v>
      </c>
      <c r="O44" s="2" t="s">
        <v>313</v>
      </c>
      <c r="P44" s="2" t="s">
        <v>266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101</v>
      </c>
      <c r="V44" s="2" t="s">
        <v>102</v>
      </c>
      <c r="W44" s="2" t="s">
        <v>103</v>
      </c>
      <c r="X44" s="2" t="s">
        <v>358</v>
      </c>
      <c r="Y44" s="2" t="s">
        <v>319</v>
      </c>
      <c r="Z44" s="4">
        <v>86</v>
      </c>
      <c r="AA44" s="4">
        <f>=ROUNDDOWN({0},0)</f>
      </c>
      <c r="AB44" s="5"/>
      <c r="AC44" s="2" t="s">
        <v>100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100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97</v>
      </c>
      <c r="BW44" s="2" t="s">
        <v>162</v>
      </c>
      <c r="BX44" s="2" t="s">
        <v>100</v>
      </c>
      <c r="BY44" s="2" t="s">
        <v>110</v>
      </c>
      <c r="BZ44" s="2" t="s">
        <v>100</v>
      </c>
      <c r="CA44" s="4"/>
      <c r="CB44" s="8"/>
      <c r="CC44" s="4"/>
      <c r="CD44" s="8"/>
      <c r="CE44" s="7"/>
      <c r="CF44" s="7"/>
      <c r="CG44" s="2" t="s">
        <v>107</v>
      </c>
      <c r="CH44" s="2" t="s">
        <v>97</v>
      </c>
      <c r="CI44" s="2" t="s">
        <v>164</v>
      </c>
      <c r="CJ44" s="2" t="s">
        <v>100</v>
      </c>
      <c r="CK44" s="2" t="s">
        <v>110</v>
      </c>
      <c r="CL44" s="2" t="s">
        <v>100</v>
      </c>
      <c r="CM44" s="4"/>
      <c r="CN44" s="8"/>
      <c r="CO44" s="4"/>
      <c r="CP44" s="8"/>
      <c r="CQ44" s="7"/>
      <c r="CR44" s="7"/>
      <c r="CS44" s="2" t="s">
        <v>100</v>
      </c>
      <c r="CT44" s="2" t="s">
        <v>100</v>
      </c>
      <c r="CU44" s="2" t="s">
        <v>100</v>
      </c>
      <c r="CV44" s="2" t="s">
        <v>100</v>
      </c>
      <c r="CW44" s="2" t="s">
        <v>100</v>
      </c>
      <c r="CX44" s="2" t="s">
        <v>100</v>
      </c>
    </row>
    <row r="45">
      <c r="A45" s="2" t="s">
        <v>359</v>
      </c>
      <c r="B45" s="2" t="s">
        <v>89</v>
      </c>
      <c r="C45" s="2" t="s">
        <v>90</v>
      </c>
      <c r="D45" s="2" t="s">
        <v>302</v>
      </c>
      <c r="E45" s="2" t="s">
        <v>303</v>
      </c>
      <c r="F45" s="2" t="s">
        <v>360</v>
      </c>
      <c r="G45" s="2" t="s">
        <v>360</v>
      </c>
      <c r="H45" s="2" t="s">
        <v>360</v>
      </c>
      <c r="I45" s="2" t="s">
        <v>361</v>
      </c>
      <c r="J45" s="2" t="s">
        <v>95</v>
      </c>
      <c r="K45" s="2" t="s">
        <v>362</v>
      </c>
      <c r="L45" s="3">
        <v>51.75</v>
      </c>
      <c r="M45" s="3">
        <v>54.34</v>
      </c>
      <c r="N45" s="3">
        <v>117.99</v>
      </c>
      <c r="O45" s="2" t="s">
        <v>313</v>
      </c>
      <c r="P45" s="2" t="s">
        <v>266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100</v>
      </c>
      <c r="V45" s="2" t="s">
        <v>102</v>
      </c>
      <c r="W45" s="2" t="s">
        <v>118</v>
      </c>
      <c r="X45" s="2" t="s">
        <v>100</v>
      </c>
      <c r="Y45" s="2" t="s">
        <v>326</v>
      </c>
      <c r="Z45" s="4">
        <v>38</v>
      </c>
      <c r="AA45" s="4">
        <f>=ROUNDDOWN(19,0)</f>
      </c>
      <c r="AB45" s="5">
        <v>2</v>
      </c>
      <c r="AC45" s="2" t="s">
        <v>100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100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97</v>
      </c>
      <c r="BW45" s="2" t="s">
        <v>162</v>
      </c>
      <c r="BX45" s="2" t="s">
        <v>100</v>
      </c>
      <c r="BY45" s="2" t="s">
        <v>110</v>
      </c>
      <c r="BZ45" s="2" t="s">
        <v>100</v>
      </c>
      <c r="CA45" s="4"/>
      <c r="CB45" s="8"/>
      <c r="CC45" s="4"/>
      <c r="CD45" s="8"/>
      <c r="CE45" s="7"/>
      <c r="CF45" s="7"/>
      <c r="CG45" s="2" t="s">
        <v>107</v>
      </c>
      <c r="CH45" s="2" t="s">
        <v>97</v>
      </c>
      <c r="CI45" s="2" t="s">
        <v>164</v>
      </c>
      <c r="CJ45" s="2" t="s">
        <v>100</v>
      </c>
      <c r="CK45" s="2" t="s">
        <v>110</v>
      </c>
      <c r="CL45" s="2" t="s">
        <v>100</v>
      </c>
      <c r="CM45" s="4"/>
      <c r="CN45" s="8"/>
      <c r="CO45" s="4"/>
      <c r="CP45" s="8"/>
      <c r="CQ45" s="7"/>
      <c r="CR45" s="7"/>
      <c r="CS45" s="2" t="s">
        <v>100</v>
      </c>
      <c r="CT45" s="2" t="s">
        <v>100</v>
      </c>
      <c r="CU45" s="2" t="s">
        <v>100</v>
      </c>
      <c r="CV45" s="2" t="s">
        <v>100</v>
      </c>
      <c r="CW45" s="2" t="s">
        <v>100</v>
      </c>
      <c r="CX45" s="2" t="s">
        <v>100</v>
      </c>
    </row>
    <row r="46">
      <c r="A46" s="2" t="s">
        <v>363</v>
      </c>
      <c r="B46" s="2" t="s">
        <v>89</v>
      </c>
      <c r="C46" s="2" t="s">
        <v>90</v>
      </c>
      <c r="D46" s="2" t="s">
        <v>302</v>
      </c>
      <c r="E46" s="2" t="s">
        <v>303</v>
      </c>
      <c r="F46" s="2" t="s">
        <v>364</v>
      </c>
      <c r="G46" s="2" t="s">
        <v>364</v>
      </c>
      <c r="H46" s="2" t="s">
        <v>364</v>
      </c>
      <c r="I46" s="2" t="s">
        <v>365</v>
      </c>
      <c r="J46" s="2" t="s">
        <v>95</v>
      </c>
      <c r="K46" s="2" t="s">
        <v>366</v>
      </c>
      <c r="L46" s="3">
        <v>34.96</v>
      </c>
      <c r="M46" s="3">
        <v>36.71</v>
      </c>
      <c r="N46" s="3">
        <v>79.99</v>
      </c>
      <c r="O46" s="2" t="s">
        <v>313</v>
      </c>
      <c r="P46" s="2" t="s">
        <v>266</v>
      </c>
      <c r="Q46" s="2" t="s">
        <v>99</v>
      </c>
      <c r="R46" s="2" t="s">
        <v>100</v>
      </c>
      <c r="S46" s="2" t="s">
        <v>100</v>
      </c>
      <c r="T46" s="2" t="s">
        <v>100</v>
      </c>
      <c r="U46" s="2" t="s">
        <v>101</v>
      </c>
      <c r="V46" s="2" t="s">
        <v>102</v>
      </c>
      <c r="W46" s="2" t="s">
        <v>103</v>
      </c>
      <c r="X46" s="2" t="s">
        <v>118</v>
      </c>
      <c r="Y46" s="2" t="s">
        <v>314</v>
      </c>
      <c r="Z46" s="4">
        <v>97</v>
      </c>
      <c r="AA46" s="4">
        <f>=ROUNDDOWN({0},0)</f>
      </c>
      <c r="AB46" s="5"/>
      <c r="AC46" s="2" t="s">
        <v>100</v>
      </c>
      <c r="AD46" s="4"/>
      <c r="AE46" s="4"/>
      <c r="AF46" s="6">
        <v>63</v>
      </c>
      <c r="AG46" s="6"/>
      <c r="AH46" s="7">
        <v>0.5714</v>
      </c>
      <c r="AI46" s="4"/>
      <c r="AJ46" s="4">
        <f>=ROUNDDOWN({0},0)</f>
      </c>
      <c r="AK46" s="5"/>
      <c r="AL46" s="2" t="s">
        <v>100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100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97</v>
      </c>
      <c r="BW46" s="2" t="s">
        <v>162</v>
      </c>
      <c r="BX46" s="2" t="s">
        <v>100</v>
      </c>
      <c r="BY46" s="2" t="s">
        <v>110</v>
      </c>
      <c r="BZ46" s="2" t="s">
        <v>100</v>
      </c>
      <c r="CA46" s="4"/>
      <c r="CB46" s="8"/>
      <c r="CC46" s="4"/>
      <c r="CD46" s="8"/>
      <c r="CE46" s="7"/>
      <c r="CF46" s="7"/>
      <c r="CG46" s="2" t="s">
        <v>107</v>
      </c>
      <c r="CH46" s="2" t="s">
        <v>97</v>
      </c>
      <c r="CI46" s="2" t="s">
        <v>164</v>
      </c>
      <c r="CJ46" s="2" t="s">
        <v>100</v>
      </c>
      <c r="CK46" s="2" t="s">
        <v>110</v>
      </c>
      <c r="CL46" s="2" t="s">
        <v>100</v>
      </c>
      <c r="CM46" s="4"/>
      <c r="CN46" s="8"/>
      <c r="CO46" s="4"/>
      <c r="CP46" s="8"/>
      <c r="CQ46" s="7"/>
      <c r="CR46" s="7"/>
      <c r="CS46" s="2" t="s">
        <v>100</v>
      </c>
      <c r="CT46" s="2" t="s">
        <v>100</v>
      </c>
      <c r="CU46" s="2" t="s">
        <v>100</v>
      </c>
      <c r="CV46" s="2" t="s">
        <v>100</v>
      </c>
      <c r="CW46" s="2" t="s">
        <v>100</v>
      </c>
      <c r="CX46" s="2" t="s">
        <v>100</v>
      </c>
    </row>
    <row r="47">
      <c r="A47" s="2" t="s">
        <v>367</v>
      </c>
      <c r="B47" s="2" t="s">
        <v>89</v>
      </c>
      <c r="C47" s="2" t="s">
        <v>90</v>
      </c>
      <c r="D47" s="2" t="s">
        <v>302</v>
      </c>
      <c r="E47" s="2" t="s">
        <v>303</v>
      </c>
      <c r="F47" s="2" t="s">
        <v>368</v>
      </c>
      <c r="G47" s="2" t="s">
        <v>368</v>
      </c>
      <c r="H47" s="2" t="s">
        <v>368</v>
      </c>
      <c r="I47" s="2" t="s">
        <v>369</v>
      </c>
      <c r="J47" s="2" t="s">
        <v>95</v>
      </c>
      <c r="K47" s="2" t="s">
        <v>370</v>
      </c>
      <c r="L47" s="3">
        <v>116.24</v>
      </c>
      <c r="M47" s="3">
        <v>122.05</v>
      </c>
      <c r="N47" s="3">
        <v>264.99</v>
      </c>
      <c r="O47" s="2" t="s">
        <v>97</v>
      </c>
      <c r="P47" s="2" t="s">
        <v>158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101</v>
      </c>
      <c r="V47" s="2" t="s">
        <v>102</v>
      </c>
      <c r="W47" s="2" t="s">
        <v>240</v>
      </c>
      <c r="X47" s="2" t="s">
        <v>100</v>
      </c>
      <c r="Y47" s="2" t="s">
        <v>241</v>
      </c>
      <c r="Z47" s="4">
        <v>106</v>
      </c>
      <c r="AA47" s="4">
        <f>=ROUNDDOWN(48.1818181818182,0)</f>
      </c>
      <c r="AB47" s="5">
        <v>2.2</v>
      </c>
      <c r="AC47" s="2" t="s">
        <v>100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100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97</v>
      </c>
      <c r="BW47" s="2" t="s">
        <v>162</v>
      </c>
      <c r="BX47" s="2" t="s">
        <v>100</v>
      </c>
      <c r="BY47" s="2" t="s">
        <v>110</v>
      </c>
      <c r="BZ47" s="2" t="s">
        <v>100</v>
      </c>
      <c r="CA47" s="4"/>
      <c r="CB47" s="8"/>
      <c r="CC47" s="4"/>
      <c r="CD47" s="8"/>
      <c r="CE47" s="7"/>
      <c r="CF47" s="7"/>
      <c r="CG47" s="2" t="s">
        <v>107</v>
      </c>
      <c r="CH47" s="2" t="s">
        <v>97</v>
      </c>
      <c r="CI47" s="2" t="s">
        <v>164</v>
      </c>
      <c r="CJ47" s="2" t="s">
        <v>100</v>
      </c>
      <c r="CK47" s="2" t="s">
        <v>110</v>
      </c>
      <c r="CL47" s="2" t="s">
        <v>100</v>
      </c>
      <c r="CM47" s="4"/>
      <c r="CN47" s="8"/>
      <c r="CO47" s="4"/>
      <c r="CP47" s="8"/>
      <c r="CQ47" s="7"/>
      <c r="CR47" s="7"/>
      <c r="CS47" s="2" t="s">
        <v>100</v>
      </c>
      <c r="CT47" s="2" t="s">
        <v>100</v>
      </c>
      <c r="CU47" s="2" t="s">
        <v>100</v>
      </c>
      <c r="CV47" s="2" t="s">
        <v>100</v>
      </c>
      <c r="CW47" s="2" t="s">
        <v>100</v>
      </c>
      <c r="CX47" s="2" t="s">
        <v>100</v>
      </c>
    </row>
    <row r="48">
      <c r="A48" s="2" t="s">
        <v>371</v>
      </c>
      <c r="B48" s="2" t="s">
        <v>89</v>
      </c>
      <c r="C48" s="2" t="s">
        <v>90</v>
      </c>
      <c r="D48" s="2" t="s">
        <v>302</v>
      </c>
      <c r="E48" s="2" t="s">
        <v>303</v>
      </c>
      <c r="F48" s="2" t="s">
        <v>372</v>
      </c>
      <c r="G48" s="2" t="s">
        <v>372</v>
      </c>
      <c r="H48" s="2" t="s">
        <v>372</v>
      </c>
      <c r="I48" s="2" t="s">
        <v>373</v>
      </c>
      <c r="J48" s="2" t="s">
        <v>95</v>
      </c>
      <c r="K48" s="2" t="s">
        <v>344</v>
      </c>
      <c r="L48" s="3">
        <v>30.66</v>
      </c>
      <c r="M48" s="3">
        <v>32.19</v>
      </c>
      <c r="N48" s="3">
        <v>69.99</v>
      </c>
      <c r="O48" s="2" t="s">
        <v>313</v>
      </c>
      <c r="P48" s="2" t="s">
        <v>266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101</v>
      </c>
      <c r="V48" s="2" t="s">
        <v>102</v>
      </c>
      <c r="W48" s="2" t="s">
        <v>103</v>
      </c>
      <c r="X48" s="2" t="s">
        <v>100</v>
      </c>
      <c r="Y48" s="2" t="s">
        <v>326</v>
      </c>
      <c r="Z48" s="4">
        <v>54</v>
      </c>
      <c r="AA48" s="4">
        <f>=ROUNDDOWN(90,0)</f>
      </c>
      <c r="AB48" s="5">
        <v>0.6</v>
      </c>
      <c r="AC48" s="2" t="s">
        <v>100</v>
      </c>
      <c r="AD48" s="4"/>
      <c r="AE48" s="4"/>
      <c r="AF48" s="6">
        <v>65</v>
      </c>
      <c r="AG48" s="6"/>
      <c r="AH48" s="7">
        <v>0.5714</v>
      </c>
      <c r="AI48" s="4"/>
      <c r="AJ48" s="4">
        <f>=ROUNDDOWN({0},0)</f>
      </c>
      <c r="AK48" s="5"/>
      <c r="AL48" s="2" t="s">
        <v>100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100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97</v>
      </c>
      <c r="BW48" s="2" t="s">
        <v>162</v>
      </c>
      <c r="BX48" s="2" t="s">
        <v>374</v>
      </c>
      <c r="BY48" s="2" t="s">
        <v>110</v>
      </c>
      <c r="BZ48" s="2" t="s">
        <v>100</v>
      </c>
      <c r="CA48" s="4"/>
      <c r="CB48" s="8"/>
      <c r="CC48" s="4"/>
      <c r="CD48" s="8"/>
      <c r="CE48" s="7"/>
      <c r="CF48" s="7"/>
      <c r="CG48" s="2" t="s">
        <v>107</v>
      </c>
      <c r="CH48" s="2" t="s">
        <v>97</v>
      </c>
      <c r="CI48" s="2" t="s">
        <v>164</v>
      </c>
      <c r="CJ48" s="2" t="s">
        <v>100</v>
      </c>
      <c r="CK48" s="2" t="s">
        <v>110</v>
      </c>
      <c r="CL48" s="2" t="s">
        <v>100</v>
      </c>
      <c r="CM48" s="4"/>
      <c r="CN48" s="8"/>
      <c r="CO48" s="4"/>
      <c r="CP48" s="8"/>
      <c r="CQ48" s="7"/>
      <c r="CR48" s="7"/>
      <c r="CS48" s="2" t="s">
        <v>100</v>
      </c>
      <c r="CT48" s="2" t="s">
        <v>100</v>
      </c>
      <c r="CU48" s="2" t="s">
        <v>100</v>
      </c>
      <c r="CV48" s="2" t="s">
        <v>100</v>
      </c>
      <c r="CW48" s="2" t="s">
        <v>100</v>
      </c>
      <c r="CX48" s="2" t="s">
        <v>100</v>
      </c>
    </row>
    <row r="49">
      <c r="A49" s="2" t="s">
        <v>375</v>
      </c>
      <c r="B49" s="2" t="s">
        <v>89</v>
      </c>
      <c r="C49" s="2" t="s">
        <v>90</v>
      </c>
      <c r="D49" s="2" t="s">
        <v>302</v>
      </c>
      <c r="E49" s="2" t="s">
        <v>303</v>
      </c>
      <c r="F49" s="2" t="s">
        <v>376</v>
      </c>
      <c r="G49" s="2" t="s">
        <v>376</v>
      </c>
      <c r="H49" s="2" t="s">
        <v>376</v>
      </c>
      <c r="I49" s="2" t="s">
        <v>377</v>
      </c>
      <c r="J49" s="2" t="s">
        <v>95</v>
      </c>
      <c r="K49" s="2" t="s">
        <v>349</v>
      </c>
      <c r="L49" s="3">
        <v>133.84</v>
      </c>
      <c r="M49" s="3">
        <v>140.53</v>
      </c>
      <c r="N49" s="3">
        <v>304.99</v>
      </c>
      <c r="O49" s="2" t="s">
        <v>313</v>
      </c>
      <c r="P49" s="2" t="s">
        <v>266</v>
      </c>
      <c r="Q49" s="2" t="s">
        <v>99</v>
      </c>
      <c r="R49" s="2" t="s">
        <v>100</v>
      </c>
      <c r="S49" s="2" t="s">
        <v>378</v>
      </c>
      <c r="T49" s="2" t="s">
        <v>100</v>
      </c>
      <c r="U49" s="2" t="s">
        <v>100</v>
      </c>
      <c r="V49" s="2" t="s">
        <v>117</v>
      </c>
      <c r="W49" s="2" t="s">
        <v>103</v>
      </c>
      <c r="X49" s="2" t="s">
        <v>100</v>
      </c>
      <c r="Y49" s="2" t="s">
        <v>183</v>
      </c>
      <c r="Z49" s="4">
        <v>21</v>
      </c>
      <c r="AA49" s="4">
        <f>=ROUNDDOWN(35,0)</f>
      </c>
      <c r="AB49" s="5">
        <v>0.6</v>
      </c>
      <c r="AC49" s="2" t="s">
        <v>100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/>
      <c r="BJ49" s="4"/>
      <c r="BK49" s="8"/>
      <c r="BL49" s="2" t="s">
        <v>100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97</v>
      </c>
      <c r="BW49" s="2" t="s">
        <v>122</v>
      </c>
      <c r="BX49" s="2" t="s">
        <v>379</v>
      </c>
      <c r="BY49" s="2" t="s">
        <v>110</v>
      </c>
      <c r="BZ49" s="2" t="s">
        <v>100</v>
      </c>
      <c r="CA49" s="4"/>
      <c r="CB49" s="8"/>
      <c r="CC49" s="4"/>
      <c r="CD49" s="8"/>
      <c r="CE49" s="7"/>
      <c r="CF49" s="7"/>
      <c r="CG49" s="2" t="s">
        <v>107</v>
      </c>
      <c r="CH49" s="2" t="s">
        <v>97</v>
      </c>
      <c r="CI49" s="2" t="s">
        <v>124</v>
      </c>
      <c r="CJ49" s="2" t="s">
        <v>100</v>
      </c>
      <c r="CK49" s="2" t="s">
        <v>110</v>
      </c>
      <c r="CL49" s="2" t="s">
        <v>100</v>
      </c>
      <c r="CM49" s="4"/>
      <c r="CN49" s="8"/>
      <c r="CO49" s="4"/>
      <c r="CP49" s="8"/>
      <c r="CQ49" s="7"/>
      <c r="CR49" s="7"/>
      <c r="CS49" s="2" t="s">
        <v>100</v>
      </c>
      <c r="CT49" s="2" t="s">
        <v>100</v>
      </c>
      <c r="CU49" s="2" t="s">
        <v>100</v>
      </c>
      <c r="CV49" s="2" t="s">
        <v>100</v>
      </c>
      <c r="CW49" s="2" t="s">
        <v>100</v>
      </c>
      <c r="CX49" s="2" t="s">
        <v>100</v>
      </c>
    </row>
    <row r="50">
      <c r="A50" s="2" t="s">
        <v>380</v>
      </c>
      <c r="B50" s="2" t="s">
        <v>89</v>
      </c>
      <c r="C50" s="2" t="s">
        <v>90</v>
      </c>
      <c r="D50" s="2" t="s">
        <v>302</v>
      </c>
      <c r="E50" s="2" t="s">
        <v>303</v>
      </c>
      <c r="F50" s="2" t="s">
        <v>376</v>
      </c>
      <c r="G50" s="2" t="s">
        <v>376</v>
      </c>
      <c r="H50" s="2" t="s">
        <v>376</v>
      </c>
      <c r="I50" s="2" t="s">
        <v>377</v>
      </c>
      <c r="J50" s="2" t="s">
        <v>95</v>
      </c>
      <c r="K50" s="2" t="s">
        <v>96</v>
      </c>
      <c r="L50" s="3">
        <v>267.67</v>
      </c>
      <c r="M50" s="3">
        <v>281.05</v>
      </c>
      <c r="N50" s="3">
        <v>609.99</v>
      </c>
      <c r="O50" s="2" t="s">
        <v>97</v>
      </c>
      <c r="P50" s="2" t="s">
        <v>129</v>
      </c>
      <c r="Q50" s="2" t="s">
        <v>99</v>
      </c>
      <c r="R50" s="2" t="s">
        <v>100</v>
      </c>
      <c r="S50" s="2" t="s">
        <v>381</v>
      </c>
      <c r="T50" s="2" t="s">
        <v>100</v>
      </c>
      <c r="U50" s="2" t="s">
        <v>100</v>
      </c>
      <c r="V50" s="2" t="s">
        <v>117</v>
      </c>
      <c r="W50" s="2" t="s">
        <v>103</v>
      </c>
      <c r="X50" s="2" t="s">
        <v>100</v>
      </c>
      <c r="Y50" s="2" t="s">
        <v>382</v>
      </c>
      <c r="Z50" s="4">
        <v>88</v>
      </c>
      <c r="AA50" s="4">
        <f>=ROUNDDOWN(88,0)</f>
      </c>
      <c r="AB50" s="5">
        <v>1</v>
      </c>
      <c r="AC50" s="2" t="s">
        <v>100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/>
      <c r="BJ50" s="4"/>
      <c r="BK50" s="8"/>
      <c r="BL50" s="2" t="s">
        <v>100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97</v>
      </c>
      <c r="BW50" s="2" t="s">
        <v>122</v>
      </c>
      <c r="BX50" s="2" t="s">
        <v>383</v>
      </c>
      <c r="BY50" s="2" t="s">
        <v>110</v>
      </c>
      <c r="BZ50" s="2" t="s">
        <v>100</v>
      </c>
      <c r="CA50" s="4"/>
      <c r="CB50" s="8"/>
      <c r="CC50" s="4"/>
      <c r="CD50" s="8"/>
      <c r="CE50" s="7"/>
      <c r="CF50" s="7"/>
      <c r="CG50" s="2" t="s">
        <v>107</v>
      </c>
      <c r="CH50" s="2" t="s">
        <v>97</v>
      </c>
      <c r="CI50" s="2" t="s">
        <v>124</v>
      </c>
      <c r="CJ50" s="2" t="s">
        <v>100</v>
      </c>
      <c r="CK50" s="2" t="s">
        <v>110</v>
      </c>
      <c r="CL50" s="2" t="s">
        <v>100</v>
      </c>
      <c r="CM50" s="4"/>
      <c r="CN50" s="8"/>
      <c r="CO50" s="4"/>
      <c r="CP50" s="8"/>
      <c r="CQ50" s="7"/>
      <c r="CR50" s="7"/>
      <c r="CS50" s="2" t="s">
        <v>100</v>
      </c>
      <c r="CT50" s="2" t="s">
        <v>100</v>
      </c>
      <c r="CU50" s="2" t="s">
        <v>100</v>
      </c>
      <c r="CV50" s="2" t="s">
        <v>100</v>
      </c>
      <c r="CW50" s="2" t="s">
        <v>100</v>
      </c>
      <c r="CX50" s="2" t="s">
        <v>100</v>
      </c>
    </row>
    <row r="51">
      <c r="A51" s="2" t="s">
        <v>384</v>
      </c>
      <c r="B51" s="2" t="s">
        <v>89</v>
      </c>
      <c r="C51" s="2" t="s">
        <v>90</v>
      </c>
      <c r="D51" s="2" t="s">
        <v>302</v>
      </c>
      <c r="E51" s="2" t="s">
        <v>303</v>
      </c>
      <c r="F51" s="2" t="s">
        <v>376</v>
      </c>
      <c r="G51" s="2" t="s">
        <v>376</v>
      </c>
      <c r="H51" s="2" t="s">
        <v>376</v>
      </c>
      <c r="I51" s="2" t="s">
        <v>377</v>
      </c>
      <c r="J51" s="2" t="s">
        <v>95</v>
      </c>
      <c r="K51" s="2" t="s">
        <v>385</v>
      </c>
      <c r="L51" s="3">
        <v>267.67</v>
      </c>
      <c r="M51" s="3">
        <v>281.05</v>
      </c>
      <c r="N51" s="3">
        <v>609.99</v>
      </c>
      <c r="O51" s="2" t="s">
        <v>97</v>
      </c>
      <c r="P51" s="2" t="s">
        <v>158</v>
      </c>
      <c r="Q51" s="2" t="s">
        <v>99</v>
      </c>
      <c r="R51" s="2" t="s">
        <v>100</v>
      </c>
      <c r="S51" s="2" t="s">
        <v>378</v>
      </c>
      <c r="T51" s="2" t="s">
        <v>100</v>
      </c>
      <c r="U51" s="2" t="s">
        <v>100</v>
      </c>
      <c r="V51" s="2" t="s">
        <v>117</v>
      </c>
      <c r="W51" s="2" t="s">
        <v>240</v>
      </c>
      <c r="X51" s="2" t="s">
        <v>100</v>
      </c>
      <c r="Y51" s="2" t="s">
        <v>386</v>
      </c>
      <c r="Z51" s="4">
        <v>72</v>
      </c>
      <c r="AA51" s="4">
        <f>=ROUNDDOWN(55.3846153846154,0)</f>
      </c>
      <c r="AB51" s="5">
        <v>1.3</v>
      </c>
      <c r="AC51" s="2" t="s">
        <v>100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1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/>
      <c r="BJ51" s="4">
        <v>1</v>
      </c>
      <c r="BK51" s="8">
        <v>218.66</v>
      </c>
      <c r="BL51" s="2" t="s">
        <v>145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97</v>
      </c>
      <c r="BW51" s="2" t="s">
        <v>387</v>
      </c>
      <c r="BX51" s="2" t="s">
        <v>388</v>
      </c>
      <c r="BY51" s="2" t="s">
        <v>110</v>
      </c>
      <c r="BZ51" s="2" t="s">
        <v>100</v>
      </c>
      <c r="CA51" s="4"/>
      <c r="CB51" s="8"/>
      <c r="CC51" s="4"/>
      <c r="CD51" s="8"/>
      <c r="CE51" s="7"/>
      <c r="CF51" s="7"/>
      <c r="CG51" s="2" t="s">
        <v>107</v>
      </c>
      <c r="CH51" s="2" t="s">
        <v>97</v>
      </c>
      <c r="CI51" s="2" t="s">
        <v>147</v>
      </c>
      <c r="CJ51" s="2" t="s">
        <v>100</v>
      </c>
      <c r="CK51" s="2" t="s">
        <v>110</v>
      </c>
      <c r="CL51" s="2" t="s">
        <v>100</v>
      </c>
      <c r="CM51" s="4"/>
      <c r="CN51" s="8"/>
      <c r="CO51" s="4"/>
      <c r="CP51" s="8"/>
      <c r="CQ51" s="7"/>
      <c r="CR51" s="7"/>
      <c r="CS51" s="2" t="s">
        <v>100</v>
      </c>
      <c r="CT51" s="2" t="s">
        <v>100</v>
      </c>
      <c r="CU51" s="2" t="s">
        <v>100</v>
      </c>
      <c r="CV51" s="2" t="s">
        <v>100</v>
      </c>
      <c r="CW51" s="2" t="s">
        <v>100</v>
      </c>
      <c r="CX51" s="2" t="s">
        <v>100</v>
      </c>
    </row>
    <row r="52">
      <c r="A52" s="2" t="s">
        <v>389</v>
      </c>
      <c r="B52" s="2" t="s">
        <v>89</v>
      </c>
      <c r="C52" s="2" t="s">
        <v>90</v>
      </c>
      <c r="D52" s="2" t="s">
        <v>302</v>
      </c>
      <c r="E52" s="2" t="s">
        <v>303</v>
      </c>
      <c r="F52" s="2" t="s">
        <v>390</v>
      </c>
      <c r="G52" s="2" t="s">
        <v>390</v>
      </c>
      <c r="H52" s="2" t="s">
        <v>390</v>
      </c>
      <c r="I52" s="2" t="s">
        <v>391</v>
      </c>
      <c r="J52" s="2" t="s">
        <v>95</v>
      </c>
      <c r="K52" s="2" t="s">
        <v>385</v>
      </c>
      <c r="L52" s="3">
        <v>42.75</v>
      </c>
      <c r="M52" s="3">
        <v>44.89</v>
      </c>
      <c r="N52" s="3">
        <v>99.99</v>
      </c>
      <c r="O52" s="2" t="s">
        <v>313</v>
      </c>
      <c r="P52" s="2" t="s">
        <v>266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101</v>
      </c>
      <c r="V52" s="2" t="s">
        <v>102</v>
      </c>
      <c r="W52" s="2" t="s">
        <v>392</v>
      </c>
      <c r="X52" s="2" t="s">
        <v>103</v>
      </c>
      <c r="Y52" s="2" t="s">
        <v>314</v>
      </c>
      <c r="Z52" s="4">
        <v>68</v>
      </c>
      <c r="AA52" s="4">
        <f>=ROUNDDOWN(136,0)</f>
      </c>
      <c r="AB52" s="5">
        <v>0.5</v>
      </c>
      <c r="AC52" s="2" t="s">
        <v>100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1</v>
      </c>
      <c r="BK52" s="8">
        <v>32.32</v>
      </c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97</v>
      </c>
      <c r="BW52" s="2" t="s">
        <v>162</v>
      </c>
      <c r="BX52" s="2" t="s">
        <v>100</v>
      </c>
      <c r="BY52" s="2" t="s">
        <v>110</v>
      </c>
      <c r="BZ52" s="2" t="s">
        <v>100</v>
      </c>
      <c r="CA52" s="4"/>
      <c r="CB52" s="8"/>
      <c r="CC52" s="4"/>
      <c r="CD52" s="8"/>
      <c r="CE52" s="7"/>
      <c r="CF52" s="7"/>
      <c r="CG52" s="2" t="s">
        <v>107</v>
      </c>
      <c r="CH52" s="2" t="s">
        <v>97</v>
      </c>
      <c r="CI52" s="2" t="s">
        <v>164</v>
      </c>
      <c r="CJ52" s="2" t="s">
        <v>100</v>
      </c>
      <c r="CK52" s="2" t="s">
        <v>110</v>
      </c>
      <c r="CL52" s="2" t="s">
        <v>100</v>
      </c>
      <c r="CM52" s="4"/>
      <c r="CN52" s="8"/>
      <c r="CO52" s="4"/>
      <c r="CP52" s="8"/>
      <c r="CQ52" s="7"/>
      <c r="CR52" s="7"/>
      <c r="CS52" s="2" t="s">
        <v>100</v>
      </c>
      <c r="CT52" s="2" t="s">
        <v>100</v>
      </c>
      <c r="CU52" s="2" t="s">
        <v>100</v>
      </c>
      <c r="CV52" s="2" t="s">
        <v>100</v>
      </c>
      <c r="CW52" s="2" t="s">
        <v>100</v>
      </c>
      <c r="CX52" s="2" t="s">
        <v>100</v>
      </c>
    </row>
    <row r="53">
      <c r="A53" s="2" t="s">
        <v>393</v>
      </c>
      <c r="B53" s="2" t="s">
        <v>89</v>
      </c>
      <c r="C53" s="2" t="s">
        <v>90</v>
      </c>
      <c r="D53" s="2" t="s">
        <v>302</v>
      </c>
      <c r="E53" s="2" t="s">
        <v>303</v>
      </c>
      <c r="F53" s="2" t="s">
        <v>394</v>
      </c>
      <c r="G53" s="2" t="s">
        <v>394</v>
      </c>
      <c r="H53" s="2" t="s">
        <v>394</v>
      </c>
      <c r="I53" s="2" t="s">
        <v>395</v>
      </c>
      <c r="J53" s="2" t="s">
        <v>95</v>
      </c>
      <c r="K53" s="2" t="s">
        <v>396</v>
      </c>
      <c r="L53" s="3">
        <v>132</v>
      </c>
      <c r="M53" s="3">
        <v>138.6</v>
      </c>
      <c r="N53" s="3">
        <v>279.99</v>
      </c>
      <c r="O53" s="2" t="s">
        <v>97</v>
      </c>
      <c r="P53" s="2" t="s">
        <v>158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101</v>
      </c>
      <c r="V53" s="2" t="s">
        <v>102</v>
      </c>
      <c r="W53" s="2" t="s">
        <v>397</v>
      </c>
      <c r="X53" s="2" t="s">
        <v>104</v>
      </c>
      <c r="Y53" s="2" t="s">
        <v>398</v>
      </c>
      <c r="Z53" s="4">
        <v>83</v>
      </c>
      <c r="AA53" s="4">
        <f>=ROUNDDOWN(41.5,0)</f>
      </c>
      <c r="AB53" s="5">
        <v>2</v>
      </c>
      <c r="AC53" s="2" t="s">
        <v>100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1</v>
      </c>
      <c r="BK53" s="8">
        <v>138.6</v>
      </c>
      <c r="BL53" s="2" t="s">
        <v>145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97</v>
      </c>
      <c r="BW53" s="2" t="s">
        <v>399</v>
      </c>
      <c r="BX53" s="2" t="s">
        <v>100</v>
      </c>
      <c r="BY53" s="2" t="s">
        <v>110</v>
      </c>
      <c r="BZ53" s="2" t="s">
        <v>100</v>
      </c>
      <c r="CA53" s="4"/>
      <c r="CB53" s="8"/>
      <c r="CC53" s="4"/>
      <c r="CD53" s="8"/>
      <c r="CE53" s="7"/>
      <c r="CF53" s="7"/>
      <c r="CG53" s="2" t="s">
        <v>107</v>
      </c>
      <c r="CH53" s="2" t="s">
        <v>97</v>
      </c>
      <c r="CI53" s="2" t="s">
        <v>399</v>
      </c>
      <c r="CJ53" s="2" t="s">
        <v>100</v>
      </c>
      <c r="CK53" s="2" t="s">
        <v>110</v>
      </c>
      <c r="CL53" s="2" t="s">
        <v>100</v>
      </c>
      <c r="CM53" s="4"/>
      <c r="CN53" s="8"/>
      <c r="CO53" s="4"/>
      <c r="CP53" s="8"/>
      <c r="CQ53" s="7"/>
      <c r="CR53" s="7"/>
      <c r="CS53" s="2" t="s">
        <v>100</v>
      </c>
      <c r="CT53" s="2" t="s">
        <v>100</v>
      </c>
      <c r="CU53" s="2" t="s">
        <v>100</v>
      </c>
      <c r="CV53" s="2" t="s">
        <v>100</v>
      </c>
      <c r="CW53" s="2" t="s">
        <v>100</v>
      </c>
      <c r="CX53" s="2" t="s">
        <v>100</v>
      </c>
    </row>
    <row r="54">
      <c r="A54" s="2" t="s">
        <v>400</v>
      </c>
      <c r="B54" s="2" t="s">
        <v>89</v>
      </c>
      <c r="C54" s="2" t="s">
        <v>90</v>
      </c>
      <c r="D54" s="2" t="s">
        <v>401</v>
      </c>
      <c r="E54" s="2" t="s">
        <v>402</v>
      </c>
      <c r="F54" s="2" t="s">
        <v>403</v>
      </c>
      <c r="G54" s="2" t="s">
        <v>403</v>
      </c>
      <c r="H54" s="2" t="s">
        <v>403</v>
      </c>
      <c r="I54" s="2" t="s">
        <v>404</v>
      </c>
      <c r="J54" s="2" t="s">
        <v>95</v>
      </c>
      <c r="K54" s="2" t="s">
        <v>96</v>
      </c>
      <c r="L54" s="3">
        <v>127.24</v>
      </c>
      <c r="M54" s="3">
        <v>133.6</v>
      </c>
      <c r="N54" s="3">
        <v>289.99</v>
      </c>
      <c r="O54" s="2" t="s">
        <v>97</v>
      </c>
      <c r="P54" s="2" t="s">
        <v>129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100</v>
      </c>
      <c r="V54" s="2" t="s">
        <v>182</v>
      </c>
      <c r="W54" s="2" t="s">
        <v>159</v>
      </c>
      <c r="X54" s="2" t="s">
        <v>100</v>
      </c>
      <c r="Y54" s="2" t="s">
        <v>405</v>
      </c>
      <c r="Z54" s="4">
        <v>136</v>
      </c>
      <c r="AA54" s="4">
        <f>=ROUNDDOWN(90.6666666666667,0)</f>
      </c>
      <c r="AB54" s="5">
        <v>1.5</v>
      </c>
      <c r="AC54" s="2" t="s">
        <v>100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3</v>
      </c>
      <c r="BK54" s="8">
        <v>468.52</v>
      </c>
      <c r="BL54" s="2" t="s">
        <v>274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97</v>
      </c>
      <c r="BW54" s="2" t="s">
        <v>215</v>
      </c>
      <c r="BX54" s="2" t="s">
        <v>406</v>
      </c>
      <c r="BY54" s="2" t="s">
        <v>110</v>
      </c>
      <c r="BZ54" s="2" t="s">
        <v>100</v>
      </c>
      <c r="CA54" s="4"/>
      <c r="CB54" s="8"/>
      <c r="CC54" s="4"/>
      <c r="CD54" s="8"/>
      <c r="CE54" s="7"/>
      <c r="CF54" s="7"/>
      <c r="CG54" s="2" t="s">
        <v>107</v>
      </c>
      <c r="CH54" s="2" t="s">
        <v>97</v>
      </c>
      <c r="CI54" s="2" t="s">
        <v>147</v>
      </c>
      <c r="CJ54" s="2" t="s">
        <v>100</v>
      </c>
      <c r="CK54" s="2" t="s">
        <v>110</v>
      </c>
      <c r="CL54" s="2" t="s">
        <v>100</v>
      </c>
      <c r="CM54" s="4"/>
      <c r="CN54" s="8"/>
      <c r="CO54" s="4"/>
      <c r="CP54" s="8"/>
      <c r="CQ54" s="7"/>
      <c r="CR54" s="7"/>
      <c r="CS54" s="2" t="s">
        <v>100</v>
      </c>
      <c r="CT54" s="2" t="s">
        <v>100</v>
      </c>
      <c r="CU54" s="2" t="s">
        <v>100</v>
      </c>
      <c r="CV54" s="2" t="s">
        <v>100</v>
      </c>
      <c r="CW54" s="2" t="s">
        <v>100</v>
      </c>
      <c r="CX54" s="2" t="s">
        <v>100</v>
      </c>
    </row>
    <row r="55">
      <c r="A55" s="2" t="s">
        <v>407</v>
      </c>
      <c r="B55" s="2" t="s">
        <v>89</v>
      </c>
      <c r="C55" s="2" t="s">
        <v>90</v>
      </c>
      <c r="D55" s="2" t="s">
        <v>401</v>
      </c>
      <c r="E55" s="2" t="s">
        <v>402</v>
      </c>
      <c r="F55" s="2" t="s">
        <v>408</v>
      </c>
      <c r="G55" s="2" t="s">
        <v>408</v>
      </c>
      <c r="H55" s="2" t="s">
        <v>408</v>
      </c>
      <c r="I55" s="2" t="s">
        <v>409</v>
      </c>
      <c r="J55" s="2" t="s">
        <v>95</v>
      </c>
      <c r="K55" s="2" t="s">
        <v>96</v>
      </c>
      <c r="L55" s="3">
        <v>86.4</v>
      </c>
      <c r="M55" s="3">
        <v>90.72</v>
      </c>
      <c r="N55" s="3">
        <v>179.99</v>
      </c>
      <c r="O55" s="2" t="s">
        <v>97</v>
      </c>
      <c r="P55" s="2" t="s">
        <v>129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101</v>
      </c>
      <c r="V55" s="2" t="s">
        <v>102</v>
      </c>
      <c r="W55" s="2" t="s">
        <v>159</v>
      </c>
      <c r="X55" s="2" t="s">
        <v>100</v>
      </c>
      <c r="Y55" s="2" t="s">
        <v>410</v>
      </c>
      <c r="Z55" s="4">
        <v>65</v>
      </c>
      <c r="AA55" s="4">
        <f>=ROUNDDOWN(21.6666666666667,0)</f>
      </c>
      <c r="AB55" s="5">
        <v>3</v>
      </c>
      <c r="AC55" s="2" t="s">
        <v>100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8</v>
      </c>
      <c r="BK55" s="8">
        <v>785.35</v>
      </c>
      <c r="BL55" s="2" t="s">
        <v>411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97</v>
      </c>
      <c r="BW55" s="2" t="s">
        <v>412</v>
      </c>
      <c r="BX55" s="2" t="s">
        <v>413</v>
      </c>
      <c r="BY55" s="2" t="s">
        <v>110</v>
      </c>
      <c r="BZ55" s="2" t="s">
        <v>100</v>
      </c>
      <c r="CA55" s="4"/>
      <c r="CB55" s="8"/>
      <c r="CC55" s="4"/>
      <c r="CD55" s="8"/>
      <c r="CE55" s="7"/>
      <c r="CF55" s="7"/>
      <c r="CG55" s="2" t="s">
        <v>107</v>
      </c>
      <c r="CH55" s="2" t="s">
        <v>97</v>
      </c>
      <c r="CI55" s="2" t="s">
        <v>124</v>
      </c>
      <c r="CJ55" s="2" t="s">
        <v>100</v>
      </c>
      <c r="CK55" s="2" t="s">
        <v>110</v>
      </c>
      <c r="CL55" s="2" t="s">
        <v>100</v>
      </c>
      <c r="CM55" s="4"/>
      <c r="CN55" s="8"/>
      <c r="CO55" s="4"/>
      <c r="CP55" s="8"/>
      <c r="CQ55" s="7"/>
      <c r="CR55" s="7"/>
      <c r="CS55" s="2" t="s">
        <v>100</v>
      </c>
      <c r="CT55" s="2" t="s">
        <v>100</v>
      </c>
      <c r="CU55" s="2" t="s">
        <v>100</v>
      </c>
      <c r="CV55" s="2" t="s">
        <v>100</v>
      </c>
      <c r="CW55" s="2" t="s">
        <v>100</v>
      </c>
      <c r="CX55" s="2" t="s">
        <v>100</v>
      </c>
    </row>
    <row r="56">
      <c r="A56" s="2" t="s">
        <v>414</v>
      </c>
      <c r="B56" s="2" t="s">
        <v>89</v>
      </c>
      <c r="C56" s="2" t="s">
        <v>90</v>
      </c>
      <c r="D56" s="2" t="s">
        <v>401</v>
      </c>
      <c r="E56" s="2" t="s">
        <v>402</v>
      </c>
      <c r="F56" s="2" t="s">
        <v>415</v>
      </c>
      <c r="G56" s="2" t="s">
        <v>415</v>
      </c>
      <c r="H56" s="2" t="s">
        <v>415</v>
      </c>
      <c r="I56" s="2" t="s">
        <v>416</v>
      </c>
      <c r="J56" s="2" t="s">
        <v>95</v>
      </c>
      <c r="K56" s="2" t="s">
        <v>331</v>
      </c>
      <c r="L56" s="3">
        <v>27.95</v>
      </c>
      <c r="M56" s="3">
        <v>29.35</v>
      </c>
      <c r="N56" s="3">
        <v>59.99</v>
      </c>
      <c r="O56" s="2" t="s">
        <v>313</v>
      </c>
      <c r="P56" s="2" t="s">
        <v>266</v>
      </c>
      <c r="Q56" s="2" t="s">
        <v>99</v>
      </c>
      <c r="R56" s="2" t="s">
        <v>100</v>
      </c>
      <c r="S56" s="2" t="s">
        <v>100</v>
      </c>
      <c r="T56" s="2" t="s">
        <v>100</v>
      </c>
      <c r="U56" s="2" t="s">
        <v>101</v>
      </c>
      <c r="V56" s="2" t="s">
        <v>102</v>
      </c>
      <c r="W56" s="2" t="s">
        <v>118</v>
      </c>
      <c r="X56" s="2" t="s">
        <v>100</v>
      </c>
      <c r="Y56" s="2" t="s">
        <v>326</v>
      </c>
      <c r="Z56" s="4">
        <v>30</v>
      </c>
      <c r="AA56" s="4">
        <f>=ROUNDDOWN(10,0)</f>
      </c>
      <c r="AB56" s="5">
        <v>3</v>
      </c>
      <c r="AC56" s="2" t="s">
        <v>100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100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97</v>
      </c>
      <c r="BW56" s="2" t="s">
        <v>162</v>
      </c>
      <c r="BX56" s="2" t="s">
        <v>417</v>
      </c>
      <c r="BY56" s="2" t="s">
        <v>110</v>
      </c>
      <c r="BZ56" s="2" t="s">
        <v>100</v>
      </c>
      <c r="CA56" s="4"/>
      <c r="CB56" s="8"/>
      <c r="CC56" s="4"/>
      <c r="CD56" s="8"/>
      <c r="CE56" s="7"/>
      <c r="CF56" s="7"/>
      <c r="CG56" s="2" t="s">
        <v>107</v>
      </c>
      <c r="CH56" s="2" t="s">
        <v>97</v>
      </c>
      <c r="CI56" s="2" t="s">
        <v>164</v>
      </c>
      <c r="CJ56" s="2" t="s">
        <v>100</v>
      </c>
      <c r="CK56" s="2" t="s">
        <v>110</v>
      </c>
      <c r="CL56" s="2" t="s">
        <v>100</v>
      </c>
      <c r="CM56" s="4"/>
      <c r="CN56" s="8"/>
      <c r="CO56" s="4"/>
      <c r="CP56" s="8"/>
      <c r="CQ56" s="7"/>
      <c r="CR56" s="7"/>
      <c r="CS56" s="2" t="s">
        <v>100</v>
      </c>
      <c r="CT56" s="2" t="s">
        <v>100</v>
      </c>
      <c r="CU56" s="2" t="s">
        <v>100</v>
      </c>
      <c r="CV56" s="2" t="s">
        <v>100</v>
      </c>
      <c r="CW56" s="2" t="s">
        <v>100</v>
      </c>
      <c r="CX56" s="2" t="s">
        <v>100</v>
      </c>
    </row>
    <row r="57">
      <c r="A57" s="2" t="s">
        <v>418</v>
      </c>
      <c r="B57" s="2" t="s">
        <v>89</v>
      </c>
      <c r="C57" s="2" t="s">
        <v>90</v>
      </c>
      <c r="D57" s="2" t="s">
        <v>401</v>
      </c>
      <c r="E57" s="2" t="s">
        <v>402</v>
      </c>
      <c r="F57" s="2" t="s">
        <v>419</v>
      </c>
      <c r="G57" s="2" t="s">
        <v>419</v>
      </c>
      <c r="H57" s="2" t="s">
        <v>419</v>
      </c>
      <c r="I57" s="2" t="s">
        <v>420</v>
      </c>
      <c r="J57" s="2" t="s">
        <v>95</v>
      </c>
      <c r="K57" s="2" t="s">
        <v>344</v>
      </c>
      <c r="L57" s="3">
        <v>54.27</v>
      </c>
      <c r="M57" s="3">
        <v>56.98</v>
      </c>
      <c r="N57" s="3">
        <v>129.99</v>
      </c>
      <c r="O57" s="2" t="s">
        <v>97</v>
      </c>
      <c r="P57" s="2" t="s">
        <v>221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101</v>
      </c>
      <c r="V57" s="2" t="s">
        <v>102</v>
      </c>
      <c r="W57" s="2" t="s">
        <v>159</v>
      </c>
      <c r="X57" s="2" t="s">
        <v>100</v>
      </c>
      <c r="Y57" s="2" t="s">
        <v>326</v>
      </c>
      <c r="Z57" s="4">
        <v>159</v>
      </c>
      <c r="AA57" s="4">
        <f>=ROUNDDOWN(28.3928571428571,0)</f>
      </c>
      <c r="AB57" s="5">
        <v>5.6</v>
      </c>
      <c r="AC57" s="2" t="s">
        <v>100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8</v>
      </c>
      <c r="BK57" s="8">
        <v>487.58</v>
      </c>
      <c r="BL57" s="2" t="s">
        <v>421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97</v>
      </c>
      <c r="BW57" s="2" t="s">
        <v>422</v>
      </c>
      <c r="BX57" s="2" t="s">
        <v>423</v>
      </c>
      <c r="BY57" s="2" t="s">
        <v>110</v>
      </c>
      <c r="BZ57" s="2" t="s">
        <v>100</v>
      </c>
      <c r="CA57" s="4"/>
      <c r="CB57" s="8"/>
      <c r="CC57" s="4"/>
      <c r="CD57" s="8"/>
      <c r="CE57" s="7"/>
      <c r="CF57" s="7"/>
      <c r="CG57" s="2" t="s">
        <v>107</v>
      </c>
      <c r="CH57" s="2" t="s">
        <v>97</v>
      </c>
      <c r="CI57" s="2" t="s">
        <v>422</v>
      </c>
      <c r="CJ57" s="2" t="s">
        <v>100</v>
      </c>
      <c r="CK57" s="2" t="s">
        <v>110</v>
      </c>
      <c r="CL57" s="2" t="s">
        <v>100</v>
      </c>
      <c r="CM57" s="4"/>
      <c r="CN57" s="8"/>
      <c r="CO57" s="4"/>
      <c r="CP57" s="8"/>
      <c r="CQ57" s="7"/>
      <c r="CR57" s="7"/>
      <c r="CS57" s="2" t="s">
        <v>100</v>
      </c>
      <c r="CT57" s="2" t="s">
        <v>100</v>
      </c>
      <c r="CU57" s="2" t="s">
        <v>100</v>
      </c>
      <c r="CV57" s="2" t="s">
        <v>100</v>
      </c>
      <c r="CW57" s="2" t="s">
        <v>100</v>
      </c>
      <c r="CX57" s="2" t="s">
        <v>100</v>
      </c>
    </row>
    <row r="58">
      <c r="A58" s="2" t="s">
        <v>424</v>
      </c>
      <c r="B58" s="2" t="s">
        <v>89</v>
      </c>
      <c r="C58" s="2" t="s">
        <v>90</v>
      </c>
      <c r="D58" s="2" t="s">
        <v>401</v>
      </c>
      <c r="E58" s="2" t="s">
        <v>402</v>
      </c>
      <c r="F58" s="2" t="s">
        <v>425</v>
      </c>
      <c r="G58" s="2" t="s">
        <v>425</v>
      </c>
      <c r="H58" s="2" t="s">
        <v>425</v>
      </c>
      <c r="I58" s="2" t="s">
        <v>426</v>
      </c>
      <c r="J58" s="2" t="s">
        <v>95</v>
      </c>
      <c r="K58" s="2" t="s">
        <v>427</v>
      </c>
      <c r="L58" s="3">
        <v>86</v>
      </c>
      <c r="M58" s="3">
        <v>90.3</v>
      </c>
      <c r="N58" s="3">
        <v>179.99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100</v>
      </c>
      <c r="T58" s="2" t="s">
        <v>100</v>
      </c>
      <c r="U58" s="2" t="s">
        <v>101</v>
      </c>
      <c r="V58" s="2" t="s">
        <v>102</v>
      </c>
      <c r="W58" s="2" t="s">
        <v>118</v>
      </c>
      <c r="X58" s="2" t="s">
        <v>103</v>
      </c>
      <c r="Y58" s="2" t="s">
        <v>138</v>
      </c>
      <c r="Z58" s="4">
        <v>92</v>
      </c>
      <c r="AA58" s="4">
        <f>=ROUNDDOWN(92,0)</f>
      </c>
      <c r="AB58" s="5">
        <v>1</v>
      </c>
      <c r="AC58" s="2" t="s">
        <v>100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100</v>
      </c>
      <c r="BM58" s="7"/>
      <c r="BN58" s="7"/>
      <c r="BO58" s="4"/>
      <c r="BP58" s="8"/>
      <c r="BQ58" s="4"/>
      <c r="BR58" s="8"/>
      <c r="BS58" s="7"/>
      <c r="BT58" s="7"/>
      <c r="BU58" s="2" t="s">
        <v>140</v>
      </c>
      <c r="BV58" s="2" t="s">
        <v>97</v>
      </c>
      <c r="BW58" s="2" t="s">
        <v>100</v>
      </c>
      <c r="BX58" s="2" t="s">
        <v>100</v>
      </c>
      <c r="BY58" s="2" t="s">
        <v>110</v>
      </c>
      <c r="BZ58" s="2" t="s">
        <v>100</v>
      </c>
      <c r="CA58" s="4"/>
      <c r="CB58" s="8"/>
      <c r="CC58" s="4"/>
      <c r="CD58" s="8"/>
      <c r="CE58" s="7"/>
      <c r="CF58" s="7"/>
      <c r="CG58" s="2" t="s">
        <v>140</v>
      </c>
      <c r="CH58" s="2" t="s">
        <v>97</v>
      </c>
      <c r="CI58" s="2" t="s">
        <v>100</v>
      </c>
      <c r="CJ58" s="2" t="s">
        <v>100</v>
      </c>
      <c r="CK58" s="2" t="s">
        <v>110</v>
      </c>
      <c r="CL58" s="2" t="s">
        <v>100</v>
      </c>
      <c r="CM58" s="4"/>
      <c r="CN58" s="8"/>
      <c r="CO58" s="4"/>
      <c r="CP58" s="8"/>
      <c r="CQ58" s="7"/>
      <c r="CR58" s="7"/>
      <c r="CS58" s="2" t="s">
        <v>100</v>
      </c>
      <c r="CT58" s="2" t="s">
        <v>100</v>
      </c>
      <c r="CU58" s="2" t="s">
        <v>100</v>
      </c>
      <c r="CV58" s="2" t="s">
        <v>100</v>
      </c>
      <c r="CW58" s="2" t="s">
        <v>100</v>
      </c>
      <c r="CX58" s="2" t="s">
        <v>100</v>
      </c>
    </row>
    <row r="59">
      <c r="A59" s="2" t="s">
        <v>428</v>
      </c>
      <c r="B59" s="2" t="s">
        <v>89</v>
      </c>
      <c r="C59" s="2" t="s">
        <v>90</v>
      </c>
      <c r="D59" s="2" t="s">
        <v>401</v>
      </c>
      <c r="E59" s="2" t="s">
        <v>402</v>
      </c>
      <c r="F59" s="2" t="s">
        <v>429</v>
      </c>
      <c r="G59" s="2" t="s">
        <v>429</v>
      </c>
      <c r="H59" s="2" t="s">
        <v>429</v>
      </c>
      <c r="I59" s="2" t="s">
        <v>430</v>
      </c>
      <c r="J59" s="2" t="s">
        <v>95</v>
      </c>
      <c r="K59" s="2" t="s">
        <v>431</v>
      </c>
      <c r="L59" s="3">
        <v>27.14</v>
      </c>
      <c r="M59" s="3">
        <v>28.5</v>
      </c>
      <c r="N59" s="3">
        <v>59.99</v>
      </c>
      <c r="O59" s="2" t="s">
        <v>313</v>
      </c>
      <c r="P59" s="2" t="s">
        <v>266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101</v>
      </c>
      <c r="V59" s="2" t="s">
        <v>102</v>
      </c>
      <c r="W59" s="2" t="s">
        <v>159</v>
      </c>
      <c r="X59" s="2" t="s">
        <v>100</v>
      </c>
      <c r="Y59" s="2" t="s">
        <v>326</v>
      </c>
      <c r="Z59" s="4">
        <v>18</v>
      </c>
      <c r="AA59" s="4">
        <f>=ROUNDDOWN(11.25,0)</f>
      </c>
      <c r="AB59" s="5">
        <v>1.6</v>
      </c>
      <c r="AC59" s="2" t="s">
        <v>100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100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97</v>
      </c>
      <c r="BW59" s="2" t="s">
        <v>162</v>
      </c>
      <c r="BX59" s="2" t="s">
        <v>432</v>
      </c>
      <c r="BY59" s="2" t="s">
        <v>110</v>
      </c>
      <c r="BZ59" s="2" t="s">
        <v>100</v>
      </c>
      <c r="CA59" s="4"/>
      <c r="CB59" s="8"/>
      <c r="CC59" s="4"/>
      <c r="CD59" s="8"/>
      <c r="CE59" s="7"/>
      <c r="CF59" s="7"/>
      <c r="CG59" s="2" t="s">
        <v>107</v>
      </c>
      <c r="CH59" s="2" t="s">
        <v>97</v>
      </c>
      <c r="CI59" s="2" t="s">
        <v>164</v>
      </c>
      <c r="CJ59" s="2" t="s">
        <v>100</v>
      </c>
      <c r="CK59" s="2" t="s">
        <v>110</v>
      </c>
      <c r="CL59" s="2" t="s">
        <v>100</v>
      </c>
      <c r="CM59" s="4"/>
      <c r="CN59" s="8"/>
      <c r="CO59" s="4"/>
      <c r="CP59" s="8"/>
      <c r="CQ59" s="7"/>
      <c r="CR59" s="7"/>
      <c r="CS59" s="2" t="s">
        <v>100</v>
      </c>
      <c r="CT59" s="2" t="s">
        <v>100</v>
      </c>
      <c r="CU59" s="2" t="s">
        <v>100</v>
      </c>
      <c r="CV59" s="2" t="s">
        <v>100</v>
      </c>
      <c r="CW59" s="2" t="s">
        <v>100</v>
      </c>
      <c r="CX59" s="2" t="s">
        <v>100</v>
      </c>
    </row>
    <row r="60">
      <c r="A60" s="2" t="s">
        <v>433</v>
      </c>
      <c r="B60" s="2" t="s">
        <v>89</v>
      </c>
      <c r="C60" s="2" t="s">
        <v>90</v>
      </c>
      <c r="D60" s="2" t="s">
        <v>401</v>
      </c>
      <c r="E60" s="2" t="s">
        <v>402</v>
      </c>
      <c r="F60" s="2" t="s">
        <v>226</v>
      </c>
      <c r="G60" s="2" t="s">
        <v>226</v>
      </c>
      <c r="H60" s="2" t="s">
        <v>226</v>
      </c>
      <c r="I60" s="2" t="s">
        <v>434</v>
      </c>
      <c r="J60" s="2" t="s">
        <v>95</v>
      </c>
      <c r="K60" s="2" t="s">
        <v>220</v>
      </c>
      <c r="L60" s="3">
        <v>129.06</v>
      </c>
      <c r="M60" s="3">
        <v>135.51</v>
      </c>
      <c r="N60" s="3">
        <v>284.99</v>
      </c>
      <c r="O60" s="2" t="s">
        <v>97</v>
      </c>
      <c r="P60" s="2" t="s">
        <v>129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100</v>
      </c>
      <c r="V60" s="2" t="s">
        <v>102</v>
      </c>
      <c r="W60" s="2" t="s">
        <v>159</v>
      </c>
      <c r="X60" s="2" t="s">
        <v>100</v>
      </c>
      <c r="Y60" s="2" t="s">
        <v>228</v>
      </c>
      <c r="Z60" s="4">
        <v>57</v>
      </c>
      <c r="AA60" s="4">
        <f>=ROUNDDOWN(28.5,0)</f>
      </c>
      <c r="AB60" s="5">
        <v>2</v>
      </c>
      <c r="AC60" s="2" t="s">
        <v>100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12</v>
      </c>
      <c r="BK60" s="8">
        <v>1648.44</v>
      </c>
      <c r="BL60" s="2" t="s">
        <v>139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97</v>
      </c>
      <c r="BW60" s="2" t="s">
        <v>215</v>
      </c>
      <c r="BX60" s="2" t="s">
        <v>435</v>
      </c>
      <c r="BY60" s="2" t="s">
        <v>110</v>
      </c>
      <c r="BZ60" s="2" t="s">
        <v>100</v>
      </c>
      <c r="CA60" s="4"/>
      <c r="CB60" s="8"/>
      <c r="CC60" s="4"/>
      <c r="CD60" s="8"/>
      <c r="CE60" s="7"/>
      <c r="CF60" s="7"/>
      <c r="CG60" s="2" t="s">
        <v>107</v>
      </c>
      <c r="CH60" s="2" t="s">
        <v>97</v>
      </c>
      <c r="CI60" s="2" t="s">
        <v>223</v>
      </c>
      <c r="CJ60" s="2" t="s">
        <v>100</v>
      </c>
      <c r="CK60" s="2" t="s">
        <v>110</v>
      </c>
      <c r="CL60" s="2" t="s">
        <v>100</v>
      </c>
      <c r="CM60" s="4"/>
      <c r="CN60" s="8"/>
      <c r="CO60" s="4"/>
      <c r="CP60" s="8"/>
      <c r="CQ60" s="7"/>
      <c r="CR60" s="7"/>
      <c r="CS60" s="2" t="s">
        <v>100</v>
      </c>
      <c r="CT60" s="2" t="s">
        <v>100</v>
      </c>
      <c r="CU60" s="2" t="s">
        <v>100</v>
      </c>
      <c r="CV60" s="2" t="s">
        <v>100</v>
      </c>
      <c r="CW60" s="2" t="s">
        <v>100</v>
      </c>
      <c r="CX60" s="2" t="s">
        <v>100</v>
      </c>
    </row>
    <row r="61">
      <c r="A61" s="2" t="s">
        <v>436</v>
      </c>
      <c r="B61" s="2" t="s">
        <v>89</v>
      </c>
      <c r="C61" s="2" t="s">
        <v>90</v>
      </c>
      <c r="D61" s="2" t="s">
        <v>401</v>
      </c>
      <c r="E61" s="2" t="s">
        <v>402</v>
      </c>
      <c r="F61" s="2" t="s">
        <v>437</v>
      </c>
      <c r="G61" s="2" t="s">
        <v>437</v>
      </c>
      <c r="H61" s="2" t="s">
        <v>437</v>
      </c>
      <c r="I61" s="2" t="s">
        <v>438</v>
      </c>
      <c r="J61" s="2" t="s">
        <v>95</v>
      </c>
      <c r="K61" s="2" t="s">
        <v>439</v>
      </c>
      <c r="L61" s="3">
        <v>39.25</v>
      </c>
      <c r="M61" s="3">
        <v>41.21</v>
      </c>
      <c r="N61" s="3">
        <v>79.99</v>
      </c>
      <c r="O61" s="2" t="s">
        <v>313</v>
      </c>
      <c r="P61" s="2" t="s">
        <v>266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101</v>
      </c>
      <c r="V61" s="2" t="s">
        <v>102</v>
      </c>
      <c r="W61" s="2" t="s">
        <v>104</v>
      </c>
      <c r="X61" s="2" t="s">
        <v>100</v>
      </c>
      <c r="Y61" s="2" t="s">
        <v>326</v>
      </c>
      <c r="Z61" s="4">
        <v>14</v>
      </c>
      <c r="AA61" s="4">
        <f>=ROUNDDOWN(15.5555555555556,0)</f>
      </c>
      <c r="AB61" s="5">
        <v>0.9</v>
      </c>
      <c r="AC61" s="2" t="s">
        <v>100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100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97</v>
      </c>
      <c r="BW61" s="2" t="s">
        <v>162</v>
      </c>
      <c r="BX61" s="2" t="s">
        <v>100</v>
      </c>
      <c r="BY61" s="2" t="s">
        <v>110</v>
      </c>
      <c r="BZ61" s="2" t="s">
        <v>100</v>
      </c>
      <c r="CA61" s="4"/>
      <c r="CB61" s="8"/>
      <c r="CC61" s="4"/>
      <c r="CD61" s="8"/>
      <c r="CE61" s="7"/>
      <c r="CF61" s="7"/>
      <c r="CG61" s="2" t="s">
        <v>107</v>
      </c>
      <c r="CH61" s="2" t="s">
        <v>97</v>
      </c>
      <c r="CI61" s="2" t="s">
        <v>164</v>
      </c>
      <c r="CJ61" s="2" t="s">
        <v>100</v>
      </c>
      <c r="CK61" s="2" t="s">
        <v>110</v>
      </c>
      <c r="CL61" s="2" t="s">
        <v>100</v>
      </c>
      <c r="CM61" s="4"/>
      <c r="CN61" s="8"/>
      <c r="CO61" s="4"/>
      <c r="CP61" s="8"/>
      <c r="CQ61" s="7"/>
      <c r="CR61" s="7"/>
      <c r="CS61" s="2" t="s">
        <v>100</v>
      </c>
      <c r="CT61" s="2" t="s">
        <v>100</v>
      </c>
      <c r="CU61" s="2" t="s">
        <v>100</v>
      </c>
      <c r="CV61" s="2" t="s">
        <v>100</v>
      </c>
      <c r="CW61" s="2" t="s">
        <v>100</v>
      </c>
      <c r="CX61" s="2" t="s">
        <v>100</v>
      </c>
    </row>
    <row r="62">
      <c r="A62" s="2" t="s">
        <v>440</v>
      </c>
      <c r="B62" s="2" t="s">
        <v>89</v>
      </c>
      <c r="C62" s="2" t="s">
        <v>90</v>
      </c>
      <c r="D62" s="2" t="s">
        <v>401</v>
      </c>
      <c r="E62" s="2" t="s">
        <v>402</v>
      </c>
      <c r="F62" s="2" t="s">
        <v>245</v>
      </c>
      <c r="G62" s="2" t="s">
        <v>245</v>
      </c>
      <c r="H62" s="2" t="s">
        <v>245</v>
      </c>
      <c r="I62" s="2" t="s">
        <v>441</v>
      </c>
      <c r="J62" s="2" t="s">
        <v>95</v>
      </c>
      <c r="K62" s="2" t="s">
        <v>247</v>
      </c>
      <c r="L62" s="3">
        <v>76</v>
      </c>
      <c r="M62" s="3">
        <v>79.8</v>
      </c>
      <c r="N62" s="3">
        <v>159.99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101</v>
      </c>
      <c r="V62" s="2" t="s">
        <v>102</v>
      </c>
      <c r="W62" s="2" t="s">
        <v>104</v>
      </c>
      <c r="X62" s="2" t="s">
        <v>103</v>
      </c>
      <c r="Y62" s="2" t="s">
        <v>442</v>
      </c>
      <c r="Z62" s="4">
        <v>79</v>
      </c>
      <c r="AA62" s="4">
        <f>=ROUNDDOWN(39.5,0)</f>
      </c>
      <c r="AB62" s="5">
        <v>2</v>
      </c>
      <c r="AC62" s="2" t="s">
        <v>100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100</v>
      </c>
      <c r="BM62" s="7"/>
      <c r="BN62" s="7"/>
      <c r="BO62" s="4"/>
      <c r="BP62" s="8"/>
      <c r="BQ62" s="4"/>
      <c r="BR62" s="8"/>
      <c r="BS62" s="7"/>
      <c r="BT62" s="7"/>
      <c r="BU62" s="2" t="s">
        <v>140</v>
      </c>
      <c r="BV62" s="2" t="s">
        <v>97</v>
      </c>
      <c r="BW62" s="2" t="s">
        <v>100</v>
      </c>
      <c r="BX62" s="2" t="s">
        <v>100</v>
      </c>
      <c r="BY62" s="2" t="s">
        <v>110</v>
      </c>
      <c r="BZ62" s="2" t="s">
        <v>100</v>
      </c>
      <c r="CA62" s="4"/>
      <c r="CB62" s="8"/>
      <c r="CC62" s="4"/>
      <c r="CD62" s="8"/>
      <c r="CE62" s="7"/>
      <c r="CF62" s="7"/>
      <c r="CG62" s="2" t="s">
        <v>140</v>
      </c>
      <c r="CH62" s="2" t="s">
        <v>97</v>
      </c>
      <c r="CI62" s="2" t="s">
        <v>100</v>
      </c>
      <c r="CJ62" s="2" t="s">
        <v>100</v>
      </c>
      <c r="CK62" s="2" t="s">
        <v>110</v>
      </c>
      <c r="CL62" s="2" t="s">
        <v>100</v>
      </c>
      <c r="CM62" s="4"/>
      <c r="CN62" s="8"/>
      <c r="CO62" s="4"/>
      <c r="CP62" s="8"/>
      <c r="CQ62" s="7"/>
      <c r="CR62" s="7"/>
      <c r="CS62" s="2" t="s">
        <v>100</v>
      </c>
      <c r="CT62" s="2" t="s">
        <v>100</v>
      </c>
      <c r="CU62" s="2" t="s">
        <v>100</v>
      </c>
      <c r="CV62" s="2" t="s">
        <v>100</v>
      </c>
      <c r="CW62" s="2" t="s">
        <v>100</v>
      </c>
      <c r="CX62" s="2" t="s">
        <v>100</v>
      </c>
    </row>
    <row r="63">
      <c r="A63" s="2" t="s">
        <v>443</v>
      </c>
      <c r="B63" s="2" t="s">
        <v>89</v>
      </c>
      <c r="C63" s="2" t="s">
        <v>90</v>
      </c>
      <c r="D63" s="2" t="s">
        <v>401</v>
      </c>
      <c r="E63" s="2" t="s">
        <v>402</v>
      </c>
      <c r="F63" s="2" t="s">
        <v>444</v>
      </c>
      <c r="G63" s="2" t="s">
        <v>444</v>
      </c>
      <c r="H63" s="2" t="s">
        <v>444</v>
      </c>
      <c r="I63" s="2" t="s">
        <v>445</v>
      </c>
      <c r="J63" s="2" t="s">
        <v>95</v>
      </c>
      <c r="K63" s="2" t="s">
        <v>96</v>
      </c>
      <c r="L63" s="3">
        <v>89.35</v>
      </c>
      <c r="M63" s="3">
        <v>93.82</v>
      </c>
      <c r="N63" s="3">
        <v>199.99</v>
      </c>
      <c r="O63" s="2" t="s">
        <v>97</v>
      </c>
      <c r="P63" s="2" t="s">
        <v>158</v>
      </c>
      <c r="Q63" s="2" t="s">
        <v>99</v>
      </c>
      <c r="R63" s="2" t="s">
        <v>100</v>
      </c>
      <c r="S63" s="2" t="s">
        <v>446</v>
      </c>
      <c r="T63" s="2" t="s">
        <v>100</v>
      </c>
      <c r="U63" s="2" t="s">
        <v>100</v>
      </c>
      <c r="V63" s="2" t="s">
        <v>182</v>
      </c>
      <c r="W63" s="2" t="s">
        <v>103</v>
      </c>
      <c r="X63" s="2" t="s">
        <v>100</v>
      </c>
      <c r="Y63" s="2" t="s">
        <v>183</v>
      </c>
      <c r="Z63" s="4">
        <v>127</v>
      </c>
      <c r="AA63" s="4">
        <f>=ROUNDDOWN(50.8,0)</f>
      </c>
      <c r="AB63" s="5">
        <v>2.5</v>
      </c>
      <c r="AC63" s="2" t="s">
        <v>100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/>
      <c r="BJ63" s="4">
        <v>5</v>
      </c>
      <c r="BK63" s="8">
        <v>484.53</v>
      </c>
      <c r="BL63" s="2" t="s">
        <v>447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97</v>
      </c>
      <c r="BW63" s="2" t="s">
        <v>448</v>
      </c>
      <c r="BX63" s="2" t="s">
        <v>449</v>
      </c>
      <c r="BY63" s="2" t="s">
        <v>110</v>
      </c>
      <c r="BZ63" s="2" t="s">
        <v>100</v>
      </c>
      <c r="CA63" s="4"/>
      <c r="CB63" s="8"/>
      <c r="CC63" s="4"/>
      <c r="CD63" s="8"/>
      <c r="CE63" s="7"/>
      <c r="CF63" s="7"/>
      <c r="CG63" s="2" t="s">
        <v>107</v>
      </c>
      <c r="CH63" s="2" t="s">
        <v>97</v>
      </c>
      <c r="CI63" s="2" t="s">
        <v>124</v>
      </c>
      <c r="CJ63" s="2" t="s">
        <v>100</v>
      </c>
      <c r="CK63" s="2" t="s">
        <v>110</v>
      </c>
      <c r="CL63" s="2" t="s">
        <v>100</v>
      </c>
      <c r="CM63" s="4"/>
      <c r="CN63" s="8"/>
      <c r="CO63" s="4"/>
      <c r="CP63" s="8"/>
      <c r="CQ63" s="7"/>
      <c r="CR63" s="7"/>
      <c r="CS63" s="2" t="s">
        <v>100</v>
      </c>
      <c r="CT63" s="2" t="s">
        <v>100</v>
      </c>
      <c r="CU63" s="2" t="s">
        <v>100</v>
      </c>
      <c r="CV63" s="2" t="s">
        <v>100</v>
      </c>
      <c r="CW63" s="2" t="s">
        <v>100</v>
      </c>
      <c r="CX63" s="2" t="s">
        <v>100</v>
      </c>
    </row>
    <row r="64">
      <c r="A64" s="2" t="s">
        <v>450</v>
      </c>
      <c r="B64" s="2" t="s">
        <v>89</v>
      </c>
      <c r="C64" s="2" t="s">
        <v>90</v>
      </c>
      <c r="D64" s="2" t="s">
        <v>401</v>
      </c>
      <c r="E64" s="2" t="s">
        <v>402</v>
      </c>
      <c r="F64" s="2" t="s">
        <v>444</v>
      </c>
      <c r="G64" s="2" t="s">
        <v>444</v>
      </c>
      <c r="H64" s="2" t="s">
        <v>444</v>
      </c>
      <c r="I64" s="2" t="s">
        <v>445</v>
      </c>
      <c r="J64" s="2" t="s">
        <v>95</v>
      </c>
      <c r="K64" s="2" t="s">
        <v>385</v>
      </c>
      <c r="L64" s="3">
        <v>44.68</v>
      </c>
      <c r="M64" s="3">
        <v>46.91</v>
      </c>
      <c r="N64" s="3">
        <v>99.99</v>
      </c>
      <c r="O64" s="2" t="s">
        <v>97</v>
      </c>
      <c r="P64" s="2" t="s">
        <v>266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100</v>
      </c>
      <c r="V64" s="2" t="s">
        <v>182</v>
      </c>
      <c r="W64" s="2" t="s">
        <v>240</v>
      </c>
      <c r="X64" s="2" t="s">
        <v>100</v>
      </c>
      <c r="Y64" s="2" t="s">
        <v>451</v>
      </c>
      <c r="Z64" s="4">
        <v>112</v>
      </c>
      <c r="AA64" s="4">
        <f>=ROUNDDOWN(62.2222222222222,0)</f>
      </c>
      <c r="AB64" s="5">
        <v>1.8</v>
      </c>
      <c r="AC64" s="2" t="s">
        <v>100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>
        <v>1</v>
      </c>
      <c r="BK64" s="8">
        <v>67.08</v>
      </c>
      <c r="BL64" s="2" t="s">
        <v>452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97</v>
      </c>
      <c r="BW64" s="2" t="s">
        <v>453</v>
      </c>
      <c r="BX64" s="2" t="s">
        <v>454</v>
      </c>
      <c r="BY64" s="2" t="s">
        <v>110</v>
      </c>
      <c r="BZ64" s="2" t="s">
        <v>100</v>
      </c>
      <c r="CA64" s="4"/>
      <c r="CB64" s="8"/>
      <c r="CC64" s="4"/>
      <c r="CD64" s="8"/>
      <c r="CE64" s="7"/>
      <c r="CF64" s="7"/>
      <c r="CG64" s="2" t="s">
        <v>107</v>
      </c>
      <c r="CH64" s="2" t="s">
        <v>97</v>
      </c>
      <c r="CI64" s="2" t="s">
        <v>147</v>
      </c>
      <c r="CJ64" s="2" t="s">
        <v>100</v>
      </c>
      <c r="CK64" s="2" t="s">
        <v>110</v>
      </c>
      <c r="CL64" s="2" t="s">
        <v>100</v>
      </c>
      <c r="CM64" s="4"/>
      <c r="CN64" s="8"/>
      <c r="CO64" s="4"/>
      <c r="CP64" s="8"/>
      <c r="CQ64" s="7"/>
      <c r="CR64" s="7"/>
      <c r="CS64" s="2" t="s">
        <v>100</v>
      </c>
      <c r="CT64" s="2" t="s">
        <v>100</v>
      </c>
      <c r="CU64" s="2" t="s">
        <v>100</v>
      </c>
      <c r="CV64" s="2" t="s">
        <v>100</v>
      </c>
      <c r="CW64" s="2" t="s">
        <v>100</v>
      </c>
      <c r="CX64" s="2" t="s">
        <v>100</v>
      </c>
    </row>
    <row r="65">
      <c r="A65" s="2" t="s">
        <v>455</v>
      </c>
      <c r="B65" s="2" t="s">
        <v>89</v>
      </c>
      <c r="C65" s="2" t="s">
        <v>90</v>
      </c>
      <c r="D65" s="2" t="s">
        <v>456</v>
      </c>
      <c r="E65" s="2" t="s">
        <v>457</v>
      </c>
      <c r="F65" s="2" t="s">
        <v>458</v>
      </c>
      <c r="G65" s="2" t="s">
        <v>458</v>
      </c>
      <c r="H65" s="2" t="s">
        <v>458</v>
      </c>
      <c r="I65" s="2" t="s">
        <v>459</v>
      </c>
      <c r="J65" s="2" t="s">
        <v>95</v>
      </c>
      <c r="K65" s="2" t="s">
        <v>460</v>
      </c>
      <c r="L65" s="3">
        <v>68.4</v>
      </c>
      <c r="M65" s="3">
        <v>71.82</v>
      </c>
      <c r="N65" s="3">
        <v>149.99</v>
      </c>
      <c r="O65" s="2" t="s">
        <v>97</v>
      </c>
      <c r="P65" s="2" t="s">
        <v>129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101</v>
      </c>
      <c r="V65" s="2" t="s">
        <v>102</v>
      </c>
      <c r="W65" s="2" t="s">
        <v>461</v>
      </c>
      <c r="X65" s="2" t="s">
        <v>104</v>
      </c>
      <c r="Y65" s="2" t="s">
        <v>319</v>
      </c>
      <c r="Z65" s="4">
        <v>155</v>
      </c>
      <c r="AA65" s="4">
        <f>=ROUNDDOWN(27.6785714285714,0)</f>
      </c>
      <c r="AB65" s="5">
        <v>5.6</v>
      </c>
      <c r="AC65" s="2" t="s">
        <v>462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5</v>
      </c>
      <c r="BK65" s="8">
        <v>342</v>
      </c>
      <c r="BL65" s="2" t="s">
        <v>145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97</v>
      </c>
      <c r="BW65" s="2" t="s">
        <v>162</v>
      </c>
      <c r="BX65" s="2" t="s">
        <v>463</v>
      </c>
      <c r="BY65" s="2" t="s">
        <v>110</v>
      </c>
      <c r="BZ65" s="2" t="s">
        <v>100</v>
      </c>
      <c r="CA65" s="4"/>
      <c r="CB65" s="8"/>
      <c r="CC65" s="4"/>
      <c r="CD65" s="8"/>
      <c r="CE65" s="7"/>
      <c r="CF65" s="7"/>
      <c r="CG65" s="2" t="s">
        <v>107</v>
      </c>
      <c r="CH65" s="2" t="s">
        <v>97</v>
      </c>
      <c r="CI65" s="2" t="s">
        <v>164</v>
      </c>
      <c r="CJ65" s="2" t="s">
        <v>100</v>
      </c>
      <c r="CK65" s="2" t="s">
        <v>110</v>
      </c>
      <c r="CL65" s="2" t="s">
        <v>100</v>
      </c>
      <c r="CM65" s="4"/>
      <c r="CN65" s="8"/>
      <c r="CO65" s="4"/>
      <c r="CP65" s="8"/>
      <c r="CQ65" s="7"/>
      <c r="CR65" s="7"/>
      <c r="CS65" s="2" t="s">
        <v>100</v>
      </c>
      <c r="CT65" s="2" t="s">
        <v>100</v>
      </c>
      <c r="CU65" s="2" t="s">
        <v>100</v>
      </c>
      <c r="CV65" s="2" t="s">
        <v>100</v>
      </c>
      <c r="CW65" s="2" t="s">
        <v>100</v>
      </c>
      <c r="CX65" s="2" t="s">
        <v>100</v>
      </c>
    </row>
    <row r="66">
      <c r="A66" s="2" t="s">
        <v>464</v>
      </c>
      <c r="B66" s="2" t="s">
        <v>89</v>
      </c>
      <c r="C66" s="2" t="s">
        <v>90</v>
      </c>
      <c r="D66" s="2" t="s">
        <v>465</v>
      </c>
      <c r="E66" s="2" t="s">
        <v>466</v>
      </c>
      <c r="F66" s="2" t="s">
        <v>467</v>
      </c>
      <c r="G66" s="2" t="s">
        <v>467</v>
      </c>
      <c r="H66" s="2" t="s">
        <v>467</v>
      </c>
      <c r="I66" s="2" t="s">
        <v>468</v>
      </c>
      <c r="J66" s="2" t="s">
        <v>95</v>
      </c>
      <c r="K66" s="2" t="s">
        <v>469</v>
      </c>
      <c r="L66" s="3">
        <v>22.42</v>
      </c>
      <c r="M66" s="3">
        <v>23.54</v>
      </c>
      <c r="N66" s="3">
        <v>47.99</v>
      </c>
      <c r="O66" s="2" t="s">
        <v>313</v>
      </c>
      <c r="P66" s="2" t="s">
        <v>266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100</v>
      </c>
      <c r="Y66" s="2" t="s">
        <v>470</v>
      </c>
      <c r="Z66" s="4">
        <v>95</v>
      </c>
      <c r="AA66" s="4">
        <f>=ROUNDDOWN(95,0)</f>
      </c>
      <c r="AB66" s="5">
        <v>1</v>
      </c>
      <c r="AC66" s="2" t="s">
        <v>100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100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97</v>
      </c>
      <c r="BW66" s="2" t="s">
        <v>132</v>
      </c>
      <c r="BX66" s="2" t="s">
        <v>100</v>
      </c>
      <c r="BY66" s="2" t="s">
        <v>110</v>
      </c>
      <c r="BZ66" s="2" t="s">
        <v>100</v>
      </c>
      <c r="CA66" s="4"/>
      <c r="CB66" s="8"/>
      <c r="CC66" s="4"/>
      <c r="CD66" s="8"/>
      <c r="CE66" s="7"/>
      <c r="CF66" s="7"/>
      <c r="CG66" s="2" t="s">
        <v>107</v>
      </c>
      <c r="CH66" s="2" t="s">
        <v>97</v>
      </c>
      <c r="CI66" s="2" t="s">
        <v>124</v>
      </c>
      <c r="CJ66" s="2" t="s">
        <v>100</v>
      </c>
      <c r="CK66" s="2" t="s">
        <v>110</v>
      </c>
      <c r="CL66" s="2" t="s">
        <v>100</v>
      </c>
      <c r="CM66" s="4"/>
      <c r="CN66" s="8"/>
      <c r="CO66" s="4"/>
      <c r="CP66" s="8"/>
      <c r="CQ66" s="7"/>
      <c r="CR66" s="7"/>
      <c r="CS66" s="2" t="s">
        <v>100</v>
      </c>
      <c r="CT66" s="2" t="s">
        <v>100</v>
      </c>
      <c r="CU66" s="2" t="s">
        <v>100</v>
      </c>
      <c r="CV66" s="2" t="s">
        <v>100</v>
      </c>
      <c r="CW66" s="2" t="s">
        <v>100</v>
      </c>
      <c r="CX66" s="2" t="s">
        <v>100</v>
      </c>
    </row>
    <row r="67">
      <c r="A67" s="2" t="s">
        <v>471</v>
      </c>
      <c r="B67" s="2" t="s">
        <v>89</v>
      </c>
      <c r="C67" s="2" t="s">
        <v>90</v>
      </c>
      <c r="D67" s="2" t="s">
        <v>465</v>
      </c>
      <c r="E67" s="2" t="s">
        <v>466</v>
      </c>
      <c r="F67" s="2" t="s">
        <v>472</v>
      </c>
      <c r="G67" s="2" t="s">
        <v>472</v>
      </c>
      <c r="H67" s="2" t="s">
        <v>472</v>
      </c>
      <c r="I67" s="2" t="s">
        <v>473</v>
      </c>
      <c r="J67" s="2" t="s">
        <v>95</v>
      </c>
      <c r="K67" s="2" t="s">
        <v>460</v>
      </c>
      <c r="L67" s="3">
        <v>33.5</v>
      </c>
      <c r="M67" s="3">
        <v>35.18</v>
      </c>
      <c r="N67" s="3">
        <v>69.99</v>
      </c>
      <c r="O67" s="2" t="s">
        <v>313</v>
      </c>
      <c r="P67" s="2" t="s">
        <v>266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474</v>
      </c>
      <c r="Y67" s="2" t="s">
        <v>475</v>
      </c>
      <c r="Z67" s="4">
        <v>35</v>
      </c>
      <c r="AA67" s="4">
        <f>=ROUNDDOWN(35,0)</f>
      </c>
      <c r="AB67" s="5">
        <v>1</v>
      </c>
      <c r="AC67" s="2" t="s">
        <v>100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100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97</v>
      </c>
      <c r="BW67" s="2" t="s">
        <v>162</v>
      </c>
      <c r="BX67" s="2" t="s">
        <v>476</v>
      </c>
      <c r="BY67" s="2" t="s">
        <v>110</v>
      </c>
      <c r="BZ67" s="2" t="s">
        <v>100</v>
      </c>
      <c r="CA67" s="4"/>
      <c r="CB67" s="8"/>
      <c r="CC67" s="4"/>
      <c r="CD67" s="8"/>
      <c r="CE67" s="7"/>
      <c r="CF67" s="7"/>
      <c r="CG67" s="2" t="s">
        <v>107</v>
      </c>
      <c r="CH67" s="2" t="s">
        <v>97</v>
      </c>
      <c r="CI67" s="2" t="s">
        <v>164</v>
      </c>
      <c r="CJ67" s="2" t="s">
        <v>100</v>
      </c>
      <c r="CK67" s="2" t="s">
        <v>110</v>
      </c>
      <c r="CL67" s="2" t="s">
        <v>100</v>
      </c>
      <c r="CM67" s="4"/>
      <c r="CN67" s="8"/>
      <c r="CO67" s="4"/>
      <c r="CP67" s="8"/>
      <c r="CQ67" s="7"/>
      <c r="CR67" s="7"/>
      <c r="CS67" s="2" t="s">
        <v>100</v>
      </c>
      <c r="CT67" s="2" t="s">
        <v>100</v>
      </c>
      <c r="CU67" s="2" t="s">
        <v>100</v>
      </c>
      <c r="CV67" s="2" t="s">
        <v>100</v>
      </c>
      <c r="CW67" s="2" t="s">
        <v>100</v>
      </c>
      <c r="CX67" s="2" t="s">
        <v>100</v>
      </c>
    </row>
    <row r="68">
      <c r="A68" s="2" t="s">
        <v>477</v>
      </c>
      <c r="B68" s="2" t="s">
        <v>89</v>
      </c>
      <c r="C68" s="2" t="s">
        <v>90</v>
      </c>
      <c r="D68" s="2" t="s">
        <v>465</v>
      </c>
      <c r="E68" s="2" t="s">
        <v>466</v>
      </c>
      <c r="F68" s="2" t="s">
        <v>478</v>
      </c>
      <c r="G68" s="2" t="s">
        <v>478</v>
      </c>
      <c r="H68" s="2" t="s">
        <v>478</v>
      </c>
      <c r="I68" s="2" t="s">
        <v>479</v>
      </c>
      <c r="J68" s="2" t="s">
        <v>95</v>
      </c>
      <c r="K68" s="2" t="s">
        <v>460</v>
      </c>
      <c r="L68" s="3">
        <v>35.5</v>
      </c>
      <c r="M68" s="3">
        <v>37.28</v>
      </c>
      <c r="N68" s="3">
        <v>74.99</v>
      </c>
      <c r="O68" s="2" t="s">
        <v>313</v>
      </c>
      <c r="P68" s="2" t="s">
        <v>266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101</v>
      </c>
      <c r="V68" s="2" t="s">
        <v>102</v>
      </c>
      <c r="W68" s="2" t="s">
        <v>397</v>
      </c>
      <c r="X68" s="2" t="s">
        <v>474</v>
      </c>
      <c r="Y68" s="2" t="s">
        <v>475</v>
      </c>
      <c r="Z68" s="4">
        <v>51</v>
      </c>
      <c r="AA68" s="4">
        <f>=ROUNDDOWN(25.5,0)</f>
      </c>
      <c r="AB68" s="5">
        <v>2</v>
      </c>
      <c r="AC68" s="2" t="s">
        <v>100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100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97</v>
      </c>
      <c r="BW68" s="2" t="s">
        <v>162</v>
      </c>
      <c r="BX68" s="2" t="s">
        <v>100</v>
      </c>
      <c r="BY68" s="2" t="s">
        <v>110</v>
      </c>
      <c r="BZ68" s="2" t="s">
        <v>100</v>
      </c>
      <c r="CA68" s="4"/>
      <c r="CB68" s="8"/>
      <c r="CC68" s="4"/>
      <c r="CD68" s="8"/>
      <c r="CE68" s="7"/>
      <c r="CF68" s="7"/>
      <c r="CG68" s="2" t="s">
        <v>107</v>
      </c>
      <c r="CH68" s="2" t="s">
        <v>97</v>
      </c>
      <c r="CI68" s="2" t="s">
        <v>164</v>
      </c>
      <c r="CJ68" s="2" t="s">
        <v>100</v>
      </c>
      <c r="CK68" s="2" t="s">
        <v>110</v>
      </c>
      <c r="CL68" s="2" t="s">
        <v>100</v>
      </c>
      <c r="CM68" s="4"/>
      <c r="CN68" s="8"/>
      <c r="CO68" s="4"/>
      <c r="CP68" s="8"/>
      <c r="CQ68" s="7"/>
      <c r="CR68" s="7"/>
      <c r="CS68" s="2" t="s">
        <v>100</v>
      </c>
      <c r="CT68" s="2" t="s">
        <v>100</v>
      </c>
      <c r="CU68" s="2" t="s">
        <v>100</v>
      </c>
      <c r="CV68" s="2" t="s">
        <v>100</v>
      </c>
      <c r="CW68" s="2" t="s">
        <v>100</v>
      </c>
      <c r="CX68" s="2" t="s">
        <v>100</v>
      </c>
    </row>
    <row r="69">
      <c r="A69" s="2" t="s">
        <v>480</v>
      </c>
      <c r="B69" s="2" t="s">
        <v>89</v>
      </c>
      <c r="C69" s="2" t="s">
        <v>90</v>
      </c>
      <c r="D69" s="2" t="s">
        <v>465</v>
      </c>
      <c r="E69" s="2" t="s">
        <v>466</v>
      </c>
      <c r="F69" s="2" t="s">
        <v>408</v>
      </c>
      <c r="G69" s="2" t="s">
        <v>408</v>
      </c>
      <c r="H69" s="2" t="s">
        <v>408</v>
      </c>
      <c r="I69" s="2" t="s">
        <v>481</v>
      </c>
      <c r="J69" s="2" t="s">
        <v>482</v>
      </c>
      <c r="K69" s="2" t="s">
        <v>483</v>
      </c>
      <c r="L69" s="3">
        <v>47.52</v>
      </c>
      <c r="M69" s="3">
        <v>49.9</v>
      </c>
      <c r="N69" s="3">
        <v>109.99</v>
      </c>
      <c r="O69" s="2" t="s">
        <v>97</v>
      </c>
      <c r="P69" s="2" t="s">
        <v>221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101</v>
      </c>
      <c r="V69" s="2" t="s">
        <v>102</v>
      </c>
      <c r="W69" s="2" t="s">
        <v>159</v>
      </c>
      <c r="X69" s="2" t="s">
        <v>397</v>
      </c>
      <c r="Y69" s="2" t="s">
        <v>410</v>
      </c>
      <c r="Z69" s="4">
        <v>664</v>
      </c>
      <c r="AA69" s="4">
        <f>=ROUNDDOWN(94.8571428571428,0)</f>
      </c>
      <c r="AB69" s="5">
        <v>7</v>
      </c>
      <c r="AC69" s="2" t="s">
        <v>100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>
        <v>15</v>
      </c>
      <c r="BK69" s="8">
        <v>790.76</v>
      </c>
      <c r="BL69" s="2" t="s">
        <v>484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97</v>
      </c>
      <c r="BW69" s="2" t="s">
        <v>412</v>
      </c>
      <c r="BX69" s="2" t="s">
        <v>100</v>
      </c>
      <c r="BY69" s="2" t="s">
        <v>110</v>
      </c>
      <c r="BZ69" s="2" t="s">
        <v>100</v>
      </c>
      <c r="CA69" s="4"/>
      <c r="CB69" s="8"/>
      <c r="CC69" s="4"/>
      <c r="CD69" s="8"/>
      <c r="CE69" s="7"/>
      <c r="CF69" s="7"/>
      <c r="CG69" s="2" t="s">
        <v>107</v>
      </c>
      <c r="CH69" s="2" t="s">
        <v>97</v>
      </c>
      <c r="CI69" s="2" t="s">
        <v>124</v>
      </c>
      <c r="CJ69" s="2" t="s">
        <v>100</v>
      </c>
      <c r="CK69" s="2" t="s">
        <v>110</v>
      </c>
      <c r="CL69" s="2" t="s">
        <v>100</v>
      </c>
      <c r="CM69" s="4"/>
      <c r="CN69" s="8"/>
      <c r="CO69" s="4"/>
      <c r="CP69" s="8"/>
      <c r="CQ69" s="7"/>
      <c r="CR69" s="7"/>
      <c r="CS69" s="2" t="s">
        <v>100</v>
      </c>
      <c r="CT69" s="2" t="s">
        <v>100</v>
      </c>
      <c r="CU69" s="2" t="s">
        <v>100</v>
      </c>
      <c r="CV69" s="2" t="s">
        <v>100</v>
      </c>
      <c r="CW69" s="2" t="s">
        <v>100</v>
      </c>
      <c r="CX69" s="2" t="s">
        <v>100</v>
      </c>
    </row>
    <row r="70">
      <c r="A70" s="2" t="s">
        <v>485</v>
      </c>
      <c r="B70" s="2" t="s">
        <v>89</v>
      </c>
      <c r="C70" s="2" t="s">
        <v>90</v>
      </c>
      <c r="D70" s="2" t="s">
        <v>465</v>
      </c>
      <c r="E70" s="2" t="s">
        <v>466</v>
      </c>
      <c r="F70" s="2" t="s">
        <v>408</v>
      </c>
      <c r="G70" s="2" t="s">
        <v>408</v>
      </c>
      <c r="H70" s="2" t="s">
        <v>408</v>
      </c>
      <c r="I70" s="2" t="s">
        <v>481</v>
      </c>
      <c r="J70" s="2" t="s">
        <v>482</v>
      </c>
      <c r="K70" s="2" t="s">
        <v>486</v>
      </c>
      <c r="L70" s="3">
        <v>47.52</v>
      </c>
      <c r="M70" s="3">
        <v>49.9</v>
      </c>
      <c r="N70" s="3">
        <v>109.99</v>
      </c>
      <c r="O70" s="2" t="s">
        <v>97</v>
      </c>
      <c r="P70" s="2" t="s">
        <v>129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101</v>
      </c>
      <c r="V70" s="2" t="s">
        <v>102</v>
      </c>
      <c r="W70" s="2" t="s">
        <v>159</v>
      </c>
      <c r="X70" s="2" t="s">
        <v>397</v>
      </c>
      <c r="Y70" s="2" t="s">
        <v>487</v>
      </c>
      <c r="Z70" s="4">
        <v>62</v>
      </c>
      <c r="AA70" s="4">
        <f>=ROUNDDOWN(38.75,0)</f>
      </c>
      <c r="AB70" s="5">
        <v>1.6</v>
      </c>
      <c r="AC70" s="2" t="s">
        <v>100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/>
      <c r="BJ70" s="4">
        <v>1</v>
      </c>
      <c r="BK70" s="8">
        <v>54.65</v>
      </c>
      <c r="BL70" s="2" t="s">
        <v>488</v>
      </c>
      <c r="BM70" s="7"/>
      <c r="BN70" s="7"/>
      <c r="BO70" s="4"/>
      <c r="BP70" s="8"/>
      <c r="BQ70" s="4"/>
      <c r="BR70" s="8"/>
      <c r="BS70" s="7"/>
      <c r="BT70" s="7"/>
      <c r="BU70" s="2" t="s">
        <v>140</v>
      </c>
      <c r="BV70" s="2" t="s">
        <v>97</v>
      </c>
      <c r="BW70" s="2" t="s">
        <v>100</v>
      </c>
      <c r="BX70" s="2" t="s">
        <v>100</v>
      </c>
      <c r="BY70" s="2" t="s">
        <v>110</v>
      </c>
      <c r="BZ70" s="2" t="s">
        <v>100</v>
      </c>
      <c r="CA70" s="4"/>
      <c r="CB70" s="8"/>
      <c r="CC70" s="4"/>
      <c r="CD70" s="8"/>
      <c r="CE70" s="7"/>
      <c r="CF70" s="7"/>
      <c r="CG70" s="2" t="s">
        <v>140</v>
      </c>
      <c r="CH70" s="2" t="s">
        <v>97</v>
      </c>
      <c r="CI70" s="2" t="s">
        <v>100</v>
      </c>
      <c r="CJ70" s="2" t="s">
        <v>100</v>
      </c>
      <c r="CK70" s="2" t="s">
        <v>110</v>
      </c>
      <c r="CL70" s="2" t="s">
        <v>100</v>
      </c>
      <c r="CM70" s="4"/>
      <c r="CN70" s="8"/>
      <c r="CO70" s="4"/>
      <c r="CP70" s="8"/>
      <c r="CQ70" s="7"/>
      <c r="CR70" s="7"/>
      <c r="CS70" s="2" t="s">
        <v>100</v>
      </c>
      <c r="CT70" s="2" t="s">
        <v>100</v>
      </c>
      <c r="CU70" s="2" t="s">
        <v>100</v>
      </c>
      <c r="CV70" s="2" t="s">
        <v>100</v>
      </c>
      <c r="CW70" s="2" t="s">
        <v>100</v>
      </c>
      <c r="CX70" s="2" t="s">
        <v>100</v>
      </c>
    </row>
    <row r="71">
      <c r="A71" s="2" t="s">
        <v>489</v>
      </c>
      <c r="B71" s="2" t="s">
        <v>89</v>
      </c>
      <c r="C71" s="2" t="s">
        <v>90</v>
      </c>
      <c r="D71" s="2" t="s">
        <v>465</v>
      </c>
      <c r="E71" s="2" t="s">
        <v>466</v>
      </c>
      <c r="F71" s="2" t="s">
        <v>408</v>
      </c>
      <c r="G71" s="2" t="s">
        <v>408</v>
      </c>
      <c r="H71" s="2" t="s">
        <v>408</v>
      </c>
      <c r="I71" s="2" t="s">
        <v>481</v>
      </c>
      <c r="J71" s="2" t="s">
        <v>482</v>
      </c>
      <c r="K71" s="2" t="s">
        <v>490</v>
      </c>
      <c r="L71" s="3">
        <v>47.52</v>
      </c>
      <c r="M71" s="3">
        <v>49.9</v>
      </c>
      <c r="N71" s="3">
        <v>109.99</v>
      </c>
      <c r="O71" s="2" t="s">
        <v>97</v>
      </c>
      <c r="P71" s="2" t="s">
        <v>129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101</v>
      </c>
      <c r="V71" s="2" t="s">
        <v>102</v>
      </c>
      <c r="W71" s="2" t="s">
        <v>159</v>
      </c>
      <c r="X71" s="2" t="s">
        <v>397</v>
      </c>
      <c r="Y71" s="2" t="s">
        <v>491</v>
      </c>
      <c r="Z71" s="4">
        <v>189</v>
      </c>
      <c r="AA71" s="4">
        <f>=ROUNDDOWN(63,0)</f>
      </c>
      <c r="AB71" s="5">
        <v>3</v>
      </c>
      <c r="AC71" s="2" t="s">
        <v>100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/>
      <c r="BJ71" s="4"/>
      <c r="BK71" s="8"/>
      <c r="BL71" s="2" t="s">
        <v>100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97</v>
      </c>
      <c r="BW71" s="2" t="s">
        <v>162</v>
      </c>
      <c r="BX71" s="2" t="s">
        <v>100</v>
      </c>
      <c r="BY71" s="2" t="s">
        <v>110</v>
      </c>
      <c r="BZ71" s="2" t="s">
        <v>100</v>
      </c>
      <c r="CA71" s="4"/>
      <c r="CB71" s="8"/>
      <c r="CC71" s="4"/>
      <c r="CD71" s="8"/>
      <c r="CE71" s="7"/>
      <c r="CF71" s="7"/>
      <c r="CG71" s="2" t="s">
        <v>107</v>
      </c>
      <c r="CH71" s="2" t="s">
        <v>97</v>
      </c>
      <c r="CI71" s="2" t="s">
        <v>164</v>
      </c>
      <c r="CJ71" s="2" t="s">
        <v>100</v>
      </c>
      <c r="CK71" s="2" t="s">
        <v>110</v>
      </c>
      <c r="CL71" s="2" t="s">
        <v>100</v>
      </c>
      <c r="CM71" s="4"/>
      <c r="CN71" s="8"/>
      <c r="CO71" s="4"/>
      <c r="CP71" s="8"/>
      <c r="CQ71" s="7"/>
      <c r="CR71" s="7"/>
      <c r="CS71" s="2" t="s">
        <v>100</v>
      </c>
      <c r="CT71" s="2" t="s">
        <v>100</v>
      </c>
      <c r="CU71" s="2" t="s">
        <v>100</v>
      </c>
      <c r="CV71" s="2" t="s">
        <v>100</v>
      </c>
      <c r="CW71" s="2" t="s">
        <v>100</v>
      </c>
      <c r="CX71" s="2" t="s">
        <v>100</v>
      </c>
    </row>
    <row r="72">
      <c r="A72" s="2" t="s">
        <v>492</v>
      </c>
      <c r="B72" s="2" t="s">
        <v>89</v>
      </c>
      <c r="C72" s="2" t="s">
        <v>90</v>
      </c>
      <c r="D72" s="2" t="s">
        <v>465</v>
      </c>
      <c r="E72" s="2" t="s">
        <v>466</v>
      </c>
      <c r="F72" s="2" t="s">
        <v>408</v>
      </c>
      <c r="G72" s="2" t="s">
        <v>408</v>
      </c>
      <c r="H72" s="2" t="s">
        <v>408</v>
      </c>
      <c r="I72" s="2" t="s">
        <v>493</v>
      </c>
      <c r="J72" s="2" t="s">
        <v>494</v>
      </c>
      <c r="K72" s="2" t="s">
        <v>339</v>
      </c>
      <c r="L72" s="3">
        <v>72</v>
      </c>
      <c r="M72" s="3">
        <v>75.6</v>
      </c>
      <c r="N72" s="3">
        <v>149.99</v>
      </c>
      <c r="O72" s="2" t="s">
        <v>97</v>
      </c>
      <c r="P72" s="2" t="s">
        <v>221</v>
      </c>
      <c r="Q72" s="2" t="s">
        <v>99</v>
      </c>
      <c r="R72" s="2" t="s">
        <v>100</v>
      </c>
      <c r="S72" s="2" t="s">
        <v>100</v>
      </c>
      <c r="T72" s="2" t="s">
        <v>100</v>
      </c>
      <c r="U72" s="2" t="s">
        <v>101</v>
      </c>
      <c r="V72" s="2" t="s">
        <v>102</v>
      </c>
      <c r="W72" s="2" t="s">
        <v>159</v>
      </c>
      <c r="X72" s="2" t="s">
        <v>397</v>
      </c>
      <c r="Y72" s="2" t="s">
        <v>340</v>
      </c>
      <c r="Z72" s="4"/>
      <c r="AA72" s="4">
        <f>=ROUNDDOWN({0},0)</f>
      </c>
      <c r="AB72" s="5">
        <v>11</v>
      </c>
      <c r="AC72" s="2" t="s">
        <v>120</v>
      </c>
      <c r="AD72" s="4">
        <v>120</v>
      </c>
      <c r="AE72" s="4">
        <v>320</v>
      </c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100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/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/>
      <c r="BJ72" s="4"/>
      <c r="BK72" s="8"/>
      <c r="BL72" s="2" t="s">
        <v>100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97</v>
      </c>
      <c r="BW72" s="2" t="s">
        <v>108</v>
      </c>
      <c r="BX72" s="2" t="s">
        <v>100</v>
      </c>
      <c r="BY72" s="2" t="s">
        <v>110</v>
      </c>
      <c r="BZ72" s="2" t="s">
        <v>100</v>
      </c>
      <c r="CA72" s="4"/>
      <c r="CB72" s="8"/>
      <c r="CC72" s="4"/>
      <c r="CD72" s="8"/>
      <c r="CE72" s="7"/>
      <c r="CF72" s="7"/>
      <c r="CG72" s="2" t="s">
        <v>107</v>
      </c>
      <c r="CH72" s="2" t="s">
        <v>97</v>
      </c>
      <c r="CI72" s="2" t="s">
        <v>108</v>
      </c>
      <c r="CJ72" s="2" t="s">
        <v>100</v>
      </c>
      <c r="CK72" s="2" t="s">
        <v>110</v>
      </c>
      <c r="CL72" s="2" t="s">
        <v>100</v>
      </c>
      <c r="CM72" s="4"/>
      <c r="CN72" s="8"/>
      <c r="CO72" s="4"/>
      <c r="CP72" s="8"/>
      <c r="CQ72" s="7"/>
      <c r="CR72" s="7"/>
      <c r="CS72" s="2" t="s">
        <v>100</v>
      </c>
      <c r="CT72" s="2" t="s">
        <v>100</v>
      </c>
      <c r="CU72" s="2" t="s">
        <v>100</v>
      </c>
      <c r="CV72" s="2" t="s">
        <v>100</v>
      </c>
      <c r="CW72" s="2" t="s">
        <v>100</v>
      </c>
      <c r="CX72" s="2" t="s">
        <v>100</v>
      </c>
    </row>
    <row r="73">
      <c r="A73" s="2" t="s">
        <v>495</v>
      </c>
      <c r="B73" s="2" t="s">
        <v>89</v>
      </c>
      <c r="C73" s="2" t="s">
        <v>90</v>
      </c>
      <c r="D73" s="2" t="s">
        <v>465</v>
      </c>
      <c r="E73" s="2" t="s">
        <v>466</v>
      </c>
      <c r="F73" s="2" t="s">
        <v>408</v>
      </c>
      <c r="G73" s="2" t="s">
        <v>408</v>
      </c>
      <c r="H73" s="2" t="s">
        <v>408</v>
      </c>
      <c r="I73" s="2" t="s">
        <v>481</v>
      </c>
      <c r="J73" s="2" t="s">
        <v>482</v>
      </c>
      <c r="K73" s="2" t="s">
        <v>339</v>
      </c>
      <c r="L73" s="3">
        <v>47.52</v>
      </c>
      <c r="M73" s="3">
        <v>49.9</v>
      </c>
      <c r="N73" s="3">
        <v>109.99</v>
      </c>
      <c r="O73" s="2" t="s">
        <v>97</v>
      </c>
      <c r="P73" s="2" t="s">
        <v>115</v>
      </c>
      <c r="Q73" s="2" t="s">
        <v>99</v>
      </c>
      <c r="R73" s="2" t="s">
        <v>100</v>
      </c>
      <c r="S73" s="2" t="s">
        <v>496</v>
      </c>
      <c r="T73" s="2" t="s">
        <v>100</v>
      </c>
      <c r="U73" s="2" t="s">
        <v>101</v>
      </c>
      <c r="V73" s="2" t="s">
        <v>182</v>
      </c>
      <c r="W73" s="2" t="s">
        <v>159</v>
      </c>
      <c r="X73" s="2" t="s">
        <v>397</v>
      </c>
      <c r="Y73" s="2" t="s">
        <v>497</v>
      </c>
      <c r="Z73" s="4">
        <v>920</v>
      </c>
      <c r="AA73" s="4">
        <f>=ROUNDDOWN(20.9090909090909,0)</f>
      </c>
      <c r="AB73" s="5">
        <v>44</v>
      </c>
      <c r="AC73" s="2" t="s">
        <v>100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/>
      <c r="BJ73" s="4">
        <v>40</v>
      </c>
      <c r="BK73" s="8">
        <v>2230.27</v>
      </c>
      <c r="BL73" s="2" t="s">
        <v>498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97</v>
      </c>
      <c r="BW73" s="2" t="s">
        <v>215</v>
      </c>
      <c r="BX73" s="2" t="s">
        <v>499</v>
      </c>
      <c r="BY73" s="2" t="s">
        <v>110</v>
      </c>
      <c r="BZ73" s="2" t="s">
        <v>100</v>
      </c>
      <c r="CA73" s="4"/>
      <c r="CB73" s="8"/>
      <c r="CC73" s="4"/>
      <c r="CD73" s="8"/>
      <c r="CE73" s="7"/>
      <c r="CF73" s="7"/>
      <c r="CG73" s="2" t="s">
        <v>107</v>
      </c>
      <c r="CH73" s="2" t="s">
        <v>97</v>
      </c>
      <c r="CI73" s="2" t="s">
        <v>147</v>
      </c>
      <c r="CJ73" s="2" t="s">
        <v>100</v>
      </c>
      <c r="CK73" s="2" t="s">
        <v>110</v>
      </c>
      <c r="CL73" s="2" t="s">
        <v>100</v>
      </c>
      <c r="CM73" s="4"/>
      <c r="CN73" s="8"/>
      <c r="CO73" s="4"/>
      <c r="CP73" s="8"/>
      <c r="CQ73" s="7"/>
      <c r="CR73" s="7"/>
      <c r="CS73" s="2" t="s">
        <v>100</v>
      </c>
      <c r="CT73" s="2" t="s">
        <v>100</v>
      </c>
      <c r="CU73" s="2" t="s">
        <v>100</v>
      </c>
      <c r="CV73" s="2" t="s">
        <v>100</v>
      </c>
      <c r="CW73" s="2" t="s">
        <v>100</v>
      </c>
      <c r="CX73" s="2" t="s">
        <v>100</v>
      </c>
    </row>
    <row r="74">
      <c r="A74" s="2" t="s">
        <v>500</v>
      </c>
      <c r="B74" s="2" t="s">
        <v>89</v>
      </c>
      <c r="C74" s="2" t="s">
        <v>90</v>
      </c>
      <c r="D74" s="2" t="s">
        <v>465</v>
      </c>
      <c r="E74" s="2" t="s">
        <v>466</v>
      </c>
      <c r="F74" s="2" t="s">
        <v>408</v>
      </c>
      <c r="G74" s="2" t="s">
        <v>408</v>
      </c>
      <c r="H74" s="2" t="s">
        <v>408</v>
      </c>
      <c r="I74" s="2" t="s">
        <v>481</v>
      </c>
      <c r="J74" s="2" t="s">
        <v>482</v>
      </c>
      <c r="K74" s="2" t="s">
        <v>501</v>
      </c>
      <c r="L74" s="3">
        <v>47.52</v>
      </c>
      <c r="M74" s="3">
        <v>49.9</v>
      </c>
      <c r="N74" s="3">
        <v>109.99</v>
      </c>
      <c r="O74" s="2" t="s">
        <v>97</v>
      </c>
      <c r="P74" s="2" t="s">
        <v>129</v>
      </c>
      <c r="Q74" s="2" t="s">
        <v>99</v>
      </c>
      <c r="R74" s="2" t="s">
        <v>100</v>
      </c>
      <c r="S74" s="2" t="s">
        <v>100</v>
      </c>
      <c r="T74" s="2" t="s">
        <v>100</v>
      </c>
      <c r="U74" s="2" t="s">
        <v>101</v>
      </c>
      <c r="V74" s="2" t="s">
        <v>102</v>
      </c>
      <c r="W74" s="2" t="s">
        <v>159</v>
      </c>
      <c r="X74" s="2" t="s">
        <v>397</v>
      </c>
      <c r="Y74" s="2" t="s">
        <v>410</v>
      </c>
      <c r="Z74" s="4">
        <v>336</v>
      </c>
      <c r="AA74" s="4">
        <f>=ROUNDDOWN(50.9090909090909,0)</f>
      </c>
      <c r="AB74" s="5">
        <v>6.6</v>
      </c>
      <c r="AC74" s="2" t="s">
        <v>100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/>
      <c r="BJ74" s="4">
        <v>12</v>
      </c>
      <c r="BK74" s="8">
        <v>689.66</v>
      </c>
      <c r="BL74" s="2" t="s">
        <v>502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97</v>
      </c>
      <c r="BW74" s="2" t="s">
        <v>412</v>
      </c>
      <c r="BX74" s="2" t="s">
        <v>296</v>
      </c>
      <c r="BY74" s="2" t="s">
        <v>110</v>
      </c>
      <c r="BZ74" s="2" t="s">
        <v>100</v>
      </c>
      <c r="CA74" s="4"/>
      <c r="CB74" s="8"/>
      <c r="CC74" s="4"/>
      <c r="CD74" s="8"/>
      <c r="CE74" s="7"/>
      <c r="CF74" s="7"/>
      <c r="CG74" s="2" t="s">
        <v>107</v>
      </c>
      <c r="CH74" s="2" t="s">
        <v>97</v>
      </c>
      <c r="CI74" s="2" t="s">
        <v>124</v>
      </c>
      <c r="CJ74" s="2" t="s">
        <v>100</v>
      </c>
      <c r="CK74" s="2" t="s">
        <v>110</v>
      </c>
      <c r="CL74" s="2" t="s">
        <v>100</v>
      </c>
      <c r="CM74" s="4"/>
      <c r="CN74" s="8"/>
      <c r="CO74" s="4"/>
      <c r="CP74" s="8"/>
      <c r="CQ74" s="7"/>
      <c r="CR74" s="7"/>
      <c r="CS74" s="2" t="s">
        <v>100</v>
      </c>
      <c r="CT74" s="2" t="s">
        <v>100</v>
      </c>
      <c r="CU74" s="2" t="s">
        <v>100</v>
      </c>
      <c r="CV74" s="2" t="s">
        <v>100</v>
      </c>
      <c r="CW74" s="2" t="s">
        <v>100</v>
      </c>
      <c r="CX74" s="2" t="s">
        <v>100</v>
      </c>
    </row>
    <row r="75">
      <c r="A75" s="2" t="s">
        <v>503</v>
      </c>
      <c r="B75" s="2" t="s">
        <v>89</v>
      </c>
      <c r="C75" s="2" t="s">
        <v>90</v>
      </c>
      <c r="D75" s="2" t="s">
        <v>465</v>
      </c>
      <c r="E75" s="2" t="s">
        <v>466</v>
      </c>
      <c r="F75" s="2" t="s">
        <v>504</v>
      </c>
      <c r="G75" s="2" t="s">
        <v>504</v>
      </c>
      <c r="H75" s="2" t="s">
        <v>504</v>
      </c>
      <c r="I75" s="2" t="s">
        <v>505</v>
      </c>
      <c r="J75" s="2" t="s">
        <v>95</v>
      </c>
      <c r="K75" s="2" t="s">
        <v>506</v>
      </c>
      <c r="L75" s="3">
        <v>18.18</v>
      </c>
      <c r="M75" s="3">
        <v>19.09</v>
      </c>
      <c r="N75" s="3">
        <v>39.99</v>
      </c>
      <c r="O75" s="2" t="s">
        <v>313</v>
      </c>
      <c r="P75" s="2" t="s">
        <v>266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101</v>
      </c>
      <c r="V75" s="2" t="s">
        <v>102</v>
      </c>
      <c r="W75" s="2" t="s">
        <v>103</v>
      </c>
      <c r="X75" s="2" t="s">
        <v>100</v>
      </c>
      <c r="Y75" s="2" t="s">
        <v>470</v>
      </c>
      <c r="Z75" s="4">
        <v>101</v>
      </c>
      <c r="AA75" s="4">
        <f>=ROUNDDOWN(67.3333333333333,0)</f>
      </c>
      <c r="AB75" s="5">
        <v>1.5</v>
      </c>
      <c r="AC75" s="2" t="s">
        <v>100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100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97</v>
      </c>
      <c r="BW75" s="2" t="s">
        <v>132</v>
      </c>
      <c r="BX75" s="2" t="s">
        <v>100</v>
      </c>
      <c r="BY75" s="2" t="s">
        <v>110</v>
      </c>
      <c r="BZ75" s="2" t="s">
        <v>100</v>
      </c>
      <c r="CA75" s="4"/>
      <c r="CB75" s="8"/>
      <c r="CC75" s="4"/>
      <c r="CD75" s="8"/>
      <c r="CE75" s="7"/>
      <c r="CF75" s="7"/>
      <c r="CG75" s="2" t="s">
        <v>107</v>
      </c>
      <c r="CH75" s="2" t="s">
        <v>97</v>
      </c>
      <c r="CI75" s="2" t="s">
        <v>124</v>
      </c>
      <c r="CJ75" s="2" t="s">
        <v>100</v>
      </c>
      <c r="CK75" s="2" t="s">
        <v>110</v>
      </c>
      <c r="CL75" s="2" t="s">
        <v>100</v>
      </c>
      <c r="CM75" s="4"/>
      <c r="CN75" s="8"/>
      <c r="CO75" s="4"/>
      <c r="CP75" s="8"/>
      <c r="CQ75" s="7"/>
      <c r="CR75" s="7"/>
      <c r="CS75" s="2" t="s">
        <v>100</v>
      </c>
      <c r="CT75" s="2" t="s">
        <v>100</v>
      </c>
      <c r="CU75" s="2" t="s">
        <v>100</v>
      </c>
      <c r="CV75" s="2" t="s">
        <v>100</v>
      </c>
      <c r="CW75" s="2" t="s">
        <v>100</v>
      </c>
      <c r="CX75" s="2" t="s">
        <v>100</v>
      </c>
    </row>
    <row r="76">
      <c r="A76" s="2" t="s">
        <v>507</v>
      </c>
      <c r="B76" s="2" t="s">
        <v>89</v>
      </c>
      <c r="C76" s="2" t="s">
        <v>90</v>
      </c>
      <c r="D76" s="2" t="s">
        <v>465</v>
      </c>
      <c r="E76" s="2" t="s">
        <v>466</v>
      </c>
      <c r="F76" s="2" t="s">
        <v>508</v>
      </c>
      <c r="G76" s="2" t="s">
        <v>508</v>
      </c>
      <c r="H76" s="2" t="s">
        <v>508</v>
      </c>
      <c r="I76" s="2" t="s">
        <v>509</v>
      </c>
      <c r="J76" s="2" t="s">
        <v>95</v>
      </c>
      <c r="K76" s="2" t="s">
        <v>510</v>
      </c>
      <c r="L76" s="3">
        <v>24.8</v>
      </c>
      <c r="M76" s="3">
        <v>26.04</v>
      </c>
      <c r="N76" s="3">
        <v>49.99</v>
      </c>
      <c r="O76" s="2" t="s">
        <v>313</v>
      </c>
      <c r="P76" s="2" t="s">
        <v>266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101</v>
      </c>
      <c r="V76" s="2" t="s">
        <v>102</v>
      </c>
      <c r="W76" s="2" t="s">
        <v>103</v>
      </c>
      <c r="X76" s="2" t="s">
        <v>474</v>
      </c>
      <c r="Y76" s="2" t="s">
        <v>475</v>
      </c>
      <c r="Z76" s="4">
        <v>82</v>
      </c>
      <c r="AA76" s="4">
        <f>=ROUNDDOWN({0},0)</f>
      </c>
      <c r="AB76" s="5"/>
      <c r="AC76" s="2" t="s">
        <v>100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100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97</v>
      </c>
      <c r="BW76" s="2" t="s">
        <v>162</v>
      </c>
      <c r="BX76" s="2" t="s">
        <v>100</v>
      </c>
      <c r="BY76" s="2" t="s">
        <v>110</v>
      </c>
      <c r="BZ76" s="2" t="s">
        <v>100</v>
      </c>
      <c r="CA76" s="4"/>
      <c r="CB76" s="8"/>
      <c r="CC76" s="4"/>
      <c r="CD76" s="8"/>
      <c r="CE76" s="7"/>
      <c r="CF76" s="7"/>
      <c r="CG76" s="2" t="s">
        <v>107</v>
      </c>
      <c r="CH76" s="2" t="s">
        <v>97</v>
      </c>
      <c r="CI76" s="2" t="s">
        <v>164</v>
      </c>
      <c r="CJ76" s="2" t="s">
        <v>100</v>
      </c>
      <c r="CK76" s="2" t="s">
        <v>110</v>
      </c>
      <c r="CL76" s="2" t="s">
        <v>100</v>
      </c>
      <c r="CM76" s="4"/>
      <c r="CN76" s="8"/>
      <c r="CO76" s="4"/>
      <c r="CP76" s="8"/>
      <c r="CQ76" s="7"/>
      <c r="CR76" s="7"/>
      <c r="CS76" s="2" t="s">
        <v>100</v>
      </c>
      <c r="CT76" s="2" t="s">
        <v>100</v>
      </c>
      <c r="CU76" s="2" t="s">
        <v>100</v>
      </c>
      <c r="CV76" s="2" t="s">
        <v>100</v>
      </c>
      <c r="CW76" s="2" t="s">
        <v>100</v>
      </c>
      <c r="CX76" s="2" t="s">
        <v>100</v>
      </c>
    </row>
    <row r="77">
      <c r="A77" s="2" t="s">
        <v>511</v>
      </c>
      <c r="B77" s="2" t="s">
        <v>89</v>
      </c>
      <c r="C77" s="2" t="s">
        <v>90</v>
      </c>
      <c r="D77" s="2" t="s">
        <v>465</v>
      </c>
      <c r="E77" s="2" t="s">
        <v>466</v>
      </c>
      <c r="F77" s="2" t="s">
        <v>444</v>
      </c>
      <c r="G77" s="2" t="s">
        <v>444</v>
      </c>
      <c r="H77" s="2" t="s">
        <v>444</v>
      </c>
      <c r="I77" s="2" t="s">
        <v>512</v>
      </c>
      <c r="J77" s="2" t="s">
        <v>95</v>
      </c>
      <c r="K77" s="2" t="s">
        <v>513</v>
      </c>
      <c r="L77" s="3">
        <v>34.32</v>
      </c>
      <c r="M77" s="3">
        <v>36.04</v>
      </c>
      <c r="N77" s="3">
        <v>69.99</v>
      </c>
      <c r="O77" s="2" t="s">
        <v>313</v>
      </c>
      <c r="P77" s="2" t="s">
        <v>266</v>
      </c>
      <c r="Q77" s="2" t="s">
        <v>99</v>
      </c>
      <c r="R77" s="2" t="s">
        <v>100</v>
      </c>
      <c r="S77" s="2" t="s">
        <v>100</v>
      </c>
      <c r="T77" s="2" t="s">
        <v>100</v>
      </c>
      <c r="U77" s="2" t="s">
        <v>101</v>
      </c>
      <c r="V77" s="2" t="s">
        <v>102</v>
      </c>
      <c r="W77" s="2" t="s">
        <v>103</v>
      </c>
      <c r="X77" s="2" t="s">
        <v>100</v>
      </c>
      <c r="Y77" s="2" t="s">
        <v>514</v>
      </c>
      <c r="Z77" s="4">
        <v>180</v>
      </c>
      <c r="AA77" s="4">
        <f>=ROUNDDOWN({0},0)</f>
      </c>
      <c r="AB77" s="5"/>
      <c r="AC77" s="2" t="s">
        <v>100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100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97</v>
      </c>
      <c r="BW77" s="2" t="s">
        <v>515</v>
      </c>
      <c r="BX77" s="2" t="s">
        <v>100</v>
      </c>
      <c r="BY77" s="2" t="s">
        <v>110</v>
      </c>
      <c r="BZ77" s="2" t="s">
        <v>100</v>
      </c>
      <c r="CA77" s="4"/>
      <c r="CB77" s="8"/>
      <c r="CC77" s="4"/>
      <c r="CD77" s="8"/>
      <c r="CE77" s="7"/>
      <c r="CF77" s="7"/>
      <c r="CG77" s="2" t="s">
        <v>107</v>
      </c>
      <c r="CH77" s="2" t="s">
        <v>97</v>
      </c>
      <c r="CI77" s="2" t="s">
        <v>124</v>
      </c>
      <c r="CJ77" s="2" t="s">
        <v>100</v>
      </c>
      <c r="CK77" s="2" t="s">
        <v>110</v>
      </c>
      <c r="CL77" s="2" t="s">
        <v>100</v>
      </c>
      <c r="CM77" s="4"/>
      <c r="CN77" s="8"/>
      <c r="CO77" s="4"/>
      <c r="CP77" s="8"/>
      <c r="CQ77" s="7"/>
      <c r="CR77" s="7"/>
      <c r="CS77" s="2" t="s">
        <v>208</v>
      </c>
      <c r="CT77" s="2" t="s">
        <v>97</v>
      </c>
      <c r="CU77" s="2" t="s">
        <v>100</v>
      </c>
      <c r="CV77" s="2" t="s">
        <v>100</v>
      </c>
      <c r="CW77" s="2" t="s">
        <v>110</v>
      </c>
      <c r="CX77" s="2" t="s">
        <v>100</v>
      </c>
    </row>
    <row r="78">
      <c r="A78" s="2" t="s">
        <v>516</v>
      </c>
      <c r="B78" s="2" t="s">
        <v>89</v>
      </c>
      <c r="C78" s="2" t="s">
        <v>90</v>
      </c>
      <c r="D78" s="2" t="s">
        <v>465</v>
      </c>
      <c r="E78" s="2" t="s">
        <v>466</v>
      </c>
      <c r="F78" s="2" t="s">
        <v>517</v>
      </c>
      <c r="G78" s="2" t="s">
        <v>517</v>
      </c>
      <c r="H78" s="2" t="s">
        <v>517</v>
      </c>
      <c r="I78" s="2" t="s">
        <v>518</v>
      </c>
      <c r="J78" s="2" t="s">
        <v>95</v>
      </c>
      <c r="K78" s="2" t="s">
        <v>519</v>
      </c>
      <c r="L78" s="3">
        <v>16.43</v>
      </c>
      <c r="M78" s="3">
        <v>17.25</v>
      </c>
      <c r="N78" s="3">
        <v>34.99</v>
      </c>
      <c r="O78" s="2" t="s">
        <v>313</v>
      </c>
      <c r="P78" s="2" t="s">
        <v>266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101</v>
      </c>
      <c r="V78" s="2" t="s">
        <v>102</v>
      </c>
      <c r="W78" s="2" t="s">
        <v>118</v>
      </c>
      <c r="X78" s="2" t="s">
        <v>100</v>
      </c>
      <c r="Y78" s="2" t="s">
        <v>241</v>
      </c>
      <c r="Z78" s="4">
        <v>137</v>
      </c>
      <c r="AA78" s="4">
        <f>=ROUNDDOWN(85.625,0)</f>
      </c>
      <c r="AB78" s="5">
        <v>1.6</v>
      </c>
      <c r="AC78" s="2" t="s">
        <v>100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100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97</v>
      </c>
      <c r="BW78" s="2" t="s">
        <v>162</v>
      </c>
      <c r="BX78" s="2" t="s">
        <v>100</v>
      </c>
      <c r="BY78" s="2" t="s">
        <v>110</v>
      </c>
      <c r="BZ78" s="2" t="s">
        <v>100</v>
      </c>
      <c r="CA78" s="4"/>
      <c r="CB78" s="8"/>
      <c r="CC78" s="4"/>
      <c r="CD78" s="8"/>
      <c r="CE78" s="7"/>
      <c r="CF78" s="7"/>
      <c r="CG78" s="2" t="s">
        <v>107</v>
      </c>
      <c r="CH78" s="2" t="s">
        <v>97</v>
      </c>
      <c r="CI78" s="2" t="s">
        <v>164</v>
      </c>
      <c r="CJ78" s="2" t="s">
        <v>100</v>
      </c>
      <c r="CK78" s="2" t="s">
        <v>110</v>
      </c>
      <c r="CL78" s="2" t="s">
        <v>100</v>
      </c>
      <c r="CM78" s="4"/>
      <c r="CN78" s="8"/>
      <c r="CO78" s="4"/>
      <c r="CP78" s="8"/>
      <c r="CQ78" s="7"/>
      <c r="CR78" s="7"/>
      <c r="CS78" s="2" t="s">
        <v>100</v>
      </c>
      <c r="CT78" s="2" t="s">
        <v>100</v>
      </c>
      <c r="CU78" s="2" t="s">
        <v>100</v>
      </c>
      <c r="CV78" s="2" t="s">
        <v>100</v>
      </c>
      <c r="CW78" s="2" t="s">
        <v>100</v>
      </c>
      <c r="CX78" s="2" t="s">
        <v>100</v>
      </c>
    </row>
    <row r="79">
      <c r="A79" s="2" t="s">
        <v>520</v>
      </c>
      <c r="B79" s="2" t="s">
        <v>89</v>
      </c>
      <c r="C79" s="2" t="s">
        <v>90</v>
      </c>
      <c r="D79" s="2" t="s">
        <v>465</v>
      </c>
      <c r="E79" s="2" t="s">
        <v>466</v>
      </c>
      <c r="F79" s="2" t="s">
        <v>521</v>
      </c>
      <c r="G79" s="2" t="s">
        <v>521</v>
      </c>
      <c r="H79" s="2" t="s">
        <v>521</v>
      </c>
      <c r="I79" s="2" t="s">
        <v>522</v>
      </c>
      <c r="J79" s="2" t="s">
        <v>95</v>
      </c>
      <c r="K79" s="2" t="s">
        <v>460</v>
      </c>
      <c r="L79" s="3">
        <v>40.5</v>
      </c>
      <c r="M79" s="3">
        <v>42.52</v>
      </c>
      <c r="N79" s="3">
        <v>94.99</v>
      </c>
      <c r="O79" s="2" t="s">
        <v>313</v>
      </c>
      <c r="P79" s="2" t="s">
        <v>266</v>
      </c>
      <c r="Q79" s="2" t="s">
        <v>99</v>
      </c>
      <c r="R79" s="2" t="s">
        <v>100</v>
      </c>
      <c r="S79" s="2" t="s">
        <v>100</v>
      </c>
      <c r="T79" s="2" t="s">
        <v>100</v>
      </c>
      <c r="U79" s="2" t="s">
        <v>101</v>
      </c>
      <c r="V79" s="2" t="s">
        <v>102</v>
      </c>
      <c r="W79" s="2" t="s">
        <v>103</v>
      </c>
      <c r="X79" s="2" t="s">
        <v>474</v>
      </c>
      <c r="Y79" s="2" t="s">
        <v>475</v>
      </c>
      <c r="Z79" s="4">
        <v>74</v>
      </c>
      <c r="AA79" s="4">
        <f>=ROUNDDOWN(37,0)</f>
      </c>
      <c r="AB79" s="5">
        <v>2</v>
      </c>
      <c r="AC79" s="2" t="s">
        <v>100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100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97</v>
      </c>
      <c r="BW79" s="2" t="s">
        <v>162</v>
      </c>
      <c r="BX79" s="2" t="s">
        <v>523</v>
      </c>
      <c r="BY79" s="2" t="s">
        <v>110</v>
      </c>
      <c r="BZ79" s="2" t="s">
        <v>100</v>
      </c>
      <c r="CA79" s="4"/>
      <c r="CB79" s="8"/>
      <c r="CC79" s="4"/>
      <c r="CD79" s="8"/>
      <c r="CE79" s="7"/>
      <c r="CF79" s="7"/>
      <c r="CG79" s="2" t="s">
        <v>107</v>
      </c>
      <c r="CH79" s="2" t="s">
        <v>97</v>
      </c>
      <c r="CI79" s="2" t="s">
        <v>164</v>
      </c>
      <c r="CJ79" s="2" t="s">
        <v>100</v>
      </c>
      <c r="CK79" s="2" t="s">
        <v>110</v>
      </c>
      <c r="CL79" s="2" t="s">
        <v>100</v>
      </c>
      <c r="CM79" s="4"/>
      <c r="CN79" s="8"/>
      <c r="CO79" s="4"/>
      <c r="CP79" s="8"/>
      <c r="CQ79" s="7"/>
      <c r="CR79" s="7"/>
      <c r="CS79" s="2" t="s">
        <v>100</v>
      </c>
      <c r="CT79" s="2" t="s">
        <v>100</v>
      </c>
      <c r="CU79" s="2" t="s">
        <v>100</v>
      </c>
      <c r="CV79" s="2" t="s">
        <v>100</v>
      </c>
      <c r="CW79" s="2" t="s">
        <v>100</v>
      </c>
      <c r="CX79" s="2" t="s">
        <v>100</v>
      </c>
    </row>
    <row r="80">
      <c r="A80" s="2" t="s">
        <v>524</v>
      </c>
      <c r="B80" s="2" t="s">
        <v>89</v>
      </c>
      <c r="C80" s="2" t="s">
        <v>90</v>
      </c>
      <c r="D80" s="2" t="s">
        <v>525</v>
      </c>
      <c r="E80" s="2" t="s">
        <v>526</v>
      </c>
      <c r="F80" s="2" t="s">
        <v>527</v>
      </c>
      <c r="G80" s="2" t="s">
        <v>527</v>
      </c>
      <c r="H80" s="2" t="s">
        <v>527</v>
      </c>
      <c r="I80" s="2" t="s">
        <v>528</v>
      </c>
      <c r="J80" s="2" t="s">
        <v>95</v>
      </c>
      <c r="K80" s="2" t="s">
        <v>529</v>
      </c>
      <c r="L80" s="3">
        <v>48</v>
      </c>
      <c r="M80" s="3">
        <v>50.4</v>
      </c>
      <c r="N80" s="3">
        <v>99.99</v>
      </c>
      <c r="O80" s="2" t="s">
        <v>97</v>
      </c>
      <c r="P80" s="2" t="s">
        <v>129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101</v>
      </c>
      <c r="V80" s="2" t="s">
        <v>102</v>
      </c>
      <c r="W80" s="2" t="s">
        <v>175</v>
      </c>
      <c r="X80" s="2" t="s">
        <v>100</v>
      </c>
      <c r="Y80" s="2" t="s">
        <v>530</v>
      </c>
      <c r="Z80" s="4">
        <v>27</v>
      </c>
      <c r="AA80" s="4">
        <f>=ROUNDDOWN(13.5,0)</f>
      </c>
      <c r="AB80" s="5">
        <v>2</v>
      </c>
      <c r="AC80" s="2" t="s">
        <v>100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2</v>
      </c>
      <c r="BK80" s="8">
        <v>100.8</v>
      </c>
      <c r="BL80" s="2" t="s">
        <v>145</v>
      </c>
      <c r="BM80" s="7"/>
      <c r="BN80" s="7"/>
      <c r="BO80" s="4"/>
      <c r="BP80" s="8"/>
      <c r="BQ80" s="4"/>
      <c r="BR80" s="8"/>
      <c r="BS80" s="7"/>
      <c r="BT80" s="7"/>
      <c r="BU80" s="2" t="s">
        <v>107</v>
      </c>
      <c r="BV80" s="2" t="s">
        <v>97</v>
      </c>
      <c r="BW80" s="2" t="s">
        <v>399</v>
      </c>
      <c r="BX80" s="2" t="s">
        <v>531</v>
      </c>
      <c r="BY80" s="2" t="s">
        <v>110</v>
      </c>
      <c r="BZ80" s="2" t="s">
        <v>100</v>
      </c>
      <c r="CA80" s="4"/>
      <c r="CB80" s="8"/>
      <c r="CC80" s="4"/>
      <c r="CD80" s="8"/>
      <c r="CE80" s="7"/>
      <c r="CF80" s="7"/>
      <c r="CG80" s="2" t="s">
        <v>107</v>
      </c>
      <c r="CH80" s="2" t="s">
        <v>97</v>
      </c>
      <c r="CI80" s="2" t="s">
        <v>399</v>
      </c>
      <c r="CJ80" s="2" t="s">
        <v>100</v>
      </c>
      <c r="CK80" s="2" t="s">
        <v>110</v>
      </c>
      <c r="CL80" s="2" t="s">
        <v>100</v>
      </c>
      <c r="CM80" s="4"/>
      <c r="CN80" s="8"/>
      <c r="CO80" s="4"/>
      <c r="CP80" s="8"/>
      <c r="CQ80" s="7"/>
      <c r="CR80" s="7"/>
      <c r="CS80" s="2" t="s">
        <v>100</v>
      </c>
      <c r="CT80" s="2" t="s">
        <v>100</v>
      </c>
      <c r="CU80" s="2" t="s">
        <v>100</v>
      </c>
      <c r="CV80" s="2" t="s">
        <v>100</v>
      </c>
      <c r="CW80" s="2" t="s">
        <v>100</v>
      </c>
      <c r="CX80" s="2" t="s">
        <v>100</v>
      </c>
    </row>
    <row r="81">
      <c r="A81" s="2" t="s">
        <v>532</v>
      </c>
      <c r="B81" s="2" t="s">
        <v>89</v>
      </c>
      <c r="C81" s="2" t="s">
        <v>90</v>
      </c>
      <c r="D81" s="2" t="s">
        <v>525</v>
      </c>
      <c r="E81" s="2" t="s">
        <v>526</v>
      </c>
      <c r="F81" s="2" t="s">
        <v>245</v>
      </c>
      <c r="G81" s="2" t="s">
        <v>245</v>
      </c>
      <c r="H81" s="2" t="s">
        <v>245</v>
      </c>
      <c r="I81" s="2" t="s">
        <v>533</v>
      </c>
      <c r="J81" s="2" t="s">
        <v>95</v>
      </c>
      <c r="K81" s="2" t="s">
        <v>96</v>
      </c>
      <c r="L81" s="3">
        <v>51.3</v>
      </c>
      <c r="M81" s="3">
        <v>53.86</v>
      </c>
      <c r="N81" s="3">
        <v>119.99</v>
      </c>
      <c r="O81" s="2" t="s">
        <v>97</v>
      </c>
      <c r="P81" s="2" t="s">
        <v>115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101</v>
      </c>
      <c r="V81" s="2" t="s">
        <v>102</v>
      </c>
      <c r="W81" s="2" t="s">
        <v>104</v>
      </c>
      <c r="X81" s="2" t="s">
        <v>103</v>
      </c>
      <c r="Y81" s="2" t="s">
        <v>124</v>
      </c>
      <c r="Z81" s="4">
        <v>536</v>
      </c>
      <c r="AA81" s="4">
        <f>=ROUNDDOWN(59.5555555555556,0)</f>
      </c>
      <c r="AB81" s="5">
        <v>9</v>
      </c>
      <c r="AC81" s="2" t="s">
        <v>100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9</v>
      </c>
      <c r="BK81" s="8">
        <v>533.65</v>
      </c>
      <c r="BL81" s="2" t="s">
        <v>274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97</v>
      </c>
      <c r="BW81" s="2" t="s">
        <v>170</v>
      </c>
      <c r="BX81" s="2" t="s">
        <v>100</v>
      </c>
      <c r="BY81" s="2" t="s">
        <v>110</v>
      </c>
      <c r="BZ81" s="2" t="s">
        <v>100</v>
      </c>
      <c r="CA81" s="4"/>
      <c r="CB81" s="8"/>
      <c r="CC81" s="4"/>
      <c r="CD81" s="8"/>
      <c r="CE81" s="7"/>
      <c r="CF81" s="7"/>
      <c r="CG81" s="2" t="s">
        <v>107</v>
      </c>
      <c r="CH81" s="2" t="s">
        <v>97</v>
      </c>
      <c r="CI81" s="2" t="s">
        <v>170</v>
      </c>
      <c r="CJ81" s="2" t="s">
        <v>100</v>
      </c>
      <c r="CK81" s="2" t="s">
        <v>110</v>
      </c>
      <c r="CL81" s="2" t="s">
        <v>100</v>
      </c>
      <c r="CM81" s="4"/>
      <c r="CN81" s="8"/>
      <c r="CO81" s="4"/>
      <c r="CP81" s="8"/>
      <c r="CQ81" s="7"/>
      <c r="CR81" s="7"/>
      <c r="CS81" s="2" t="s">
        <v>100</v>
      </c>
      <c r="CT81" s="2" t="s">
        <v>100</v>
      </c>
      <c r="CU81" s="2" t="s">
        <v>100</v>
      </c>
      <c r="CV81" s="2" t="s">
        <v>100</v>
      </c>
      <c r="CW81" s="2" t="s">
        <v>100</v>
      </c>
      <c r="CX81" s="2" t="s">
        <v>100</v>
      </c>
    </row>
    <row r="82">
      <c r="A82" s="2" t="s">
        <v>534</v>
      </c>
      <c r="B82" s="2" t="s">
        <v>89</v>
      </c>
      <c r="C82" s="2" t="s">
        <v>90</v>
      </c>
      <c r="D82" s="2" t="s">
        <v>525</v>
      </c>
      <c r="E82" s="2" t="s">
        <v>526</v>
      </c>
      <c r="F82" s="2" t="s">
        <v>535</v>
      </c>
      <c r="G82" s="2" t="s">
        <v>535</v>
      </c>
      <c r="H82" s="2" t="s">
        <v>535</v>
      </c>
      <c r="I82" s="2" t="s">
        <v>536</v>
      </c>
      <c r="J82" s="2" t="s">
        <v>95</v>
      </c>
      <c r="K82" s="2" t="s">
        <v>519</v>
      </c>
      <c r="L82" s="3">
        <v>45</v>
      </c>
      <c r="M82" s="3">
        <v>47.25</v>
      </c>
      <c r="N82" s="3">
        <v>94.99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101</v>
      </c>
      <c r="V82" s="2" t="s">
        <v>102</v>
      </c>
      <c r="W82" s="2" t="s">
        <v>392</v>
      </c>
      <c r="X82" s="2" t="s">
        <v>175</v>
      </c>
      <c r="Y82" s="2" t="s">
        <v>537</v>
      </c>
      <c r="Z82" s="4">
        <v>98</v>
      </c>
      <c r="AA82" s="4">
        <f>=ROUNDDOWN(98,0)</f>
      </c>
      <c r="AB82" s="5">
        <v>1</v>
      </c>
      <c r="AC82" s="2" t="s">
        <v>100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100</v>
      </c>
      <c r="BM82" s="7"/>
      <c r="BN82" s="7"/>
      <c r="BO82" s="4"/>
      <c r="BP82" s="8"/>
      <c r="BQ82" s="4"/>
      <c r="BR82" s="8"/>
      <c r="BS82" s="7"/>
      <c r="BT82" s="7"/>
      <c r="BU82" s="2" t="s">
        <v>140</v>
      </c>
      <c r="BV82" s="2" t="s">
        <v>97</v>
      </c>
      <c r="BW82" s="2" t="s">
        <v>100</v>
      </c>
      <c r="BX82" s="2" t="s">
        <v>100</v>
      </c>
      <c r="BY82" s="2" t="s">
        <v>110</v>
      </c>
      <c r="BZ82" s="2" t="s">
        <v>100</v>
      </c>
      <c r="CA82" s="4"/>
      <c r="CB82" s="8"/>
      <c r="CC82" s="4"/>
      <c r="CD82" s="8"/>
      <c r="CE82" s="7"/>
      <c r="CF82" s="7"/>
      <c r="CG82" s="2" t="s">
        <v>140</v>
      </c>
      <c r="CH82" s="2" t="s">
        <v>97</v>
      </c>
      <c r="CI82" s="2" t="s">
        <v>100</v>
      </c>
      <c r="CJ82" s="2" t="s">
        <v>100</v>
      </c>
      <c r="CK82" s="2" t="s">
        <v>110</v>
      </c>
      <c r="CL82" s="2" t="s">
        <v>100</v>
      </c>
      <c r="CM82" s="4"/>
      <c r="CN82" s="8"/>
      <c r="CO82" s="4"/>
      <c r="CP82" s="8"/>
      <c r="CQ82" s="7"/>
      <c r="CR82" s="7"/>
      <c r="CS82" s="2" t="s">
        <v>100</v>
      </c>
      <c r="CT82" s="2" t="s">
        <v>100</v>
      </c>
      <c r="CU82" s="2" t="s">
        <v>100</v>
      </c>
      <c r="CV82" s="2" t="s">
        <v>100</v>
      </c>
      <c r="CW82" s="2" t="s">
        <v>100</v>
      </c>
      <c r="CX82" s="2" t="s">
        <v>100</v>
      </c>
    </row>
    <row r="83">
      <c r="A83" s="2" t="s">
        <v>538</v>
      </c>
      <c r="B83" s="2" t="s">
        <v>89</v>
      </c>
      <c r="C83" s="2" t="s">
        <v>539</v>
      </c>
      <c r="D83" s="2" t="s">
        <v>91</v>
      </c>
      <c r="E83" s="2" t="s">
        <v>92</v>
      </c>
      <c r="F83" s="2" t="s">
        <v>540</v>
      </c>
      <c r="G83" s="2" t="s">
        <v>540</v>
      </c>
      <c r="H83" s="2" t="s">
        <v>540</v>
      </c>
      <c r="I83" s="2" t="s">
        <v>541</v>
      </c>
      <c r="J83" s="2" t="s">
        <v>542</v>
      </c>
      <c r="K83" s="2" t="s">
        <v>96</v>
      </c>
      <c r="L83" s="3">
        <v>68.82</v>
      </c>
      <c r="M83" s="3">
        <v>72.26</v>
      </c>
      <c r="N83" s="3">
        <v>149.99</v>
      </c>
      <c r="O83" s="2" t="s">
        <v>97</v>
      </c>
      <c r="P83" s="2" t="s">
        <v>115</v>
      </c>
      <c r="Q83" s="2" t="s">
        <v>99</v>
      </c>
      <c r="R83" s="2" t="s">
        <v>100</v>
      </c>
      <c r="S83" s="2" t="s">
        <v>100</v>
      </c>
      <c r="T83" s="2" t="s">
        <v>100</v>
      </c>
      <c r="U83" s="2" t="s">
        <v>543</v>
      </c>
      <c r="V83" s="2" t="s">
        <v>102</v>
      </c>
      <c r="W83" s="2" t="s">
        <v>104</v>
      </c>
      <c r="X83" s="2" t="s">
        <v>100</v>
      </c>
      <c r="Y83" s="2" t="s">
        <v>544</v>
      </c>
      <c r="Z83" s="4">
        <v>405</v>
      </c>
      <c r="AA83" s="4">
        <f>=ROUNDDOWN(19.2857142857143,0)</f>
      </c>
      <c r="AB83" s="5">
        <v>21</v>
      </c>
      <c r="AC83" s="2" t="s">
        <v>184</v>
      </c>
      <c r="AD83" s="4">
        <v>200</v>
      </c>
      <c r="AE83" s="4">
        <v>300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/>
      <c r="AP83" s="4">
        <v>1</v>
      </c>
      <c r="AQ83" s="8">
        <v>74.22</v>
      </c>
      <c r="AR83" s="4"/>
      <c r="AS83" s="8"/>
      <c r="AT83" s="7"/>
      <c r="AU83" s="7"/>
      <c r="AV83" s="4">
        <v>1</v>
      </c>
      <c r="AW83" s="8">
        <v>74.22</v>
      </c>
      <c r="AX83" s="4"/>
      <c r="AY83" s="8"/>
      <c r="AZ83" s="7"/>
      <c r="BA83" s="7"/>
      <c r="BB83" s="7">
        <v>1</v>
      </c>
      <c r="BC83" s="4">
        <v>1</v>
      </c>
      <c r="BD83" s="8">
        <v>74.22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>
        <v>1</v>
      </c>
      <c r="BJ83" s="4">
        <v>31</v>
      </c>
      <c r="BK83" s="8">
        <v>2466.71</v>
      </c>
      <c r="BL83" s="2" t="s">
        <v>545</v>
      </c>
      <c r="BM83" s="7">
        <v>0.0323</v>
      </c>
      <c r="BN83" s="7">
        <v>0.0301</v>
      </c>
      <c r="BO83" s="4">
        <v>1</v>
      </c>
      <c r="BP83" s="8">
        <v>74.22</v>
      </c>
      <c r="BQ83" s="4"/>
      <c r="BR83" s="8"/>
      <c r="BS83" s="7"/>
      <c r="BT83" s="7"/>
      <c r="BU83" s="2" t="s">
        <v>107</v>
      </c>
      <c r="BV83" s="2" t="s">
        <v>97</v>
      </c>
      <c r="BW83" s="2" t="s">
        <v>387</v>
      </c>
      <c r="BX83" s="2" t="s">
        <v>546</v>
      </c>
      <c r="BY83" s="2" t="s">
        <v>110</v>
      </c>
      <c r="BZ83" s="2" t="s">
        <v>100</v>
      </c>
      <c r="CA83" s="4"/>
      <c r="CB83" s="8"/>
      <c r="CC83" s="4"/>
      <c r="CD83" s="8"/>
      <c r="CE83" s="7"/>
      <c r="CF83" s="7"/>
      <c r="CG83" s="2" t="s">
        <v>107</v>
      </c>
      <c r="CH83" s="2" t="s">
        <v>97</v>
      </c>
      <c r="CI83" s="2" t="s">
        <v>223</v>
      </c>
      <c r="CJ83" s="2" t="s">
        <v>100</v>
      </c>
      <c r="CK83" s="2" t="s">
        <v>110</v>
      </c>
      <c r="CL83" s="2" t="s">
        <v>100</v>
      </c>
      <c r="CM83" s="4"/>
      <c r="CN83" s="8"/>
      <c r="CO83" s="4"/>
      <c r="CP83" s="8"/>
      <c r="CQ83" s="7"/>
      <c r="CR83" s="7"/>
      <c r="CS83" s="2" t="s">
        <v>100</v>
      </c>
      <c r="CT83" s="2" t="s">
        <v>100</v>
      </c>
      <c r="CU83" s="2" t="s">
        <v>100</v>
      </c>
      <c r="CV83" s="2" t="s">
        <v>100</v>
      </c>
      <c r="CW83" s="2" t="s">
        <v>100</v>
      </c>
      <c r="CX83" s="2" t="s">
        <v>100</v>
      </c>
    </row>
    <row r="84">
      <c r="A84" s="2" t="s">
        <v>547</v>
      </c>
      <c r="B84" s="2" t="s">
        <v>89</v>
      </c>
      <c r="C84" s="2" t="s">
        <v>539</v>
      </c>
      <c r="D84" s="2" t="s">
        <v>91</v>
      </c>
      <c r="E84" s="2" t="s">
        <v>92</v>
      </c>
      <c r="F84" s="2" t="s">
        <v>540</v>
      </c>
      <c r="G84" s="2" t="s">
        <v>540</v>
      </c>
      <c r="H84" s="2" t="s">
        <v>540</v>
      </c>
      <c r="I84" s="2" t="s">
        <v>541</v>
      </c>
      <c r="J84" s="2" t="s">
        <v>542</v>
      </c>
      <c r="K84" s="2" t="s">
        <v>152</v>
      </c>
      <c r="L84" s="3">
        <v>68.82</v>
      </c>
      <c r="M84" s="3">
        <v>72.26</v>
      </c>
      <c r="N84" s="3">
        <v>149.99</v>
      </c>
      <c r="O84" s="2" t="s">
        <v>97</v>
      </c>
      <c r="P84" s="2" t="s">
        <v>129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543</v>
      </c>
      <c r="V84" s="2" t="s">
        <v>102</v>
      </c>
      <c r="W84" s="2" t="s">
        <v>104</v>
      </c>
      <c r="X84" s="2" t="s">
        <v>118</v>
      </c>
      <c r="Y84" s="2" t="s">
        <v>548</v>
      </c>
      <c r="Z84" s="4">
        <v>185</v>
      </c>
      <c r="AA84" s="4">
        <f>=ROUNDDOWN(37,0)</f>
      </c>
      <c r="AB84" s="5">
        <v>5</v>
      </c>
      <c r="AC84" s="2" t="s">
        <v>100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/>
      <c r="BJ84" s="4">
        <v>3</v>
      </c>
      <c r="BK84" s="8">
        <v>237.19</v>
      </c>
      <c r="BL84" s="2" t="s">
        <v>549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97</v>
      </c>
      <c r="BW84" s="2" t="s">
        <v>453</v>
      </c>
      <c r="BX84" s="2" t="s">
        <v>550</v>
      </c>
      <c r="BY84" s="2" t="s">
        <v>110</v>
      </c>
      <c r="BZ84" s="2" t="s">
        <v>100</v>
      </c>
      <c r="CA84" s="4"/>
      <c r="CB84" s="8"/>
      <c r="CC84" s="4"/>
      <c r="CD84" s="8"/>
      <c r="CE84" s="7"/>
      <c r="CF84" s="7"/>
      <c r="CG84" s="2" t="s">
        <v>107</v>
      </c>
      <c r="CH84" s="2" t="s">
        <v>97</v>
      </c>
      <c r="CI84" s="2" t="s">
        <v>147</v>
      </c>
      <c r="CJ84" s="2" t="s">
        <v>100</v>
      </c>
      <c r="CK84" s="2" t="s">
        <v>110</v>
      </c>
      <c r="CL84" s="2" t="s">
        <v>100</v>
      </c>
      <c r="CM84" s="4"/>
      <c r="CN84" s="8"/>
      <c r="CO84" s="4"/>
      <c r="CP84" s="8"/>
      <c r="CQ84" s="7"/>
      <c r="CR84" s="7"/>
      <c r="CS84" s="2" t="s">
        <v>100</v>
      </c>
      <c r="CT84" s="2" t="s">
        <v>100</v>
      </c>
      <c r="CU84" s="2" t="s">
        <v>100</v>
      </c>
      <c r="CV84" s="2" t="s">
        <v>100</v>
      </c>
      <c r="CW84" s="2" t="s">
        <v>100</v>
      </c>
      <c r="CX84" s="2" t="s">
        <v>100</v>
      </c>
    </row>
    <row r="85">
      <c r="A85" s="2" t="s">
        <v>551</v>
      </c>
      <c r="B85" s="2" t="s">
        <v>89</v>
      </c>
      <c r="C85" s="2" t="s">
        <v>539</v>
      </c>
      <c r="D85" s="2" t="s">
        <v>91</v>
      </c>
      <c r="E85" s="2" t="s">
        <v>92</v>
      </c>
      <c r="F85" s="2" t="s">
        <v>540</v>
      </c>
      <c r="G85" s="2" t="s">
        <v>540</v>
      </c>
      <c r="H85" s="2" t="s">
        <v>540</v>
      </c>
      <c r="I85" s="2" t="s">
        <v>541</v>
      </c>
      <c r="J85" s="2" t="s">
        <v>542</v>
      </c>
      <c r="K85" s="2" t="s">
        <v>552</v>
      </c>
      <c r="L85" s="3">
        <v>68.82</v>
      </c>
      <c r="M85" s="3">
        <v>72.26</v>
      </c>
      <c r="N85" s="3">
        <v>149.99</v>
      </c>
      <c r="O85" s="2" t="s">
        <v>97</v>
      </c>
      <c r="P85" s="2" t="s">
        <v>129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543</v>
      </c>
      <c r="V85" s="2" t="s">
        <v>102</v>
      </c>
      <c r="W85" s="2" t="s">
        <v>104</v>
      </c>
      <c r="X85" s="2" t="s">
        <v>118</v>
      </c>
      <c r="Y85" s="2" t="s">
        <v>548</v>
      </c>
      <c r="Z85" s="4">
        <v>78</v>
      </c>
      <c r="AA85" s="4">
        <f>=ROUNDDOWN(26,0)</f>
      </c>
      <c r="AB85" s="5">
        <v>3</v>
      </c>
      <c r="AC85" s="2" t="s">
        <v>100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/>
      <c r="BJ85" s="4">
        <v>4</v>
      </c>
      <c r="BK85" s="8">
        <v>308.83</v>
      </c>
      <c r="BL85" s="2" t="s">
        <v>553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97</v>
      </c>
      <c r="BW85" s="2" t="s">
        <v>453</v>
      </c>
      <c r="BX85" s="2" t="s">
        <v>554</v>
      </c>
      <c r="BY85" s="2" t="s">
        <v>110</v>
      </c>
      <c r="BZ85" s="2" t="s">
        <v>100</v>
      </c>
      <c r="CA85" s="4"/>
      <c r="CB85" s="8"/>
      <c r="CC85" s="4"/>
      <c r="CD85" s="8"/>
      <c r="CE85" s="7"/>
      <c r="CF85" s="7"/>
      <c r="CG85" s="2" t="s">
        <v>107</v>
      </c>
      <c r="CH85" s="2" t="s">
        <v>97</v>
      </c>
      <c r="CI85" s="2" t="s">
        <v>147</v>
      </c>
      <c r="CJ85" s="2" t="s">
        <v>100</v>
      </c>
      <c r="CK85" s="2" t="s">
        <v>110</v>
      </c>
      <c r="CL85" s="2" t="s">
        <v>100</v>
      </c>
      <c r="CM85" s="4"/>
      <c r="CN85" s="8"/>
      <c r="CO85" s="4"/>
      <c r="CP85" s="8"/>
      <c r="CQ85" s="7"/>
      <c r="CR85" s="7"/>
      <c r="CS85" s="2" t="s">
        <v>100</v>
      </c>
      <c r="CT85" s="2" t="s">
        <v>100</v>
      </c>
      <c r="CU85" s="2" t="s">
        <v>100</v>
      </c>
      <c r="CV85" s="2" t="s">
        <v>100</v>
      </c>
      <c r="CW85" s="2" t="s">
        <v>100</v>
      </c>
      <c r="CX85" s="2" t="s">
        <v>100</v>
      </c>
    </row>
    <row r="86">
      <c r="A86" s="2" t="s">
        <v>555</v>
      </c>
      <c r="B86" s="2" t="s">
        <v>89</v>
      </c>
      <c r="C86" s="2" t="s">
        <v>539</v>
      </c>
      <c r="D86" s="2" t="s">
        <v>91</v>
      </c>
      <c r="E86" s="2" t="s">
        <v>92</v>
      </c>
      <c r="F86" s="2" t="s">
        <v>540</v>
      </c>
      <c r="G86" s="2" t="s">
        <v>540</v>
      </c>
      <c r="H86" s="2" t="s">
        <v>540</v>
      </c>
      <c r="I86" s="2" t="s">
        <v>541</v>
      </c>
      <c r="J86" s="2" t="s">
        <v>542</v>
      </c>
      <c r="K86" s="2" t="s">
        <v>556</v>
      </c>
      <c r="L86" s="3">
        <v>68.82</v>
      </c>
      <c r="M86" s="3">
        <v>72.26</v>
      </c>
      <c r="N86" s="3">
        <v>149.99</v>
      </c>
      <c r="O86" s="2" t="s">
        <v>97</v>
      </c>
      <c r="P86" s="2" t="s">
        <v>129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543</v>
      </c>
      <c r="V86" s="2" t="s">
        <v>102</v>
      </c>
      <c r="W86" s="2" t="s">
        <v>104</v>
      </c>
      <c r="X86" s="2" t="s">
        <v>118</v>
      </c>
      <c r="Y86" s="2" t="s">
        <v>548</v>
      </c>
      <c r="Z86" s="4">
        <v>97</v>
      </c>
      <c r="AA86" s="4">
        <f>=ROUNDDOWN(32.3333333333333,0)</f>
      </c>
      <c r="AB86" s="5">
        <v>3</v>
      </c>
      <c r="AC86" s="2" t="s">
        <v>100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/>
      <c r="BJ86" s="4">
        <v>3</v>
      </c>
      <c r="BK86" s="8">
        <v>216.83</v>
      </c>
      <c r="BL86" s="2" t="s">
        <v>557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97</v>
      </c>
      <c r="BW86" s="2" t="s">
        <v>453</v>
      </c>
      <c r="BX86" s="2" t="s">
        <v>558</v>
      </c>
      <c r="BY86" s="2" t="s">
        <v>110</v>
      </c>
      <c r="BZ86" s="2" t="s">
        <v>100</v>
      </c>
      <c r="CA86" s="4"/>
      <c r="CB86" s="8"/>
      <c r="CC86" s="4"/>
      <c r="CD86" s="8"/>
      <c r="CE86" s="7"/>
      <c r="CF86" s="7"/>
      <c r="CG86" s="2" t="s">
        <v>107</v>
      </c>
      <c r="CH86" s="2" t="s">
        <v>97</v>
      </c>
      <c r="CI86" s="2" t="s">
        <v>147</v>
      </c>
      <c r="CJ86" s="2" t="s">
        <v>100</v>
      </c>
      <c r="CK86" s="2" t="s">
        <v>110</v>
      </c>
      <c r="CL86" s="2" t="s">
        <v>100</v>
      </c>
      <c r="CM86" s="4"/>
      <c r="CN86" s="8"/>
      <c r="CO86" s="4"/>
      <c r="CP86" s="8"/>
      <c r="CQ86" s="7"/>
      <c r="CR86" s="7"/>
      <c r="CS86" s="2" t="s">
        <v>100</v>
      </c>
      <c r="CT86" s="2" t="s">
        <v>100</v>
      </c>
      <c r="CU86" s="2" t="s">
        <v>100</v>
      </c>
      <c r="CV86" s="2" t="s">
        <v>100</v>
      </c>
      <c r="CW86" s="2" t="s">
        <v>100</v>
      </c>
      <c r="CX86" s="2" t="s">
        <v>100</v>
      </c>
    </row>
    <row r="87">
      <c r="A87" s="2" t="s">
        <v>559</v>
      </c>
      <c r="B87" s="2" t="s">
        <v>89</v>
      </c>
      <c r="C87" s="2" t="s">
        <v>539</v>
      </c>
      <c r="D87" s="2" t="s">
        <v>91</v>
      </c>
      <c r="E87" s="2" t="s">
        <v>92</v>
      </c>
      <c r="F87" s="2" t="s">
        <v>560</v>
      </c>
      <c r="G87" s="2" t="s">
        <v>560</v>
      </c>
      <c r="H87" s="2" t="s">
        <v>560</v>
      </c>
      <c r="I87" s="2" t="s">
        <v>561</v>
      </c>
      <c r="J87" s="2" t="s">
        <v>95</v>
      </c>
      <c r="K87" s="2" t="s">
        <v>562</v>
      </c>
      <c r="L87" s="3">
        <v>50</v>
      </c>
      <c r="M87" s="3">
        <v>52.5</v>
      </c>
      <c r="N87" s="3">
        <v>104.99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101</v>
      </c>
      <c r="V87" s="2" t="s">
        <v>102</v>
      </c>
      <c r="W87" s="2" t="s">
        <v>461</v>
      </c>
      <c r="X87" s="2" t="s">
        <v>159</v>
      </c>
      <c r="Y87" s="2" t="s">
        <v>340</v>
      </c>
      <c r="Z87" s="4">
        <v>47</v>
      </c>
      <c r="AA87" s="4">
        <f>=ROUNDDOWN(39.1666666666667,0)</f>
      </c>
      <c r="AB87" s="5">
        <v>1.2</v>
      </c>
      <c r="AC87" s="2" t="s">
        <v>100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/>
      <c r="AP87" s="4">
        <v>1</v>
      </c>
      <c r="AQ87" s="8">
        <v>55.12</v>
      </c>
      <c r="AR87" s="4"/>
      <c r="AS87" s="8"/>
      <c r="AT87" s="7"/>
      <c r="AU87" s="7"/>
      <c r="AV87" s="4">
        <v>1</v>
      </c>
      <c r="AW87" s="8">
        <v>55.12</v>
      </c>
      <c r="AX87" s="4"/>
      <c r="AY87" s="8"/>
      <c r="AZ87" s="7"/>
      <c r="BA87" s="7"/>
      <c r="BB87" s="7">
        <v>1</v>
      </c>
      <c r="BC87" s="4">
        <v>1</v>
      </c>
      <c r="BD87" s="8">
        <v>55.12</v>
      </c>
      <c r="BE87" s="4"/>
      <c r="BF87" s="8"/>
      <c r="BG87" s="7"/>
      <c r="BH87" s="7"/>
      <c r="BI87" s="7">
        <v>1</v>
      </c>
      <c r="BJ87" s="4">
        <v>2</v>
      </c>
      <c r="BK87" s="8">
        <v>113.92</v>
      </c>
      <c r="BL87" s="2" t="s">
        <v>563</v>
      </c>
      <c r="BM87" s="7">
        <v>0.5</v>
      </c>
      <c r="BN87" s="7">
        <v>0.4838</v>
      </c>
      <c r="BO87" s="4">
        <v>1</v>
      </c>
      <c r="BP87" s="8">
        <v>55.12</v>
      </c>
      <c r="BQ87" s="4"/>
      <c r="BR87" s="8"/>
      <c r="BS87" s="7"/>
      <c r="BT87" s="7"/>
      <c r="BU87" s="2" t="s">
        <v>107</v>
      </c>
      <c r="BV87" s="2" t="s">
        <v>97</v>
      </c>
      <c r="BW87" s="2" t="s">
        <v>108</v>
      </c>
      <c r="BX87" s="2" t="s">
        <v>564</v>
      </c>
      <c r="BY87" s="2" t="s">
        <v>110</v>
      </c>
      <c r="BZ87" s="2" t="s">
        <v>100</v>
      </c>
      <c r="CA87" s="4"/>
      <c r="CB87" s="8"/>
      <c r="CC87" s="4"/>
      <c r="CD87" s="8"/>
      <c r="CE87" s="7"/>
      <c r="CF87" s="7"/>
      <c r="CG87" s="2" t="s">
        <v>107</v>
      </c>
      <c r="CH87" s="2" t="s">
        <v>97</v>
      </c>
      <c r="CI87" s="2" t="s">
        <v>108</v>
      </c>
      <c r="CJ87" s="2" t="s">
        <v>100</v>
      </c>
      <c r="CK87" s="2" t="s">
        <v>110</v>
      </c>
      <c r="CL87" s="2" t="s">
        <v>100</v>
      </c>
      <c r="CM87" s="4"/>
      <c r="CN87" s="8"/>
      <c r="CO87" s="4"/>
      <c r="CP87" s="8"/>
      <c r="CQ87" s="7"/>
      <c r="CR87" s="7"/>
      <c r="CS87" s="2" t="s">
        <v>100</v>
      </c>
      <c r="CT87" s="2" t="s">
        <v>100</v>
      </c>
      <c r="CU87" s="2" t="s">
        <v>100</v>
      </c>
      <c r="CV87" s="2" t="s">
        <v>100</v>
      </c>
      <c r="CW87" s="2" t="s">
        <v>100</v>
      </c>
      <c r="CX87" s="2" t="s">
        <v>100</v>
      </c>
    </row>
    <row r="88">
      <c r="A88" s="2" t="s">
        <v>565</v>
      </c>
      <c r="B88" s="2" t="s">
        <v>89</v>
      </c>
      <c r="C88" s="2" t="s">
        <v>539</v>
      </c>
      <c r="D88" s="2" t="s">
        <v>91</v>
      </c>
      <c r="E88" s="2" t="s">
        <v>92</v>
      </c>
      <c r="F88" s="2" t="s">
        <v>566</v>
      </c>
      <c r="G88" s="2" t="s">
        <v>566</v>
      </c>
      <c r="H88" s="2" t="s">
        <v>566</v>
      </c>
      <c r="I88" s="2" t="s">
        <v>567</v>
      </c>
      <c r="J88" s="2" t="s">
        <v>95</v>
      </c>
      <c r="K88" s="2" t="s">
        <v>300</v>
      </c>
      <c r="L88" s="3">
        <v>19.24</v>
      </c>
      <c r="M88" s="3">
        <v>20.2</v>
      </c>
      <c r="N88" s="3">
        <v>42.99</v>
      </c>
      <c r="O88" s="2" t="s">
        <v>97</v>
      </c>
      <c r="P88" s="2" t="s">
        <v>266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101</v>
      </c>
      <c r="V88" s="2" t="s">
        <v>102</v>
      </c>
      <c r="W88" s="2" t="s">
        <v>103</v>
      </c>
      <c r="X88" s="2" t="s">
        <v>100</v>
      </c>
      <c r="Y88" s="2" t="s">
        <v>144</v>
      </c>
      <c r="Z88" s="4">
        <v>47</v>
      </c>
      <c r="AA88" s="4">
        <f>=ROUNDDOWN(18.8,0)</f>
      </c>
      <c r="AB88" s="5">
        <v>2.5</v>
      </c>
      <c r="AC88" s="2" t="s">
        <v>100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5</v>
      </c>
      <c r="BK88" s="8">
        <v>138.1</v>
      </c>
      <c r="BL88" s="2" t="s">
        <v>131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97</v>
      </c>
      <c r="BW88" s="2" t="s">
        <v>132</v>
      </c>
      <c r="BX88" s="2" t="s">
        <v>568</v>
      </c>
      <c r="BY88" s="2" t="s">
        <v>110</v>
      </c>
      <c r="BZ88" s="2" t="s">
        <v>100</v>
      </c>
      <c r="CA88" s="4"/>
      <c r="CB88" s="8"/>
      <c r="CC88" s="4"/>
      <c r="CD88" s="8"/>
      <c r="CE88" s="7"/>
      <c r="CF88" s="7"/>
      <c r="CG88" s="2" t="s">
        <v>107</v>
      </c>
      <c r="CH88" s="2" t="s">
        <v>97</v>
      </c>
      <c r="CI88" s="2" t="s">
        <v>124</v>
      </c>
      <c r="CJ88" s="2" t="s">
        <v>100</v>
      </c>
      <c r="CK88" s="2" t="s">
        <v>110</v>
      </c>
      <c r="CL88" s="2" t="s">
        <v>100</v>
      </c>
      <c r="CM88" s="4"/>
      <c r="CN88" s="8"/>
      <c r="CO88" s="4"/>
      <c r="CP88" s="8"/>
      <c r="CQ88" s="7"/>
      <c r="CR88" s="7"/>
      <c r="CS88" s="2" t="s">
        <v>100</v>
      </c>
      <c r="CT88" s="2" t="s">
        <v>100</v>
      </c>
      <c r="CU88" s="2" t="s">
        <v>100</v>
      </c>
      <c r="CV88" s="2" t="s">
        <v>100</v>
      </c>
      <c r="CW88" s="2" t="s">
        <v>100</v>
      </c>
      <c r="CX88" s="2" t="s">
        <v>100</v>
      </c>
    </row>
    <row r="89">
      <c r="A89" s="2" t="s">
        <v>569</v>
      </c>
      <c r="B89" s="2" t="s">
        <v>89</v>
      </c>
      <c r="C89" s="2" t="s">
        <v>539</v>
      </c>
      <c r="D89" s="2" t="s">
        <v>91</v>
      </c>
      <c r="E89" s="2" t="s">
        <v>92</v>
      </c>
      <c r="F89" s="2" t="s">
        <v>570</v>
      </c>
      <c r="G89" s="2" t="s">
        <v>570</v>
      </c>
      <c r="H89" s="2" t="s">
        <v>570</v>
      </c>
      <c r="I89" s="2" t="s">
        <v>571</v>
      </c>
      <c r="J89" s="2" t="s">
        <v>95</v>
      </c>
      <c r="K89" s="2" t="s">
        <v>556</v>
      </c>
      <c r="L89" s="3">
        <v>26.6</v>
      </c>
      <c r="M89" s="3">
        <v>27.93</v>
      </c>
      <c r="N89" s="3">
        <v>59.99</v>
      </c>
      <c r="O89" s="2" t="s">
        <v>97</v>
      </c>
      <c r="P89" s="2" t="s">
        <v>221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100</v>
      </c>
      <c r="V89" s="2" t="s">
        <v>102</v>
      </c>
      <c r="W89" s="2" t="s">
        <v>159</v>
      </c>
      <c r="X89" s="2" t="s">
        <v>100</v>
      </c>
      <c r="Y89" s="2" t="s">
        <v>572</v>
      </c>
      <c r="Z89" s="4">
        <v>186</v>
      </c>
      <c r="AA89" s="4">
        <f>=ROUNDDOWN(20.6666666666667,0)</f>
      </c>
      <c r="AB89" s="5">
        <v>9</v>
      </c>
      <c r="AC89" s="2" t="s">
        <v>176</v>
      </c>
      <c r="AD89" s="4">
        <v>140</v>
      </c>
      <c r="AE89" s="4">
        <v>140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9</v>
      </c>
      <c r="BK89" s="8">
        <v>266.2</v>
      </c>
      <c r="BL89" s="2" t="s">
        <v>573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97</v>
      </c>
      <c r="BW89" s="2" t="s">
        <v>412</v>
      </c>
      <c r="BX89" s="2" t="s">
        <v>163</v>
      </c>
      <c r="BY89" s="2" t="s">
        <v>110</v>
      </c>
      <c r="BZ89" s="2" t="s">
        <v>100</v>
      </c>
      <c r="CA89" s="4"/>
      <c r="CB89" s="8"/>
      <c r="CC89" s="4"/>
      <c r="CD89" s="8"/>
      <c r="CE89" s="7"/>
      <c r="CF89" s="7"/>
      <c r="CG89" s="2" t="s">
        <v>107</v>
      </c>
      <c r="CH89" s="2" t="s">
        <v>97</v>
      </c>
      <c r="CI89" s="2" t="s">
        <v>124</v>
      </c>
      <c r="CJ89" s="2" t="s">
        <v>100</v>
      </c>
      <c r="CK89" s="2" t="s">
        <v>110</v>
      </c>
      <c r="CL89" s="2" t="s">
        <v>100</v>
      </c>
      <c r="CM89" s="4"/>
      <c r="CN89" s="8"/>
      <c r="CO89" s="4"/>
      <c r="CP89" s="8"/>
      <c r="CQ89" s="7"/>
      <c r="CR89" s="7"/>
      <c r="CS89" s="2" t="s">
        <v>100</v>
      </c>
      <c r="CT89" s="2" t="s">
        <v>100</v>
      </c>
      <c r="CU89" s="2" t="s">
        <v>100</v>
      </c>
      <c r="CV89" s="2" t="s">
        <v>100</v>
      </c>
      <c r="CW89" s="2" t="s">
        <v>100</v>
      </c>
      <c r="CX89" s="2" t="s">
        <v>100</v>
      </c>
    </row>
    <row r="90">
      <c r="A90" s="2" t="s">
        <v>574</v>
      </c>
      <c r="B90" s="2" t="s">
        <v>89</v>
      </c>
      <c r="C90" s="2" t="s">
        <v>539</v>
      </c>
      <c r="D90" s="2" t="s">
        <v>91</v>
      </c>
      <c r="E90" s="2" t="s">
        <v>92</v>
      </c>
      <c r="F90" s="2" t="s">
        <v>575</v>
      </c>
      <c r="G90" s="2" t="s">
        <v>575</v>
      </c>
      <c r="H90" s="2" t="s">
        <v>575</v>
      </c>
      <c r="I90" s="2" t="s">
        <v>576</v>
      </c>
      <c r="J90" s="2" t="s">
        <v>95</v>
      </c>
      <c r="K90" s="2" t="s">
        <v>152</v>
      </c>
      <c r="L90" s="3">
        <v>54.94</v>
      </c>
      <c r="M90" s="3">
        <v>57.69</v>
      </c>
      <c r="N90" s="3">
        <v>119.99</v>
      </c>
      <c r="O90" s="2" t="s">
        <v>97</v>
      </c>
      <c r="P90" s="2" t="s">
        <v>129</v>
      </c>
      <c r="Q90" s="2" t="s">
        <v>99</v>
      </c>
      <c r="R90" s="2" t="s">
        <v>100</v>
      </c>
      <c r="S90" s="2" t="s">
        <v>100</v>
      </c>
      <c r="T90" s="2" t="s">
        <v>100</v>
      </c>
      <c r="U90" s="2" t="s">
        <v>100</v>
      </c>
      <c r="V90" s="2" t="s">
        <v>182</v>
      </c>
      <c r="W90" s="2" t="s">
        <v>100</v>
      </c>
      <c r="X90" s="2" t="s">
        <v>100</v>
      </c>
      <c r="Y90" s="2" t="s">
        <v>577</v>
      </c>
      <c r="Z90" s="4">
        <v>157</v>
      </c>
      <c r="AA90" s="4">
        <f>=ROUNDDOWN(34.8888888888889,0)</f>
      </c>
      <c r="AB90" s="5">
        <v>4.5</v>
      </c>
      <c r="AC90" s="2" t="s">
        <v>100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/>
      <c r="BJ90" s="4"/>
      <c r="BK90" s="8"/>
      <c r="BL90" s="2" t="s">
        <v>100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97</v>
      </c>
      <c r="BW90" s="2" t="s">
        <v>215</v>
      </c>
      <c r="BX90" s="2" t="s">
        <v>578</v>
      </c>
      <c r="BY90" s="2" t="s">
        <v>110</v>
      </c>
      <c r="BZ90" s="2" t="s">
        <v>100</v>
      </c>
      <c r="CA90" s="4"/>
      <c r="CB90" s="8"/>
      <c r="CC90" s="4"/>
      <c r="CD90" s="8"/>
      <c r="CE90" s="7"/>
      <c r="CF90" s="7"/>
      <c r="CG90" s="2" t="s">
        <v>107</v>
      </c>
      <c r="CH90" s="2" t="s">
        <v>97</v>
      </c>
      <c r="CI90" s="2" t="s">
        <v>147</v>
      </c>
      <c r="CJ90" s="2" t="s">
        <v>100</v>
      </c>
      <c r="CK90" s="2" t="s">
        <v>110</v>
      </c>
      <c r="CL90" s="2" t="s">
        <v>100</v>
      </c>
      <c r="CM90" s="4"/>
      <c r="CN90" s="8"/>
      <c r="CO90" s="4"/>
      <c r="CP90" s="8"/>
      <c r="CQ90" s="7"/>
      <c r="CR90" s="7"/>
      <c r="CS90" s="2" t="s">
        <v>100</v>
      </c>
      <c r="CT90" s="2" t="s">
        <v>100</v>
      </c>
      <c r="CU90" s="2" t="s">
        <v>100</v>
      </c>
      <c r="CV90" s="2" t="s">
        <v>100</v>
      </c>
      <c r="CW90" s="2" t="s">
        <v>100</v>
      </c>
      <c r="CX90" s="2" t="s">
        <v>100</v>
      </c>
    </row>
    <row r="91">
      <c r="A91" s="2" t="s">
        <v>579</v>
      </c>
      <c r="B91" s="2" t="s">
        <v>89</v>
      </c>
      <c r="C91" s="2" t="s">
        <v>539</v>
      </c>
      <c r="D91" s="2" t="s">
        <v>91</v>
      </c>
      <c r="E91" s="2" t="s">
        <v>92</v>
      </c>
      <c r="F91" s="2" t="s">
        <v>575</v>
      </c>
      <c r="G91" s="2" t="s">
        <v>575</v>
      </c>
      <c r="H91" s="2" t="s">
        <v>575</v>
      </c>
      <c r="I91" s="2" t="s">
        <v>576</v>
      </c>
      <c r="J91" s="2" t="s">
        <v>95</v>
      </c>
      <c r="K91" s="2" t="s">
        <v>580</v>
      </c>
      <c r="L91" s="3">
        <v>54.94</v>
      </c>
      <c r="M91" s="3">
        <v>57.69</v>
      </c>
      <c r="N91" s="3">
        <v>119.99</v>
      </c>
      <c r="O91" s="2" t="s">
        <v>97</v>
      </c>
      <c r="P91" s="2" t="s">
        <v>129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101</v>
      </c>
      <c r="V91" s="2" t="s">
        <v>102</v>
      </c>
      <c r="W91" s="2" t="s">
        <v>159</v>
      </c>
      <c r="X91" s="2" t="s">
        <v>100</v>
      </c>
      <c r="Y91" s="2" t="s">
        <v>581</v>
      </c>
      <c r="Z91" s="4">
        <v>159</v>
      </c>
      <c r="AA91" s="4">
        <f>=ROUNDDOWN(31.8,0)</f>
      </c>
      <c r="AB91" s="5">
        <v>5</v>
      </c>
      <c r="AC91" s="2" t="s">
        <v>100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/>
      <c r="BJ91" s="4">
        <v>3</v>
      </c>
      <c r="BK91" s="8">
        <v>194.72</v>
      </c>
      <c r="BL91" s="2" t="s">
        <v>582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97</v>
      </c>
      <c r="BW91" s="2" t="s">
        <v>515</v>
      </c>
      <c r="BX91" s="2" t="s">
        <v>432</v>
      </c>
      <c r="BY91" s="2" t="s">
        <v>110</v>
      </c>
      <c r="BZ91" s="2" t="s">
        <v>100</v>
      </c>
      <c r="CA91" s="4"/>
      <c r="CB91" s="8"/>
      <c r="CC91" s="4"/>
      <c r="CD91" s="8"/>
      <c r="CE91" s="7"/>
      <c r="CF91" s="7"/>
      <c r="CG91" s="2" t="s">
        <v>107</v>
      </c>
      <c r="CH91" s="2" t="s">
        <v>97</v>
      </c>
      <c r="CI91" s="2" t="s">
        <v>124</v>
      </c>
      <c r="CJ91" s="2" t="s">
        <v>100</v>
      </c>
      <c r="CK91" s="2" t="s">
        <v>110</v>
      </c>
      <c r="CL91" s="2" t="s">
        <v>100</v>
      </c>
      <c r="CM91" s="4"/>
      <c r="CN91" s="8"/>
      <c r="CO91" s="4"/>
      <c r="CP91" s="8"/>
      <c r="CQ91" s="7"/>
      <c r="CR91" s="7"/>
      <c r="CS91" s="2" t="s">
        <v>208</v>
      </c>
      <c r="CT91" s="2" t="s">
        <v>97</v>
      </c>
      <c r="CU91" s="2" t="s">
        <v>100</v>
      </c>
      <c r="CV91" s="2" t="s">
        <v>100</v>
      </c>
      <c r="CW91" s="2" t="s">
        <v>110</v>
      </c>
      <c r="CX91" s="2" t="s">
        <v>100</v>
      </c>
    </row>
    <row r="92">
      <c r="A92" s="2" t="s">
        <v>583</v>
      </c>
      <c r="B92" s="2" t="s">
        <v>89</v>
      </c>
      <c r="C92" s="2" t="s">
        <v>539</v>
      </c>
      <c r="D92" s="2" t="s">
        <v>91</v>
      </c>
      <c r="E92" s="2" t="s">
        <v>92</v>
      </c>
      <c r="F92" s="2" t="s">
        <v>584</v>
      </c>
      <c r="G92" s="2" t="s">
        <v>584</v>
      </c>
      <c r="H92" s="2" t="s">
        <v>584</v>
      </c>
      <c r="I92" s="2" t="s">
        <v>585</v>
      </c>
      <c r="J92" s="2" t="s">
        <v>95</v>
      </c>
      <c r="K92" s="2" t="s">
        <v>128</v>
      </c>
      <c r="L92" s="3">
        <v>37.75</v>
      </c>
      <c r="M92" s="3">
        <v>39.64</v>
      </c>
      <c r="N92" s="3">
        <v>84.99</v>
      </c>
      <c r="O92" s="2" t="s">
        <v>97</v>
      </c>
      <c r="P92" s="2" t="s">
        <v>129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101</v>
      </c>
      <c r="V92" s="2" t="s">
        <v>102</v>
      </c>
      <c r="W92" s="2" t="s">
        <v>103</v>
      </c>
      <c r="X92" s="2" t="s">
        <v>100</v>
      </c>
      <c r="Y92" s="2" t="s">
        <v>586</v>
      </c>
      <c r="Z92" s="4">
        <v>60</v>
      </c>
      <c r="AA92" s="4">
        <f>=ROUNDDOWN(20,0)</f>
      </c>
      <c r="AB92" s="5">
        <v>3</v>
      </c>
      <c r="AC92" s="2" t="s">
        <v>100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2</v>
      </c>
      <c r="BK92" s="8">
        <v>83.46</v>
      </c>
      <c r="BL92" s="2" t="s">
        <v>145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97</v>
      </c>
      <c r="BW92" s="2" t="s">
        <v>132</v>
      </c>
      <c r="BX92" s="2" t="s">
        <v>587</v>
      </c>
      <c r="BY92" s="2" t="s">
        <v>110</v>
      </c>
      <c r="BZ92" s="2" t="s">
        <v>100</v>
      </c>
      <c r="CA92" s="4"/>
      <c r="CB92" s="8"/>
      <c r="CC92" s="4"/>
      <c r="CD92" s="8"/>
      <c r="CE92" s="7"/>
      <c r="CF92" s="7"/>
      <c r="CG92" s="2" t="s">
        <v>107</v>
      </c>
      <c r="CH92" s="2" t="s">
        <v>97</v>
      </c>
      <c r="CI92" s="2" t="s">
        <v>147</v>
      </c>
      <c r="CJ92" s="2" t="s">
        <v>100</v>
      </c>
      <c r="CK92" s="2" t="s">
        <v>110</v>
      </c>
      <c r="CL92" s="2" t="s">
        <v>100</v>
      </c>
      <c r="CM92" s="4"/>
      <c r="CN92" s="8"/>
      <c r="CO92" s="4"/>
      <c r="CP92" s="8"/>
      <c r="CQ92" s="7"/>
      <c r="CR92" s="7"/>
      <c r="CS92" s="2" t="s">
        <v>208</v>
      </c>
      <c r="CT92" s="2" t="s">
        <v>97</v>
      </c>
      <c r="CU92" s="2" t="s">
        <v>100</v>
      </c>
      <c r="CV92" s="2" t="s">
        <v>100</v>
      </c>
      <c r="CW92" s="2" t="s">
        <v>110</v>
      </c>
      <c r="CX92" s="2" t="s">
        <v>100</v>
      </c>
    </row>
    <row r="93">
      <c r="A93" s="2" t="s">
        <v>588</v>
      </c>
      <c r="B93" s="2" t="s">
        <v>89</v>
      </c>
      <c r="C93" s="2" t="s">
        <v>539</v>
      </c>
      <c r="D93" s="2" t="s">
        <v>91</v>
      </c>
      <c r="E93" s="2" t="s">
        <v>92</v>
      </c>
      <c r="F93" s="2" t="s">
        <v>589</v>
      </c>
      <c r="G93" s="2" t="s">
        <v>589</v>
      </c>
      <c r="H93" s="2" t="s">
        <v>589</v>
      </c>
      <c r="I93" s="2" t="s">
        <v>590</v>
      </c>
      <c r="J93" s="2" t="s">
        <v>95</v>
      </c>
      <c r="K93" s="2" t="s">
        <v>96</v>
      </c>
      <c r="L93" s="3">
        <v>24.8</v>
      </c>
      <c r="M93" s="3">
        <v>26.04</v>
      </c>
      <c r="N93" s="3">
        <v>49.99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101</v>
      </c>
      <c r="V93" s="2" t="s">
        <v>102</v>
      </c>
      <c r="W93" s="2" t="s">
        <v>159</v>
      </c>
      <c r="X93" s="2" t="s">
        <v>104</v>
      </c>
      <c r="Y93" s="2" t="s">
        <v>190</v>
      </c>
      <c r="Z93" s="4">
        <v>6</v>
      </c>
      <c r="AA93" s="4">
        <f>=ROUNDDOWN(0.810810810810811,0)</f>
      </c>
      <c r="AB93" s="5">
        <v>7.4</v>
      </c>
      <c r="AC93" s="2" t="s">
        <v>462</v>
      </c>
      <c r="AD93" s="4">
        <v>100</v>
      </c>
      <c r="AE93" s="4">
        <v>200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8</v>
      </c>
      <c r="BK93" s="8">
        <v>221.34</v>
      </c>
      <c r="BL93" s="2" t="s">
        <v>591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97</v>
      </c>
      <c r="BW93" s="2" t="s">
        <v>100</v>
      </c>
      <c r="BX93" s="2" t="s">
        <v>100</v>
      </c>
      <c r="BY93" s="2" t="s">
        <v>110</v>
      </c>
      <c r="BZ93" s="2" t="s">
        <v>100</v>
      </c>
      <c r="CA93" s="4"/>
      <c r="CB93" s="8"/>
      <c r="CC93" s="4"/>
      <c r="CD93" s="8"/>
      <c r="CE93" s="7"/>
      <c r="CF93" s="7"/>
      <c r="CG93" s="2" t="s">
        <v>140</v>
      </c>
      <c r="CH93" s="2" t="s">
        <v>97</v>
      </c>
      <c r="CI93" s="2" t="s">
        <v>100</v>
      </c>
      <c r="CJ93" s="2" t="s">
        <v>100</v>
      </c>
      <c r="CK93" s="2" t="s">
        <v>110</v>
      </c>
      <c r="CL93" s="2" t="s">
        <v>100</v>
      </c>
      <c r="CM93" s="4"/>
      <c r="CN93" s="8"/>
      <c r="CO93" s="4"/>
      <c r="CP93" s="8"/>
      <c r="CQ93" s="7"/>
      <c r="CR93" s="7"/>
      <c r="CS93" s="2" t="s">
        <v>100</v>
      </c>
      <c r="CT93" s="2" t="s">
        <v>100</v>
      </c>
      <c r="CU93" s="2" t="s">
        <v>100</v>
      </c>
      <c r="CV93" s="2" t="s">
        <v>100</v>
      </c>
      <c r="CW93" s="2" t="s">
        <v>100</v>
      </c>
      <c r="CX93" s="2" t="s">
        <v>100</v>
      </c>
    </row>
    <row r="94">
      <c r="A94" s="2" t="s">
        <v>592</v>
      </c>
      <c r="B94" s="2" t="s">
        <v>89</v>
      </c>
      <c r="C94" s="2" t="s">
        <v>539</v>
      </c>
      <c r="D94" s="2" t="s">
        <v>91</v>
      </c>
      <c r="E94" s="2" t="s">
        <v>92</v>
      </c>
      <c r="F94" s="2" t="s">
        <v>593</v>
      </c>
      <c r="G94" s="2" t="s">
        <v>593</v>
      </c>
      <c r="H94" s="2" t="s">
        <v>593</v>
      </c>
      <c r="I94" s="2" t="s">
        <v>594</v>
      </c>
      <c r="J94" s="2" t="s">
        <v>95</v>
      </c>
      <c r="K94" s="2" t="s">
        <v>96</v>
      </c>
      <c r="L94" s="3">
        <v>80.15</v>
      </c>
      <c r="M94" s="3">
        <v>84.16</v>
      </c>
      <c r="N94" s="3">
        <v>184.99</v>
      </c>
      <c r="O94" s="2" t="s">
        <v>97</v>
      </c>
      <c r="P94" s="2" t="s">
        <v>221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543</v>
      </c>
      <c r="V94" s="2" t="s">
        <v>102</v>
      </c>
      <c r="W94" s="2" t="s">
        <v>159</v>
      </c>
      <c r="X94" s="2" t="s">
        <v>100</v>
      </c>
      <c r="Y94" s="2" t="s">
        <v>595</v>
      </c>
      <c r="Z94" s="4">
        <v>252</v>
      </c>
      <c r="AA94" s="4">
        <f>=ROUNDDOWN(43.448275862069,0)</f>
      </c>
      <c r="AB94" s="5">
        <v>5.8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/>
      <c r="BJ94" s="4">
        <v>5</v>
      </c>
      <c r="BK94" s="8">
        <v>480.19</v>
      </c>
      <c r="BL94" s="2" t="s">
        <v>596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97</v>
      </c>
      <c r="BW94" s="2" t="s">
        <v>132</v>
      </c>
      <c r="BX94" s="2" t="s">
        <v>597</v>
      </c>
      <c r="BY94" s="2" t="s">
        <v>110</v>
      </c>
      <c r="BZ94" s="2" t="s">
        <v>100</v>
      </c>
      <c r="CA94" s="4"/>
      <c r="CB94" s="8"/>
      <c r="CC94" s="4"/>
      <c r="CD94" s="8"/>
      <c r="CE94" s="7"/>
      <c r="CF94" s="7"/>
      <c r="CG94" s="2" t="s">
        <v>107</v>
      </c>
      <c r="CH94" s="2" t="s">
        <v>97</v>
      </c>
      <c r="CI94" s="2" t="s">
        <v>223</v>
      </c>
      <c r="CJ94" s="2" t="s">
        <v>100</v>
      </c>
      <c r="CK94" s="2" t="s">
        <v>110</v>
      </c>
      <c r="CL94" s="2" t="s">
        <v>100</v>
      </c>
      <c r="CM94" s="4"/>
      <c r="CN94" s="8"/>
      <c r="CO94" s="4"/>
      <c r="CP94" s="8"/>
      <c r="CQ94" s="7"/>
      <c r="CR94" s="7"/>
      <c r="CS94" s="2" t="s">
        <v>208</v>
      </c>
      <c r="CT94" s="2" t="s">
        <v>97</v>
      </c>
      <c r="CU94" s="2" t="s">
        <v>100</v>
      </c>
      <c r="CV94" s="2" t="s">
        <v>100</v>
      </c>
      <c r="CW94" s="2" t="s">
        <v>110</v>
      </c>
      <c r="CX94" s="2" t="s">
        <v>100</v>
      </c>
    </row>
    <row r="95">
      <c r="A95" s="2" t="s">
        <v>598</v>
      </c>
      <c r="B95" s="2" t="s">
        <v>89</v>
      </c>
      <c r="C95" s="2" t="s">
        <v>539</v>
      </c>
      <c r="D95" s="2" t="s">
        <v>91</v>
      </c>
      <c r="E95" s="2" t="s">
        <v>92</v>
      </c>
      <c r="F95" s="2" t="s">
        <v>593</v>
      </c>
      <c r="G95" s="2" t="s">
        <v>593</v>
      </c>
      <c r="H95" s="2" t="s">
        <v>593</v>
      </c>
      <c r="I95" s="2" t="s">
        <v>594</v>
      </c>
      <c r="J95" s="2" t="s">
        <v>95</v>
      </c>
      <c r="K95" s="2" t="s">
        <v>385</v>
      </c>
      <c r="L95" s="3">
        <v>80.15</v>
      </c>
      <c r="M95" s="3">
        <v>84.16</v>
      </c>
      <c r="N95" s="3">
        <v>184.99</v>
      </c>
      <c r="O95" s="2" t="s">
        <v>97</v>
      </c>
      <c r="P95" s="2" t="s">
        <v>221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543</v>
      </c>
      <c r="V95" s="2" t="s">
        <v>102</v>
      </c>
      <c r="W95" s="2" t="s">
        <v>104</v>
      </c>
      <c r="X95" s="2" t="s">
        <v>100</v>
      </c>
      <c r="Y95" s="2" t="s">
        <v>544</v>
      </c>
      <c r="Z95" s="4">
        <v>148</v>
      </c>
      <c r="AA95" s="4">
        <f>=ROUNDDOWN(49.3333333333333,0)</f>
      </c>
      <c r="AB95" s="5">
        <v>3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/>
      <c r="BJ95" s="4">
        <v>2</v>
      </c>
      <c r="BK95" s="8">
        <v>156.1</v>
      </c>
      <c r="BL95" s="2" t="s">
        <v>131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97</v>
      </c>
      <c r="BW95" s="2" t="s">
        <v>387</v>
      </c>
      <c r="BX95" s="2" t="s">
        <v>599</v>
      </c>
      <c r="BY95" s="2" t="s">
        <v>110</v>
      </c>
      <c r="BZ95" s="2" t="s">
        <v>100</v>
      </c>
      <c r="CA95" s="4"/>
      <c r="CB95" s="8"/>
      <c r="CC95" s="4"/>
      <c r="CD95" s="8"/>
      <c r="CE95" s="7"/>
      <c r="CF95" s="7"/>
      <c r="CG95" s="2" t="s">
        <v>107</v>
      </c>
      <c r="CH95" s="2" t="s">
        <v>97</v>
      </c>
      <c r="CI95" s="2" t="s">
        <v>147</v>
      </c>
      <c r="CJ95" s="2" t="s">
        <v>100</v>
      </c>
      <c r="CK95" s="2" t="s">
        <v>110</v>
      </c>
      <c r="CL95" s="2" t="s">
        <v>100</v>
      </c>
      <c r="CM95" s="4"/>
      <c r="CN95" s="8"/>
      <c r="CO95" s="4"/>
      <c r="CP95" s="8"/>
      <c r="CQ95" s="7"/>
      <c r="CR95" s="7"/>
      <c r="CS95" s="2" t="s">
        <v>100</v>
      </c>
      <c r="CT95" s="2" t="s">
        <v>100</v>
      </c>
      <c r="CU95" s="2" t="s">
        <v>100</v>
      </c>
      <c r="CV95" s="2" t="s">
        <v>100</v>
      </c>
      <c r="CW95" s="2" t="s">
        <v>100</v>
      </c>
      <c r="CX95" s="2" t="s">
        <v>100</v>
      </c>
    </row>
    <row r="96">
      <c r="A96" s="2" t="s">
        <v>600</v>
      </c>
      <c r="B96" s="2" t="s">
        <v>89</v>
      </c>
      <c r="C96" s="2" t="s">
        <v>539</v>
      </c>
      <c r="D96" s="2" t="s">
        <v>91</v>
      </c>
      <c r="E96" s="2" t="s">
        <v>92</v>
      </c>
      <c r="F96" s="2" t="s">
        <v>601</v>
      </c>
      <c r="G96" s="2" t="s">
        <v>601</v>
      </c>
      <c r="H96" s="2" t="s">
        <v>601</v>
      </c>
      <c r="I96" s="2" t="s">
        <v>602</v>
      </c>
      <c r="J96" s="2" t="s">
        <v>95</v>
      </c>
      <c r="K96" s="2" t="s">
        <v>152</v>
      </c>
      <c r="L96" s="3">
        <v>94.62</v>
      </c>
      <c r="M96" s="3">
        <v>99.35</v>
      </c>
      <c r="N96" s="3">
        <v>214.99</v>
      </c>
      <c r="O96" s="2" t="s">
        <v>97</v>
      </c>
      <c r="P96" s="2" t="s">
        <v>129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100</v>
      </c>
      <c r="V96" s="2" t="s">
        <v>182</v>
      </c>
      <c r="W96" s="2" t="s">
        <v>104</v>
      </c>
      <c r="X96" s="2" t="s">
        <v>100</v>
      </c>
      <c r="Y96" s="2" t="s">
        <v>603</v>
      </c>
      <c r="Z96" s="4">
        <v>180</v>
      </c>
      <c r="AA96" s="4">
        <f>=ROUNDDOWN(36,0)</f>
      </c>
      <c r="AB96" s="5">
        <v>5</v>
      </c>
      <c r="AC96" s="2" t="s">
        <v>100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/>
      <c r="BJ96" s="4">
        <v>5</v>
      </c>
      <c r="BK96" s="8">
        <v>582.25</v>
      </c>
      <c r="BL96" s="2" t="s">
        <v>249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97</v>
      </c>
      <c r="BW96" s="2" t="s">
        <v>604</v>
      </c>
      <c r="BX96" s="2" t="s">
        <v>605</v>
      </c>
      <c r="BY96" s="2" t="s">
        <v>110</v>
      </c>
      <c r="BZ96" s="2" t="s">
        <v>100</v>
      </c>
      <c r="CA96" s="4"/>
      <c r="CB96" s="8"/>
      <c r="CC96" s="4"/>
      <c r="CD96" s="8"/>
      <c r="CE96" s="7"/>
      <c r="CF96" s="7"/>
      <c r="CG96" s="2" t="s">
        <v>107</v>
      </c>
      <c r="CH96" s="2" t="s">
        <v>97</v>
      </c>
      <c r="CI96" s="2" t="s">
        <v>147</v>
      </c>
      <c r="CJ96" s="2" t="s">
        <v>100</v>
      </c>
      <c r="CK96" s="2" t="s">
        <v>110</v>
      </c>
      <c r="CL96" s="2" t="s">
        <v>100</v>
      </c>
      <c r="CM96" s="4"/>
      <c r="CN96" s="8"/>
      <c r="CO96" s="4"/>
      <c r="CP96" s="8"/>
      <c r="CQ96" s="7"/>
      <c r="CR96" s="7"/>
      <c r="CS96" s="2" t="s">
        <v>100</v>
      </c>
      <c r="CT96" s="2" t="s">
        <v>100</v>
      </c>
      <c r="CU96" s="2" t="s">
        <v>100</v>
      </c>
      <c r="CV96" s="2" t="s">
        <v>100</v>
      </c>
      <c r="CW96" s="2" t="s">
        <v>100</v>
      </c>
      <c r="CX96" s="2" t="s">
        <v>100</v>
      </c>
    </row>
    <row r="97">
      <c r="A97" s="2" t="s">
        <v>606</v>
      </c>
      <c r="B97" s="2" t="s">
        <v>89</v>
      </c>
      <c r="C97" s="2" t="s">
        <v>539</v>
      </c>
      <c r="D97" s="2" t="s">
        <v>91</v>
      </c>
      <c r="E97" s="2" t="s">
        <v>92</v>
      </c>
      <c r="F97" s="2" t="s">
        <v>601</v>
      </c>
      <c r="G97" s="2" t="s">
        <v>601</v>
      </c>
      <c r="H97" s="2" t="s">
        <v>601</v>
      </c>
      <c r="I97" s="2" t="s">
        <v>602</v>
      </c>
      <c r="J97" s="2" t="s">
        <v>95</v>
      </c>
      <c r="K97" s="2" t="s">
        <v>96</v>
      </c>
      <c r="L97" s="3">
        <v>51.43</v>
      </c>
      <c r="M97" s="3">
        <v>54</v>
      </c>
      <c r="N97" s="3">
        <v>109.99</v>
      </c>
      <c r="O97" s="2" t="s">
        <v>313</v>
      </c>
      <c r="P97" s="2" t="s">
        <v>266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543</v>
      </c>
      <c r="V97" s="2" t="s">
        <v>102</v>
      </c>
      <c r="W97" s="2" t="s">
        <v>159</v>
      </c>
      <c r="X97" s="2" t="s">
        <v>100</v>
      </c>
      <c r="Y97" s="2" t="s">
        <v>581</v>
      </c>
      <c r="Z97" s="4">
        <v>91</v>
      </c>
      <c r="AA97" s="4">
        <f>=ROUNDDOWN(151.666666666667,0)</f>
      </c>
      <c r="AB97" s="5">
        <v>0.6</v>
      </c>
      <c r="AC97" s="2" t="s">
        <v>100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/>
      <c r="BJ97" s="4">
        <v>1</v>
      </c>
      <c r="BK97" s="8">
        <v>39.17</v>
      </c>
      <c r="BL97" s="2" t="s">
        <v>145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97</v>
      </c>
      <c r="BW97" s="2" t="s">
        <v>132</v>
      </c>
      <c r="BX97" s="2" t="s">
        <v>100</v>
      </c>
      <c r="BY97" s="2" t="s">
        <v>110</v>
      </c>
      <c r="BZ97" s="2" t="s">
        <v>100</v>
      </c>
      <c r="CA97" s="4"/>
      <c r="CB97" s="8"/>
      <c r="CC97" s="4"/>
      <c r="CD97" s="8"/>
      <c r="CE97" s="7"/>
      <c r="CF97" s="7"/>
      <c r="CG97" s="2" t="s">
        <v>107</v>
      </c>
      <c r="CH97" s="2" t="s">
        <v>97</v>
      </c>
      <c r="CI97" s="2" t="s">
        <v>124</v>
      </c>
      <c r="CJ97" s="2" t="s">
        <v>100</v>
      </c>
      <c r="CK97" s="2" t="s">
        <v>110</v>
      </c>
      <c r="CL97" s="2" t="s">
        <v>100</v>
      </c>
      <c r="CM97" s="4"/>
      <c r="CN97" s="8"/>
      <c r="CO97" s="4"/>
      <c r="CP97" s="8"/>
      <c r="CQ97" s="7"/>
      <c r="CR97" s="7"/>
      <c r="CS97" s="2" t="s">
        <v>208</v>
      </c>
      <c r="CT97" s="2" t="s">
        <v>97</v>
      </c>
      <c r="CU97" s="2" t="s">
        <v>100</v>
      </c>
      <c r="CV97" s="2" t="s">
        <v>100</v>
      </c>
      <c r="CW97" s="2" t="s">
        <v>110</v>
      </c>
      <c r="CX97" s="2" t="s">
        <v>100</v>
      </c>
    </row>
    <row r="98">
      <c r="A98" s="2" t="s">
        <v>607</v>
      </c>
      <c r="B98" s="2" t="s">
        <v>89</v>
      </c>
      <c r="C98" s="2" t="s">
        <v>539</v>
      </c>
      <c r="D98" s="2" t="s">
        <v>91</v>
      </c>
      <c r="E98" s="2" t="s">
        <v>92</v>
      </c>
      <c r="F98" s="2" t="s">
        <v>608</v>
      </c>
      <c r="G98" s="2" t="s">
        <v>608</v>
      </c>
      <c r="H98" s="2" t="s">
        <v>608</v>
      </c>
      <c r="I98" s="2" t="s">
        <v>541</v>
      </c>
      <c r="J98" s="2" t="s">
        <v>95</v>
      </c>
      <c r="K98" s="2" t="s">
        <v>128</v>
      </c>
      <c r="L98" s="3">
        <v>62.74</v>
      </c>
      <c r="M98" s="3">
        <v>65.88</v>
      </c>
      <c r="N98" s="3">
        <v>134.99</v>
      </c>
      <c r="O98" s="2" t="s">
        <v>97</v>
      </c>
      <c r="P98" s="2" t="s">
        <v>129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543</v>
      </c>
      <c r="V98" s="2" t="s">
        <v>102</v>
      </c>
      <c r="W98" s="2" t="s">
        <v>104</v>
      </c>
      <c r="X98" s="2" t="s">
        <v>100</v>
      </c>
      <c r="Y98" s="2" t="s">
        <v>544</v>
      </c>
      <c r="Z98" s="4">
        <v>28</v>
      </c>
      <c r="AA98" s="4">
        <f>=ROUNDDOWN(14,0)</f>
      </c>
      <c r="AB98" s="5">
        <v>2</v>
      </c>
      <c r="AC98" s="2" t="s">
        <v>100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4</v>
      </c>
      <c r="BK98" s="8">
        <v>303.27</v>
      </c>
      <c r="BL98" s="2" t="s">
        <v>609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97</v>
      </c>
      <c r="BW98" s="2" t="s">
        <v>387</v>
      </c>
      <c r="BX98" s="2" t="s">
        <v>610</v>
      </c>
      <c r="BY98" s="2" t="s">
        <v>110</v>
      </c>
      <c r="BZ98" s="2" t="s">
        <v>100</v>
      </c>
      <c r="CA98" s="4"/>
      <c r="CB98" s="8"/>
      <c r="CC98" s="4"/>
      <c r="CD98" s="8"/>
      <c r="CE98" s="7"/>
      <c r="CF98" s="7"/>
      <c r="CG98" s="2" t="s">
        <v>107</v>
      </c>
      <c r="CH98" s="2" t="s">
        <v>97</v>
      </c>
      <c r="CI98" s="2" t="s">
        <v>223</v>
      </c>
      <c r="CJ98" s="2" t="s">
        <v>100</v>
      </c>
      <c r="CK98" s="2" t="s">
        <v>110</v>
      </c>
      <c r="CL98" s="2" t="s">
        <v>100</v>
      </c>
      <c r="CM98" s="4"/>
      <c r="CN98" s="8"/>
      <c r="CO98" s="4"/>
      <c r="CP98" s="8"/>
      <c r="CQ98" s="7"/>
      <c r="CR98" s="7"/>
      <c r="CS98" s="2" t="s">
        <v>100</v>
      </c>
      <c r="CT98" s="2" t="s">
        <v>100</v>
      </c>
      <c r="CU98" s="2" t="s">
        <v>100</v>
      </c>
      <c r="CV98" s="2" t="s">
        <v>100</v>
      </c>
      <c r="CW98" s="2" t="s">
        <v>100</v>
      </c>
      <c r="CX98" s="2" t="s">
        <v>100</v>
      </c>
    </row>
    <row r="99">
      <c r="A99" s="2" t="s">
        <v>611</v>
      </c>
      <c r="B99" s="2" t="s">
        <v>89</v>
      </c>
      <c r="C99" s="2" t="s">
        <v>539</v>
      </c>
      <c r="D99" s="2" t="s">
        <v>91</v>
      </c>
      <c r="E99" s="2" t="s">
        <v>92</v>
      </c>
      <c r="F99" s="2" t="s">
        <v>612</v>
      </c>
      <c r="G99" s="2" t="s">
        <v>612</v>
      </c>
      <c r="H99" s="2" t="s">
        <v>612</v>
      </c>
      <c r="I99" s="2" t="s">
        <v>613</v>
      </c>
      <c r="J99" s="2" t="s">
        <v>95</v>
      </c>
      <c r="K99" s="2" t="s">
        <v>128</v>
      </c>
      <c r="L99" s="3">
        <v>21.6</v>
      </c>
      <c r="M99" s="3">
        <v>22.68</v>
      </c>
      <c r="N99" s="3">
        <v>49.99</v>
      </c>
      <c r="O99" s="2" t="s">
        <v>313</v>
      </c>
      <c r="P99" s="2" t="s">
        <v>266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101</v>
      </c>
      <c r="V99" s="2" t="s">
        <v>102</v>
      </c>
      <c r="W99" s="2" t="s">
        <v>104</v>
      </c>
      <c r="X99" s="2" t="s">
        <v>159</v>
      </c>
      <c r="Y99" s="2" t="s">
        <v>160</v>
      </c>
      <c r="Z99" s="4">
        <v>31</v>
      </c>
      <c r="AA99" s="4">
        <f>=ROUNDDOWN(34.4444444444444,0)</f>
      </c>
      <c r="AB99" s="5">
        <v>0.9</v>
      </c>
      <c r="AC99" s="2" t="s">
        <v>100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2</v>
      </c>
      <c r="BK99" s="8">
        <v>72.56</v>
      </c>
      <c r="BL99" s="2" t="s">
        <v>254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97</v>
      </c>
      <c r="BW99" s="2" t="s">
        <v>162</v>
      </c>
      <c r="BX99" s="2" t="s">
        <v>100</v>
      </c>
      <c r="BY99" s="2" t="s">
        <v>110</v>
      </c>
      <c r="BZ99" s="2" t="s">
        <v>100</v>
      </c>
      <c r="CA99" s="4"/>
      <c r="CB99" s="8"/>
      <c r="CC99" s="4"/>
      <c r="CD99" s="8"/>
      <c r="CE99" s="7"/>
      <c r="CF99" s="7"/>
      <c r="CG99" s="2" t="s">
        <v>107</v>
      </c>
      <c r="CH99" s="2" t="s">
        <v>97</v>
      </c>
      <c r="CI99" s="2" t="s">
        <v>164</v>
      </c>
      <c r="CJ99" s="2" t="s">
        <v>100</v>
      </c>
      <c r="CK99" s="2" t="s">
        <v>110</v>
      </c>
      <c r="CL99" s="2" t="s">
        <v>100</v>
      </c>
      <c r="CM99" s="4"/>
      <c r="CN99" s="8"/>
      <c r="CO99" s="4"/>
      <c r="CP99" s="8"/>
      <c r="CQ99" s="7"/>
      <c r="CR99" s="7"/>
      <c r="CS99" s="2" t="s">
        <v>100</v>
      </c>
      <c r="CT99" s="2" t="s">
        <v>100</v>
      </c>
      <c r="CU99" s="2" t="s">
        <v>100</v>
      </c>
      <c r="CV99" s="2" t="s">
        <v>100</v>
      </c>
      <c r="CW99" s="2" t="s">
        <v>100</v>
      </c>
      <c r="CX99" s="2" t="s">
        <v>100</v>
      </c>
    </row>
    <row r="100">
      <c r="A100" s="2" t="s">
        <v>614</v>
      </c>
      <c r="B100" s="2" t="s">
        <v>89</v>
      </c>
      <c r="C100" s="2" t="s">
        <v>539</v>
      </c>
      <c r="D100" s="2" t="s">
        <v>91</v>
      </c>
      <c r="E100" s="2" t="s">
        <v>92</v>
      </c>
      <c r="F100" s="2" t="s">
        <v>615</v>
      </c>
      <c r="G100" s="2" t="s">
        <v>615</v>
      </c>
      <c r="H100" s="2" t="s">
        <v>615</v>
      </c>
      <c r="I100" s="2" t="s">
        <v>616</v>
      </c>
      <c r="J100" s="2" t="s">
        <v>95</v>
      </c>
      <c r="K100" s="2" t="s">
        <v>617</v>
      </c>
      <c r="L100" s="3">
        <v>28.87</v>
      </c>
      <c r="M100" s="3">
        <v>30.31</v>
      </c>
      <c r="N100" s="3">
        <v>64.99</v>
      </c>
      <c r="O100" s="2" t="s">
        <v>97</v>
      </c>
      <c r="P100" s="2" t="s">
        <v>129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101</v>
      </c>
      <c r="V100" s="2" t="s">
        <v>182</v>
      </c>
      <c r="W100" s="2" t="s">
        <v>104</v>
      </c>
      <c r="X100" s="2" t="s">
        <v>100</v>
      </c>
      <c r="Y100" s="2" t="s">
        <v>603</v>
      </c>
      <c r="Z100" s="4">
        <v>122</v>
      </c>
      <c r="AA100" s="4">
        <f>=ROUNDDOWN(20.3333333333333,0)</f>
      </c>
      <c r="AB100" s="5">
        <v>6</v>
      </c>
      <c r="AC100" s="2" t="s">
        <v>168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7</v>
      </c>
      <c r="BK100" s="8">
        <v>218.38</v>
      </c>
      <c r="BL100" s="2" t="s">
        <v>618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97</v>
      </c>
      <c r="BW100" s="2" t="s">
        <v>604</v>
      </c>
      <c r="BX100" s="2" t="s">
        <v>619</v>
      </c>
      <c r="BY100" s="2" t="s">
        <v>110</v>
      </c>
      <c r="BZ100" s="2" t="s">
        <v>100</v>
      </c>
      <c r="CA100" s="4"/>
      <c r="CB100" s="8"/>
      <c r="CC100" s="4"/>
      <c r="CD100" s="8"/>
      <c r="CE100" s="7"/>
      <c r="CF100" s="7"/>
      <c r="CG100" s="2" t="s">
        <v>107</v>
      </c>
      <c r="CH100" s="2" t="s">
        <v>97</v>
      </c>
      <c r="CI100" s="2" t="s">
        <v>147</v>
      </c>
      <c r="CJ100" s="2" t="s">
        <v>100</v>
      </c>
      <c r="CK100" s="2" t="s">
        <v>110</v>
      </c>
      <c r="CL100" s="2" t="s">
        <v>100</v>
      </c>
      <c r="CM100" s="4"/>
      <c r="CN100" s="8"/>
      <c r="CO100" s="4"/>
      <c r="CP100" s="8"/>
      <c r="CQ100" s="7"/>
      <c r="CR100" s="7"/>
      <c r="CS100" s="2" t="s">
        <v>100</v>
      </c>
      <c r="CT100" s="2" t="s">
        <v>100</v>
      </c>
      <c r="CU100" s="2" t="s">
        <v>100</v>
      </c>
      <c r="CV100" s="2" t="s">
        <v>100</v>
      </c>
      <c r="CW100" s="2" t="s">
        <v>100</v>
      </c>
      <c r="CX100" s="2" t="s">
        <v>100</v>
      </c>
    </row>
    <row r="101">
      <c r="A101" s="2" t="s">
        <v>620</v>
      </c>
      <c r="B101" s="2" t="s">
        <v>89</v>
      </c>
      <c r="C101" s="2" t="s">
        <v>539</v>
      </c>
      <c r="D101" s="2" t="s">
        <v>91</v>
      </c>
      <c r="E101" s="2" t="s">
        <v>92</v>
      </c>
      <c r="F101" s="2" t="s">
        <v>621</v>
      </c>
      <c r="G101" s="2" t="s">
        <v>621</v>
      </c>
      <c r="H101" s="2" t="s">
        <v>621</v>
      </c>
      <c r="I101" s="2" t="s">
        <v>622</v>
      </c>
      <c r="J101" s="2" t="s">
        <v>95</v>
      </c>
      <c r="K101" s="2" t="s">
        <v>128</v>
      </c>
      <c r="L101" s="3">
        <v>26.46</v>
      </c>
      <c r="M101" s="3">
        <v>27.78</v>
      </c>
      <c r="N101" s="3">
        <v>59.99</v>
      </c>
      <c r="O101" s="2" t="s">
        <v>97</v>
      </c>
      <c r="P101" s="2" t="s">
        <v>129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100</v>
      </c>
      <c r="V101" s="2" t="s">
        <v>182</v>
      </c>
      <c r="W101" s="2" t="s">
        <v>104</v>
      </c>
      <c r="X101" s="2" t="s">
        <v>100</v>
      </c>
      <c r="Y101" s="2" t="s">
        <v>623</v>
      </c>
      <c r="Z101" s="4">
        <v>158</v>
      </c>
      <c r="AA101" s="4">
        <f>=ROUNDDOWN(31.6,0)</f>
      </c>
      <c r="AB101" s="5">
        <v>5</v>
      </c>
      <c r="AC101" s="2" t="s">
        <v>100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4</v>
      </c>
      <c r="BK101" s="8">
        <v>101.32</v>
      </c>
      <c r="BL101" s="2" t="s">
        <v>131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97</v>
      </c>
      <c r="BW101" s="2" t="s">
        <v>604</v>
      </c>
      <c r="BX101" s="2" t="s">
        <v>624</v>
      </c>
      <c r="BY101" s="2" t="s">
        <v>110</v>
      </c>
      <c r="BZ101" s="2" t="s">
        <v>100</v>
      </c>
      <c r="CA101" s="4"/>
      <c r="CB101" s="8"/>
      <c r="CC101" s="4"/>
      <c r="CD101" s="8"/>
      <c r="CE101" s="7"/>
      <c r="CF101" s="7"/>
      <c r="CG101" s="2" t="s">
        <v>107</v>
      </c>
      <c r="CH101" s="2" t="s">
        <v>97</v>
      </c>
      <c r="CI101" s="2" t="s">
        <v>147</v>
      </c>
      <c r="CJ101" s="2" t="s">
        <v>100</v>
      </c>
      <c r="CK101" s="2" t="s">
        <v>110</v>
      </c>
      <c r="CL101" s="2" t="s">
        <v>100</v>
      </c>
      <c r="CM101" s="4"/>
      <c r="CN101" s="8"/>
      <c r="CO101" s="4"/>
      <c r="CP101" s="8"/>
      <c r="CQ101" s="7"/>
      <c r="CR101" s="7"/>
      <c r="CS101" s="2" t="s">
        <v>100</v>
      </c>
      <c r="CT101" s="2" t="s">
        <v>100</v>
      </c>
      <c r="CU101" s="2" t="s">
        <v>100</v>
      </c>
      <c r="CV101" s="2" t="s">
        <v>100</v>
      </c>
      <c r="CW101" s="2" t="s">
        <v>100</v>
      </c>
      <c r="CX101" s="2" t="s">
        <v>100</v>
      </c>
    </row>
    <row r="102">
      <c r="A102" s="2" t="s">
        <v>625</v>
      </c>
      <c r="B102" s="2" t="s">
        <v>89</v>
      </c>
      <c r="C102" s="2" t="s">
        <v>539</v>
      </c>
      <c r="D102" s="2" t="s">
        <v>91</v>
      </c>
      <c r="E102" s="2" t="s">
        <v>92</v>
      </c>
      <c r="F102" s="2" t="s">
        <v>626</v>
      </c>
      <c r="G102" s="2" t="s">
        <v>626</v>
      </c>
      <c r="H102" s="2" t="s">
        <v>626</v>
      </c>
      <c r="I102" s="2" t="s">
        <v>627</v>
      </c>
      <c r="J102" s="2" t="s">
        <v>95</v>
      </c>
      <c r="K102" s="2" t="s">
        <v>300</v>
      </c>
      <c r="L102" s="3">
        <v>67.1</v>
      </c>
      <c r="M102" s="3">
        <v>70.46</v>
      </c>
      <c r="N102" s="3">
        <v>139.99</v>
      </c>
      <c r="O102" s="2" t="s">
        <v>97</v>
      </c>
      <c r="P102" s="2" t="s">
        <v>129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543</v>
      </c>
      <c r="V102" s="2" t="s">
        <v>182</v>
      </c>
      <c r="W102" s="2" t="s">
        <v>104</v>
      </c>
      <c r="X102" s="2" t="s">
        <v>100</v>
      </c>
      <c r="Y102" s="2" t="s">
        <v>628</v>
      </c>
      <c r="Z102" s="4">
        <v>154</v>
      </c>
      <c r="AA102" s="4">
        <f>=ROUNDDOWN(25.6666666666667,0)</f>
      </c>
      <c r="AB102" s="5">
        <v>6</v>
      </c>
      <c r="AC102" s="2" t="s">
        <v>120</v>
      </c>
      <c r="AD102" s="4">
        <v>50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100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97</v>
      </c>
      <c r="BW102" s="2" t="s">
        <v>604</v>
      </c>
      <c r="BX102" s="2" t="s">
        <v>605</v>
      </c>
      <c r="BY102" s="2" t="s">
        <v>110</v>
      </c>
      <c r="BZ102" s="2" t="s">
        <v>100</v>
      </c>
      <c r="CA102" s="4"/>
      <c r="CB102" s="8"/>
      <c r="CC102" s="4"/>
      <c r="CD102" s="8"/>
      <c r="CE102" s="7"/>
      <c r="CF102" s="7"/>
      <c r="CG102" s="2" t="s">
        <v>107</v>
      </c>
      <c r="CH102" s="2" t="s">
        <v>97</v>
      </c>
      <c r="CI102" s="2" t="s">
        <v>147</v>
      </c>
      <c r="CJ102" s="2" t="s">
        <v>100</v>
      </c>
      <c r="CK102" s="2" t="s">
        <v>110</v>
      </c>
      <c r="CL102" s="2" t="s">
        <v>100</v>
      </c>
      <c r="CM102" s="4"/>
      <c r="CN102" s="8"/>
      <c r="CO102" s="4"/>
      <c r="CP102" s="8"/>
      <c r="CQ102" s="7"/>
      <c r="CR102" s="7"/>
      <c r="CS102" s="2" t="s">
        <v>100</v>
      </c>
      <c r="CT102" s="2" t="s">
        <v>100</v>
      </c>
      <c r="CU102" s="2" t="s">
        <v>100</v>
      </c>
      <c r="CV102" s="2" t="s">
        <v>100</v>
      </c>
      <c r="CW102" s="2" t="s">
        <v>100</v>
      </c>
      <c r="CX102" s="2" t="s">
        <v>100</v>
      </c>
    </row>
    <row r="103">
      <c r="A103" s="2" t="s">
        <v>629</v>
      </c>
      <c r="B103" s="2" t="s">
        <v>89</v>
      </c>
      <c r="C103" s="2" t="s">
        <v>539</v>
      </c>
      <c r="D103" s="2" t="s">
        <v>91</v>
      </c>
      <c r="E103" s="2" t="s">
        <v>92</v>
      </c>
      <c r="F103" s="2" t="s">
        <v>630</v>
      </c>
      <c r="G103" s="2" t="s">
        <v>630</v>
      </c>
      <c r="H103" s="2" t="s">
        <v>630</v>
      </c>
      <c r="I103" s="2" t="s">
        <v>631</v>
      </c>
      <c r="J103" s="2" t="s">
        <v>95</v>
      </c>
      <c r="K103" s="2" t="s">
        <v>312</v>
      </c>
      <c r="L103" s="3">
        <v>76.5</v>
      </c>
      <c r="M103" s="3">
        <v>80.33</v>
      </c>
      <c r="N103" s="3">
        <v>159.99</v>
      </c>
      <c r="O103" s="2" t="s">
        <v>97</v>
      </c>
      <c r="P103" s="2" t="s">
        <v>158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543</v>
      </c>
      <c r="V103" s="2" t="s">
        <v>102</v>
      </c>
      <c r="W103" s="2" t="s">
        <v>103</v>
      </c>
      <c r="X103" s="2" t="s">
        <v>103</v>
      </c>
      <c r="Y103" s="2" t="s">
        <v>632</v>
      </c>
      <c r="Z103" s="4">
        <v>75</v>
      </c>
      <c r="AA103" s="4">
        <f>=ROUNDDOWN(75,0)</f>
      </c>
      <c r="AB103" s="5">
        <v>1</v>
      </c>
      <c r="AC103" s="2" t="s">
        <v>100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/>
      <c r="BJ103" s="4"/>
      <c r="BK103" s="8"/>
      <c r="BL103" s="2" t="s">
        <v>100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97</v>
      </c>
      <c r="BW103" s="2" t="s">
        <v>108</v>
      </c>
      <c r="BX103" s="2" t="s">
        <v>100</v>
      </c>
      <c r="BY103" s="2" t="s">
        <v>110</v>
      </c>
      <c r="BZ103" s="2" t="s">
        <v>100</v>
      </c>
      <c r="CA103" s="4"/>
      <c r="CB103" s="8"/>
      <c r="CC103" s="4"/>
      <c r="CD103" s="8"/>
      <c r="CE103" s="7"/>
      <c r="CF103" s="7"/>
      <c r="CG103" s="2" t="s">
        <v>107</v>
      </c>
      <c r="CH103" s="2" t="s">
        <v>97</v>
      </c>
      <c r="CI103" s="2" t="s">
        <v>108</v>
      </c>
      <c r="CJ103" s="2" t="s">
        <v>100</v>
      </c>
      <c r="CK103" s="2" t="s">
        <v>110</v>
      </c>
      <c r="CL103" s="2" t="s">
        <v>100</v>
      </c>
      <c r="CM103" s="4"/>
      <c r="CN103" s="8"/>
      <c r="CO103" s="4"/>
      <c r="CP103" s="8"/>
      <c r="CQ103" s="7"/>
      <c r="CR103" s="7"/>
      <c r="CS103" s="2" t="s">
        <v>100</v>
      </c>
      <c r="CT103" s="2" t="s">
        <v>100</v>
      </c>
      <c r="CU103" s="2" t="s">
        <v>100</v>
      </c>
      <c r="CV103" s="2" t="s">
        <v>100</v>
      </c>
      <c r="CW103" s="2" t="s">
        <v>100</v>
      </c>
      <c r="CX103" s="2" t="s">
        <v>100</v>
      </c>
    </row>
    <row r="104">
      <c r="A104" s="2" t="s">
        <v>633</v>
      </c>
      <c r="B104" s="2" t="s">
        <v>89</v>
      </c>
      <c r="C104" s="2" t="s">
        <v>539</v>
      </c>
      <c r="D104" s="2" t="s">
        <v>91</v>
      </c>
      <c r="E104" s="2" t="s">
        <v>92</v>
      </c>
      <c r="F104" s="2" t="s">
        <v>630</v>
      </c>
      <c r="G104" s="2" t="s">
        <v>630</v>
      </c>
      <c r="H104" s="2" t="s">
        <v>630</v>
      </c>
      <c r="I104" s="2" t="s">
        <v>631</v>
      </c>
      <c r="J104" s="2" t="s">
        <v>95</v>
      </c>
      <c r="K104" s="2" t="s">
        <v>634</v>
      </c>
      <c r="L104" s="3">
        <v>76.5</v>
      </c>
      <c r="M104" s="3">
        <v>80.33</v>
      </c>
      <c r="N104" s="3">
        <v>159.99</v>
      </c>
      <c r="O104" s="2" t="s">
        <v>97</v>
      </c>
      <c r="P104" s="2" t="s">
        <v>129</v>
      </c>
      <c r="Q104" s="2" t="s">
        <v>99</v>
      </c>
      <c r="R104" s="2" t="s">
        <v>100</v>
      </c>
      <c r="S104" s="2" t="s">
        <v>100</v>
      </c>
      <c r="T104" s="2" t="s">
        <v>100</v>
      </c>
      <c r="U104" s="2" t="s">
        <v>543</v>
      </c>
      <c r="V104" s="2" t="s">
        <v>102</v>
      </c>
      <c r="W104" s="2" t="s">
        <v>103</v>
      </c>
      <c r="X104" s="2" t="s">
        <v>103</v>
      </c>
      <c r="Y104" s="2" t="s">
        <v>632</v>
      </c>
      <c r="Z104" s="4">
        <v>55</v>
      </c>
      <c r="AA104" s="4">
        <f>=ROUNDDOWN(55,0)</f>
      </c>
      <c r="AB104" s="5">
        <v>1</v>
      </c>
      <c r="AC104" s="2" t="s">
        <v>100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/>
      <c r="BJ104" s="4">
        <v>1</v>
      </c>
      <c r="BK104" s="8">
        <v>86.75</v>
      </c>
      <c r="BL104" s="2" t="s">
        <v>635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97</v>
      </c>
      <c r="BW104" s="2" t="s">
        <v>636</v>
      </c>
      <c r="BX104" s="2" t="s">
        <v>100</v>
      </c>
      <c r="BY104" s="2" t="s">
        <v>110</v>
      </c>
      <c r="BZ104" s="2" t="s">
        <v>100</v>
      </c>
      <c r="CA104" s="4"/>
      <c r="CB104" s="8"/>
      <c r="CC104" s="4"/>
      <c r="CD104" s="8"/>
      <c r="CE104" s="7"/>
      <c r="CF104" s="7"/>
      <c r="CG104" s="2" t="s">
        <v>107</v>
      </c>
      <c r="CH104" s="2" t="s">
        <v>97</v>
      </c>
      <c r="CI104" s="2" t="s">
        <v>636</v>
      </c>
      <c r="CJ104" s="2" t="s">
        <v>100</v>
      </c>
      <c r="CK104" s="2" t="s">
        <v>110</v>
      </c>
      <c r="CL104" s="2" t="s">
        <v>100</v>
      </c>
      <c r="CM104" s="4"/>
      <c r="CN104" s="8"/>
      <c r="CO104" s="4"/>
      <c r="CP104" s="8"/>
      <c r="CQ104" s="7"/>
      <c r="CR104" s="7"/>
      <c r="CS104" s="2" t="s">
        <v>100</v>
      </c>
      <c r="CT104" s="2" t="s">
        <v>100</v>
      </c>
      <c r="CU104" s="2" t="s">
        <v>100</v>
      </c>
      <c r="CV104" s="2" t="s">
        <v>100</v>
      </c>
      <c r="CW104" s="2" t="s">
        <v>100</v>
      </c>
      <c r="CX104" s="2" t="s">
        <v>100</v>
      </c>
    </row>
    <row r="105">
      <c r="A105" s="2" t="s">
        <v>637</v>
      </c>
      <c r="B105" s="2" t="s">
        <v>89</v>
      </c>
      <c r="C105" s="2" t="s">
        <v>539</v>
      </c>
      <c r="D105" s="2" t="s">
        <v>91</v>
      </c>
      <c r="E105" s="2" t="s">
        <v>92</v>
      </c>
      <c r="F105" s="2" t="s">
        <v>630</v>
      </c>
      <c r="G105" s="2" t="s">
        <v>630</v>
      </c>
      <c r="H105" s="2" t="s">
        <v>630</v>
      </c>
      <c r="I105" s="2" t="s">
        <v>631</v>
      </c>
      <c r="J105" s="2" t="s">
        <v>95</v>
      </c>
      <c r="K105" s="2" t="s">
        <v>638</v>
      </c>
      <c r="L105" s="3">
        <v>76.5</v>
      </c>
      <c r="M105" s="3">
        <v>80.33</v>
      </c>
      <c r="N105" s="3">
        <v>159.99</v>
      </c>
      <c r="O105" s="2" t="s">
        <v>97</v>
      </c>
      <c r="P105" s="2" t="s">
        <v>129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543</v>
      </c>
      <c r="V105" s="2" t="s">
        <v>102</v>
      </c>
      <c r="W105" s="2" t="s">
        <v>103</v>
      </c>
      <c r="X105" s="2" t="s">
        <v>103</v>
      </c>
      <c r="Y105" s="2" t="s">
        <v>632</v>
      </c>
      <c r="Z105" s="4">
        <v>74</v>
      </c>
      <c r="AA105" s="4">
        <f>=ROUNDDOWN(74,0)</f>
      </c>
      <c r="AB105" s="5">
        <v>1</v>
      </c>
      <c r="AC105" s="2" t="s">
        <v>100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/>
      <c r="BJ105" s="4"/>
      <c r="BK105" s="8"/>
      <c r="BL105" s="2" t="s">
        <v>100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97</v>
      </c>
      <c r="BW105" s="2" t="s">
        <v>108</v>
      </c>
      <c r="BX105" s="2" t="s">
        <v>100</v>
      </c>
      <c r="BY105" s="2" t="s">
        <v>110</v>
      </c>
      <c r="BZ105" s="2" t="s">
        <v>100</v>
      </c>
      <c r="CA105" s="4"/>
      <c r="CB105" s="8"/>
      <c r="CC105" s="4"/>
      <c r="CD105" s="8"/>
      <c r="CE105" s="7"/>
      <c r="CF105" s="7"/>
      <c r="CG105" s="2" t="s">
        <v>107</v>
      </c>
      <c r="CH105" s="2" t="s">
        <v>97</v>
      </c>
      <c r="CI105" s="2" t="s">
        <v>108</v>
      </c>
      <c r="CJ105" s="2" t="s">
        <v>100</v>
      </c>
      <c r="CK105" s="2" t="s">
        <v>110</v>
      </c>
      <c r="CL105" s="2" t="s">
        <v>100</v>
      </c>
      <c r="CM105" s="4"/>
      <c r="CN105" s="8"/>
      <c r="CO105" s="4"/>
      <c r="CP105" s="8"/>
      <c r="CQ105" s="7"/>
      <c r="CR105" s="7"/>
      <c r="CS105" s="2" t="s">
        <v>100</v>
      </c>
      <c r="CT105" s="2" t="s">
        <v>100</v>
      </c>
      <c r="CU105" s="2" t="s">
        <v>100</v>
      </c>
      <c r="CV105" s="2" t="s">
        <v>100</v>
      </c>
      <c r="CW105" s="2" t="s">
        <v>100</v>
      </c>
      <c r="CX105" s="2" t="s">
        <v>100</v>
      </c>
    </row>
    <row r="106">
      <c r="A106" s="2" t="s">
        <v>639</v>
      </c>
      <c r="B106" s="2" t="s">
        <v>89</v>
      </c>
      <c r="C106" s="2" t="s">
        <v>539</v>
      </c>
      <c r="D106" s="2" t="s">
        <v>91</v>
      </c>
      <c r="E106" s="2" t="s">
        <v>92</v>
      </c>
      <c r="F106" s="2" t="s">
        <v>640</v>
      </c>
      <c r="G106" s="2" t="s">
        <v>640</v>
      </c>
      <c r="H106" s="2" t="s">
        <v>640</v>
      </c>
      <c r="I106" s="2" t="s">
        <v>641</v>
      </c>
      <c r="J106" s="2" t="s">
        <v>95</v>
      </c>
      <c r="K106" s="2" t="s">
        <v>642</v>
      </c>
      <c r="L106" s="3">
        <v>62</v>
      </c>
      <c r="M106" s="3">
        <v>65.1</v>
      </c>
      <c r="N106" s="3">
        <v>129.99</v>
      </c>
      <c r="O106" s="2" t="s">
        <v>97</v>
      </c>
      <c r="P106" s="2" t="s">
        <v>158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101</v>
      </c>
      <c r="V106" s="2" t="s">
        <v>102</v>
      </c>
      <c r="W106" s="2" t="s">
        <v>104</v>
      </c>
      <c r="X106" s="2" t="s">
        <v>392</v>
      </c>
      <c r="Y106" s="2" t="s">
        <v>643</v>
      </c>
      <c r="Z106" s="4">
        <v>81</v>
      </c>
      <c r="AA106" s="4">
        <f>=ROUNDDOWN(162,0)</f>
      </c>
      <c r="AB106" s="5">
        <v>0.5</v>
      </c>
      <c r="AC106" s="2" t="s">
        <v>100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/>
      <c r="BJ106" s="4"/>
      <c r="BK106" s="8"/>
      <c r="BL106" s="2" t="s">
        <v>100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97</v>
      </c>
      <c r="BW106" s="2" t="s">
        <v>108</v>
      </c>
      <c r="BX106" s="2" t="s">
        <v>644</v>
      </c>
      <c r="BY106" s="2" t="s">
        <v>110</v>
      </c>
      <c r="BZ106" s="2" t="s">
        <v>100</v>
      </c>
      <c r="CA106" s="4"/>
      <c r="CB106" s="8"/>
      <c r="CC106" s="4"/>
      <c r="CD106" s="8"/>
      <c r="CE106" s="7"/>
      <c r="CF106" s="7"/>
      <c r="CG106" s="2" t="s">
        <v>107</v>
      </c>
      <c r="CH106" s="2" t="s">
        <v>97</v>
      </c>
      <c r="CI106" s="2" t="s">
        <v>108</v>
      </c>
      <c r="CJ106" s="2" t="s">
        <v>100</v>
      </c>
      <c r="CK106" s="2" t="s">
        <v>110</v>
      </c>
      <c r="CL106" s="2" t="s">
        <v>100</v>
      </c>
      <c r="CM106" s="4"/>
      <c r="CN106" s="8"/>
      <c r="CO106" s="4"/>
      <c r="CP106" s="8"/>
      <c r="CQ106" s="7"/>
      <c r="CR106" s="7"/>
      <c r="CS106" s="2" t="s">
        <v>100</v>
      </c>
      <c r="CT106" s="2" t="s">
        <v>100</v>
      </c>
      <c r="CU106" s="2" t="s">
        <v>100</v>
      </c>
      <c r="CV106" s="2" t="s">
        <v>100</v>
      </c>
      <c r="CW106" s="2" t="s">
        <v>100</v>
      </c>
      <c r="CX106" s="2" t="s">
        <v>100</v>
      </c>
    </row>
    <row r="107">
      <c r="A107" s="2" t="s">
        <v>645</v>
      </c>
      <c r="B107" s="2" t="s">
        <v>89</v>
      </c>
      <c r="C107" s="2" t="s">
        <v>539</v>
      </c>
      <c r="D107" s="2" t="s">
        <v>91</v>
      </c>
      <c r="E107" s="2" t="s">
        <v>92</v>
      </c>
      <c r="F107" s="2" t="s">
        <v>640</v>
      </c>
      <c r="G107" s="2" t="s">
        <v>640</v>
      </c>
      <c r="H107" s="2" t="s">
        <v>640</v>
      </c>
      <c r="I107" s="2" t="s">
        <v>641</v>
      </c>
      <c r="J107" s="2" t="s">
        <v>95</v>
      </c>
      <c r="K107" s="2" t="s">
        <v>152</v>
      </c>
      <c r="L107" s="3">
        <v>57</v>
      </c>
      <c r="M107" s="3">
        <v>59.85</v>
      </c>
      <c r="N107" s="3">
        <v>119</v>
      </c>
      <c r="O107" s="2" t="s">
        <v>97</v>
      </c>
      <c r="P107" s="2" t="s">
        <v>158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101</v>
      </c>
      <c r="V107" s="2" t="s">
        <v>102</v>
      </c>
      <c r="W107" s="2" t="s">
        <v>104</v>
      </c>
      <c r="X107" s="2" t="s">
        <v>392</v>
      </c>
      <c r="Y107" s="2" t="s">
        <v>199</v>
      </c>
      <c r="Z107" s="4">
        <v>38</v>
      </c>
      <c r="AA107" s="4">
        <f>=ROUNDDOWN(38,0)</f>
      </c>
      <c r="AB107" s="5">
        <v>1</v>
      </c>
      <c r="AC107" s="2" t="s">
        <v>100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/>
      <c r="BJ107" s="4">
        <v>1</v>
      </c>
      <c r="BK107" s="8">
        <v>59.85</v>
      </c>
      <c r="BL107" s="2" t="s">
        <v>254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97</v>
      </c>
      <c r="BW107" s="2" t="s">
        <v>399</v>
      </c>
      <c r="BX107" s="2" t="s">
        <v>646</v>
      </c>
      <c r="BY107" s="2" t="s">
        <v>110</v>
      </c>
      <c r="BZ107" s="2" t="s">
        <v>100</v>
      </c>
      <c r="CA107" s="4"/>
      <c r="CB107" s="8"/>
      <c r="CC107" s="4"/>
      <c r="CD107" s="8"/>
      <c r="CE107" s="7"/>
      <c r="CF107" s="7"/>
      <c r="CG107" s="2" t="s">
        <v>107</v>
      </c>
      <c r="CH107" s="2" t="s">
        <v>97</v>
      </c>
      <c r="CI107" s="2" t="s">
        <v>399</v>
      </c>
      <c r="CJ107" s="2" t="s">
        <v>100</v>
      </c>
      <c r="CK107" s="2" t="s">
        <v>110</v>
      </c>
      <c r="CL107" s="2" t="s">
        <v>100</v>
      </c>
      <c r="CM107" s="4"/>
      <c r="CN107" s="8"/>
      <c r="CO107" s="4"/>
      <c r="CP107" s="8"/>
      <c r="CQ107" s="7"/>
      <c r="CR107" s="7"/>
      <c r="CS107" s="2" t="s">
        <v>100</v>
      </c>
      <c r="CT107" s="2" t="s">
        <v>100</v>
      </c>
      <c r="CU107" s="2" t="s">
        <v>100</v>
      </c>
      <c r="CV107" s="2" t="s">
        <v>100</v>
      </c>
      <c r="CW107" s="2" t="s">
        <v>100</v>
      </c>
      <c r="CX107" s="2" t="s">
        <v>100</v>
      </c>
    </row>
    <row r="108">
      <c r="A108" s="2" t="s">
        <v>647</v>
      </c>
      <c r="B108" s="2" t="s">
        <v>89</v>
      </c>
      <c r="C108" s="2" t="s">
        <v>539</v>
      </c>
      <c r="D108" s="2" t="s">
        <v>91</v>
      </c>
      <c r="E108" s="2" t="s">
        <v>92</v>
      </c>
      <c r="F108" s="2" t="s">
        <v>648</v>
      </c>
      <c r="G108" s="2" t="s">
        <v>648</v>
      </c>
      <c r="H108" s="2" t="s">
        <v>648</v>
      </c>
      <c r="I108" s="2" t="s">
        <v>649</v>
      </c>
      <c r="J108" s="2" t="s">
        <v>95</v>
      </c>
      <c r="K108" s="2" t="s">
        <v>650</v>
      </c>
      <c r="L108" s="3">
        <v>38</v>
      </c>
      <c r="M108" s="3">
        <v>39.9</v>
      </c>
      <c r="N108" s="3">
        <v>79.99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100</v>
      </c>
      <c r="T108" s="2" t="s">
        <v>100</v>
      </c>
      <c r="U108" s="2" t="s">
        <v>101</v>
      </c>
      <c r="V108" s="2" t="s">
        <v>102</v>
      </c>
      <c r="W108" s="2" t="s">
        <v>159</v>
      </c>
      <c r="X108" s="2" t="s">
        <v>100</v>
      </c>
      <c r="Y108" s="2" t="s">
        <v>442</v>
      </c>
      <c r="Z108" s="4">
        <v>88</v>
      </c>
      <c r="AA108" s="4">
        <f>=ROUNDDOWN(88,0)</f>
      </c>
      <c r="AB108" s="5">
        <v>1</v>
      </c>
      <c r="AC108" s="2" t="s">
        <v>100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</v>
      </c>
      <c r="BK108" s="8">
        <v>35.91</v>
      </c>
      <c r="BL108" s="2" t="s">
        <v>145</v>
      </c>
      <c r="BM108" s="7"/>
      <c r="BN108" s="7"/>
      <c r="BO108" s="4"/>
      <c r="BP108" s="8"/>
      <c r="BQ108" s="4"/>
      <c r="BR108" s="8"/>
      <c r="BS108" s="7"/>
      <c r="BT108" s="7"/>
      <c r="BU108" s="2" t="s">
        <v>140</v>
      </c>
      <c r="BV108" s="2" t="s">
        <v>97</v>
      </c>
      <c r="BW108" s="2" t="s">
        <v>100</v>
      </c>
      <c r="BX108" s="2" t="s">
        <v>100</v>
      </c>
      <c r="BY108" s="2" t="s">
        <v>110</v>
      </c>
      <c r="BZ108" s="2" t="s">
        <v>100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97</v>
      </c>
      <c r="CI108" s="2" t="s">
        <v>100</v>
      </c>
      <c r="CJ108" s="2" t="s">
        <v>100</v>
      </c>
      <c r="CK108" s="2" t="s">
        <v>110</v>
      </c>
      <c r="CL108" s="2" t="s">
        <v>100</v>
      </c>
      <c r="CM108" s="4"/>
      <c r="CN108" s="8"/>
      <c r="CO108" s="4"/>
      <c r="CP108" s="8"/>
      <c r="CQ108" s="7"/>
      <c r="CR108" s="7"/>
      <c r="CS108" s="2" t="s">
        <v>100</v>
      </c>
      <c r="CT108" s="2" t="s">
        <v>100</v>
      </c>
      <c r="CU108" s="2" t="s">
        <v>100</v>
      </c>
      <c r="CV108" s="2" t="s">
        <v>100</v>
      </c>
      <c r="CW108" s="2" t="s">
        <v>100</v>
      </c>
      <c r="CX108" s="2" t="s">
        <v>100</v>
      </c>
    </row>
    <row r="109">
      <c r="A109" s="2" t="s">
        <v>651</v>
      </c>
      <c r="B109" s="2" t="s">
        <v>89</v>
      </c>
      <c r="C109" s="2" t="s">
        <v>539</v>
      </c>
      <c r="D109" s="2" t="s">
        <v>91</v>
      </c>
      <c r="E109" s="2" t="s">
        <v>92</v>
      </c>
      <c r="F109" s="2" t="s">
        <v>652</v>
      </c>
      <c r="G109" s="2" t="s">
        <v>652</v>
      </c>
      <c r="H109" s="2" t="s">
        <v>652</v>
      </c>
      <c r="I109" s="2" t="s">
        <v>232</v>
      </c>
      <c r="J109" s="2" t="s">
        <v>95</v>
      </c>
      <c r="K109" s="2" t="s">
        <v>653</v>
      </c>
      <c r="L109" s="3">
        <v>44.54</v>
      </c>
      <c r="M109" s="3">
        <v>46.77</v>
      </c>
      <c r="N109" s="3">
        <v>94.99</v>
      </c>
      <c r="O109" s="2" t="s">
        <v>97</v>
      </c>
      <c r="P109" s="2" t="s">
        <v>129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101</v>
      </c>
      <c r="V109" s="2" t="s">
        <v>102</v>
      </c>
      <c r="W109" s="2" t="s">
        <v>103</v>
      </c>
      <c r="X109" s="2" t="s">
        <v>100</v>
      </c>
      <c r="Y109" s="2" t="s">
        <v>144</v>
      </c>
      <c r="Z109" s="4">
        <v>47</v>
      </c>
      <c r="AA109" s="4">
        <f>=ROUNDDOWN(12.7027027027027,0)</f>
      </c>
      <c r="AB109" s="5">
        <v>3.7</v>
      </c>
      <c r="AC109" s="2" t="s">
        <v>176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</v>
      </c>
      <c r="BK109" s="8">
        <v>51.44</v>
      </c>
      <c r="BL109" s="2" t="s">
        <v>254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97</v>
      </c>
      <c r="BW109" s="2" t="s">
        <v>132</v>
      </c>
      <c r="BX109" s="2" t="s">
        <v>476</v>
      </c>
      <c r="BY109" s="2" t="s">
        <v>110</v>
      </c>
      <c r="BZ109" s="2" t="s">
        <v>100</v>
      </c>
      <c r="CA109" s="4"/>
      <c r="CB109" s="8"/>
      <c r="CC109" s="4"/>
      <c r="CD109" s="8"/>
      <c r="CE109" s="7"/>
      <c r="CF109" s="7"/>
      <c r="CG109" s="2" t="s">
        <v>107</v>
      </c>
      <c r="CH109" s="2" t="s">
        <v>97</v>
      </c>
      <c r="CI109" s="2" t="s">
        <v>124</v>
      </c>
      <c r="CJ109" s="2" t="s">
        <v>100</v>
      </c>
      <c r="CK109" s="2" t="s">
        <v>110</v>
      </c>
      <c r="CL109" s="2" t="s">
        <v>100</v>
      </c>
      <c r="CM109" s="4"/>
      <c r="CN109" s="8"/>
      <c r="CO109" s="4"/>
      <c r="CP109" s="8"/>
      <c r="CQ109" s="7"/>
      <c r="CR109" s="7"/>
      <c r="CS109" s="2" t="s">
        <v>100</v>
      </c>
      <c r="CT109" s="2" t="s">
        <v>100</v>
      </c>
      <c r="CU109" s="2" t="s">
        <v>100</v>
      </c>
      <c r="CV109" s="2" t="s">
        <v>100</v>
      </c>
      <c r="CW109" s="2" t="s">
        <v>100</v>
      </c>
      <c r="CX109" s="2" t="s">
        <v>100</v>
      </c>
    </row>
    <row r="110">
      <c r="A110" s="2" t="s">
        <v>654</v>
      </c>
      <c r="B110" s="2" t="s">
        <v>89</v>
      </c>
      <c r="C110" s="2" t="s">
        <v>539</v>
      </c>
      <c r="D110" s="2" t="s">
        <v>91</v>
      </c>
      <c r="E110" s="2" t="s">
        <v>92</v>
      </c>
      <c r="F110" s="2" t="s">
        <v>655</v>
      </c>
      <c r="G110" s="2" t="s">
        <v>655</v>
      </c>
      <c r="H110" s="2" t="s">
        <v>655</v>
      </c>
      <c r="I110" s="2" t="s">
        <v>649</v>
      </c>
      <c r="J110" s="2" t="s">
        <v>95</v>
      </c>
      <c r="K110" s="2" t="s">
        <v>152</v>
      </c>
      <c r="L110" s="3">
        <v>34</v>
      </c>
      <c r="M110" s="3">
        <v>35.7</v>
      </c>
      <c r="N110" s="3">
        <v>69.99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101</v>
      </c>
      <c r="V110" s="2" t="s">
        <v>102</v>
      </c>
      <c r="W110" s="2" t="s">
        <v>159</v>
      </c>
      <c r="X110" s="2" t="s">
        <v>104</v>
      </c>
      <c r="Y110" s="2" t="s">
        <v>442</v>
      </c>
      <c r="Z110" s="4">
        <v>91</v>
      </c>
      <c r="AA110" s="4">
        <f>=ROUNDDOWN(91,0)</f>
      </c>
      <c r="AB110" s="5">
        <v>1</v>
      </c>
      <c r="AC110" s="2" t="s">
        <v>100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/>
      <c r="BJ110" s="4"/>
      <c r="BK110" s="8"/>
      <c r="BL110" s="2" t="s">
        <v>100</v>
      </c>
      <c r="BM110" s="7"/>
      <c r="BN110" s="7"/>
      <c r="BO110" s="4"/>
      <c r="BP110" s="8"/>
      <c r="BQ110" s="4"/>
      <c r="BR110" s="8"/>
      <c r="BS110" s="7"/>
      <c r="BT110" s="7"/>
      <c r="BU110" s="2" t="s">
        <v>140</v>
      </c>
      <c r="BV110" s="2" t="s">
        <v>97</v>
      </c>
      <c r="BW110" s="2" t="s">
        <v>100</v>
      </c>
      <c r="BX110" s="2" t="s">
        <v>100</v>
      </c>
      <c r="BY110" s="2" t="s">
        <v>110</v>
      </c>
      <c r="BZ110" s="2" t="s">
        <v>100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97</v>
      </c>
      <c r="CI110" s="2" t="s">
        <v>100</v>
      </c>
      <c r="CJ110" s="2" t="s">
        <v>100</v>
      </c>
      <c r="CK110" s="2" t="s">
        <v>110</v>
      </c>
      <c r="CL110" s="2" t="s">
        <v>100</v>
      </c>
      <c r="CM110" s="4"/>
      <c r="CN110" s="8"/>
      <c r="CO110" s="4"/>
      <c r="CP110" s="8"/>
      <c r="CQ110" s="7"/>
      <c r="CR110" s="7"/>
      <c r="CS110" s="2" t="s">
        <v>100</v>
      </c>
      <c r="CT110" s="2" t="s">
        <v>100</v>
      </c>
      <c r="CU110" s="2" t="s">
        <v>100</v>
      </c>
      <c r="CV110" s="2" t="s">
        <v>100</v>
      </c>
      <c r="CW110" s="2" t="s">
        <v>100</v>
      </c>
      <c r="CX110" s="2" t="s">
        <v>100</v>
      </c>
    </row>
    <row r="111">
      <c r="A111" s="2" t="s">
        <v>656</v>
      </c>
      <c r="B111" s="2" t="s">
        <v>89</v>
      </c>
      <c r="C111" s="2" t="s">
        <v>539</v>
      </c>
      <c r="D111" s="2" t="s">
        <v>91</v>
      </c>
      <c r="E111" s="2" t="s">
        <v>92</v>
      </c>
      <c r="F111" s="2" t="s">
        <v>655</v>
      </c>
      <c r="G111" s="2" t="s">
        <v>655</v>
      </c>
      <c r="H111" s="2" t="s">
        <v>655</v>
      </c>
      <c r="I111" s="2" t="s">
        <v>649</v>
      </c>
      <c r="J111" s="2" t="s">
        <v>95</v>
      </c>
      <c r="K111" s="2" t="s">
        <v>556</v>
      </c>
      <c r="L111" s="3">
        <v>34</v>
      </c>
      <c r="M111" s="3">
        <v>35.7</v>
      </c>
      <c r="N111" s="3">
        <v>69.99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101</v>
      </c>
      <c r="V111" s="2" t="s">
        <v>102</v>
      </c>
      <c r="W111" s="2" t="s">
        <v>159</v>
      </c>
      <c r="X111" s="2" t="s">
        <v>104</v>
      </c>
      <c r="Y111" s="2" t="s">
        <v>442</v>
      </c>
      <c r="Z111" s="4">
        <v>37</v>
      </c>
      <c r="AA111" s="4">
        <f>=ROUNDDOWN(12.3333333333333,0)</f>
      </c>
      <c r="AB111" s="5">
        <v>3</v>
      </c>
      <c r="AC111" s="2" t="s">
        <v>184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>
        <v>2</v>
      </c>
      <c r="BK111" s="8">
        <v>89.58</v>
      </c>
      <c r="BL111" s="2" t="s">
        <v>657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97</v>
      </c>
      <c r="BW111" s="2" t="s">
        <v>100</v>
      </c>
      <c r="BX111" s="2" t="s">
        <v>100</v>
      </c>
      <c r="BY111" s="2" t="s">
        <v>110</v>
      </c>
      <c r="BZ111" s="2" t="s">
        <v>100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97</v>
      </c>
      <c r="CI111" s="2" t="s">
        <v>100</v>
      </c>
      <c r="CJ111" s="2" t="s">
        <v>100</v>
      </c>
      <c r="CK111" s="2" t="s">
        <v>110</v>
      </c>
      <c r="CL111" s="2" t="s">
        <v>100</v>
      </c>
      <c r="CM111" s="4"/>
      <c r="CN111" s="8"/>
      <c r="CO111" s="4"/>
      <c r="CP111" s="8"/>
      <c r="CQ111" s="7"/>
      <c r="CR111" s="7"/>
      <c r="CS111" s="2" t="s">
        <v>100</v>
      </c>
      <c r="CT111" s="2" t="s">
        <v>100</v>
      </c>
      <c r="CU111" s="2" t="s">
        <v>100</v>
      </c>
      <c r="CV111" s="2" t="s">
        <v>100</v>
      </c>
      <c r="CW111" s="2" t="s">
        <v>100</v>
      </c>
      <c r="CX111" s="2" t="s">
        <v>100</v>
      </c>
    </row>
    <row r="112">
      <c r="A112" s="2" t="s">
        <v>658</v>
      </c>
      <c r="B112" s="2" t="s">
        <v>89</v>
      </c>
      <c r="C112" s="2" t="s">
        <v>539</v>
      </c>
      <c r="D112" s="2" t="s">
        <v>91</v>
      </c>
      <c r="E112" s="2" t="s">
        <v>92</v>
      </c>
      <c r="F112" s="2" t="s">
        <v>659</v>
      </c>
      <c r="G112" s="2" t="s">
        <v>659</v>
      </c>
      <c r="H112" s="2" t="s">
        <v>659</v>
      </c>
      <c r="I112" s="2" t="s">
        <v>585</v>
      </c>
      <c r="J112" s="2" t="s">
        <v>95</v>
      </c>
      <c r="K112" s="2" t="s">
        <v>506</v>
      </c>
      <c r="L112" s="3">
        <v>26.78</v>
      </c>
      <c r="M112" s="3">
        <v>28.12</v>
      </c>
      <c r="N112" s="3">
        <v>59.99</v>
      </c>
      <c r="O112" s="2" t="s">
        <v>97</v>
      </c>
      <c r="P112" s="2" t="s">
        <v>129</v>
      </c>
      <c r="Q112" s="2" t="s">
        <v>99</v>
      </c>
      <c r="R112" s="2" t="s">
        <v>100</v>
      </c>
      <c r="S112" s="2" t="s">
        <v>100</v>
      </c>
      <c r="T112" s="2" t="s">
        <v>100</v>
      </c>
      <c r="U112" s="2" t="s">
        <v>101</v>
      </c>
      <c r="V112" s="2" t="s">
        <v>102</v>
      </c>
      <c r="W112" s="2" t="s">
        <v>103</v>
      </c>
      <c r="X112" s="2" t="s">
        <v>100</v>
      </c>
      <c r="Y112" s="2" t="s">
        <v>144</v>
      </c>
      <c r="Z112" s="4">
        <v>101</v>
      </c>
      <c r="AA112" s="4">
        <f>=ROUNDDOWN(25.25,0)</f>
      </c>
      <c r="AB112" s="5">
        <v>4</v>
      </c>
      <c r="AC112" s="2" t="s">
        <v>100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/>
      <c r="BJ112" s="4">
        <v>4</v>
      </c>
      <c r="BK112" s="8">
        <v>116.98</v>
      </c>
      <c r="BL112" s="2" t="s">
        <v>660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97</v>
      </c>
      <c r="BW112" s="2" t="s">
        <v>132</v>
      </c>
      <c r="BX112" s="2" t="s">
        <v>661</v>
      </c>
      <c r="BY112" s="2" t="s">
        <v>110</v>
      </c>
      <c r="BZ112" s="2" t="s">
        <v>100</v>
      </c>
      <c r="CA112" s="4"/>
      <c r="CB112" s="8"/>
      <c r="CC112" s="4"/>
      <c r="CD112" s="8"/>
      <c r="CE112" s="7"/>
      <c r="CF112" s="7"/>
      <c r="CG112" s="2" t="s">
        <v>107</v>
      </c>
      <c r="CH112" s="2" t="s">
        <v>97</v>
      </c>
      <c r="CI112" s="2" t="s">
        <v>147</v>
      </c>
      <c r="CJ112" s="2" t="s">
        <v>100</v>
      </c>
      <c r="CK112" s="2" t="s">
        <v>110</v>
      </c>
      <c r="CL112" s="2" t="s">
        <v>100</v>
      </c>
      <c r="CM112" s="4"/>
      <c r="CN112" s="8"/>
      <c r="CO112" s="4"/>
      <c r="CP112" s="8"/>
      <c r="CQ112" s="7"/>
      <c r="CR112" s="7"/>
      <c r="CS112" s="2" t="s">
        <v>100</v>
      </c>
      <c r="CT112" s="2" t="s">
        <v>100</v>
      </c>
      <c r="CU112" s="2" t="s">
        <v>100</v>
      </c>
      <c r="CV112" s="2" t="s">
        <v>100</v>
      </c>
      <c r="CW112" s="2" t="s">
        <v>100</v>
      </c>
      <c r="CX112" s="2" t="s">
        <v>100</v>
      </c>
    </row>
    <row r="113">
      <c r="A113" s="2" t="s">
        <v>662</v>
      </c>
      <c r="B113" s="2" t="s">
        <v>89</v>
      </c>
      <c r="C113" s="2" t="s">
        <v>539</v>
      </c>
      <c r="D113" s="2" t="s">
        <v>91</v>
      </c>
      <c r="E113" s="2" t="s">
        <v>92</v>
      </c>
      <c r="F113" s="2" t="s">
        <v>659</v>
      </c>
      <c r="G113" s="2" t="s">
        <v>659</v>
      </c>
      <c r="H113" s="2" t="s">
        <v>659</v>
      </c>
      <c r="I113" s="2" t="s">
        <v>585</v>
      </c>
      <c r="J113" s="2" t="s">
        <v>95</v>
      </c>
      <c r="K113" s="2" t="s">
        <v>128</v>
      </c>
      <c r="L113" s="3">
        <v>28.19</v>
      </c>
      <c r="M113" s="3">
        <v>29.6</v>
      </c>
      <c r="N113" s="3">
        <v>59.99</v>
      </c>
      <c r="O113" s="2" t="s">
        <v>97</v>
      </c>
      <c r="P113" s="2" t="s">
        <v>158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101</v>
      </c>
      <c r="V113" s="2" t="s">
        <v>102</v>
      </c>
      <c r="W113" s="2" t="s">
        <v>103</v>
      </c>
      <c r="X113" s="2" t="s">
        <v>100</v>
      </c>
      <c r="Y113" s="2" t="s">
        <v>144</v>
      </c>
      <c r="Z113" s="4">
        <v>107</v>
      </c>
      <c r="AA113" s="4">
        <f>=ROUNDDOWN(29.7222222222222,0)</f>
      </c>
      <c r="AB113" s="5">
        <v>3.6</v>
      </c>
      <c r="AC113" s="2" t="s">
        <v>100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/>
      <c r="BJ113" s="4">
        <v>3</v>
      </c>
      <c r="BK113" s="8">
        <v>89.03</v>
      </c>
      <c r="BL113" s="2" t="s">
        <v>663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97</v>
      </c>
      <c r="BW113" s="2" t="s">
        <v>132</v>
      </c>
      <c r="BX113" s="2" t="s">
        <v>100</v>
      </c>
      <c r="BY113" s="2" t="s">
        <v>110</v>
      </c>
      <c r="BZ113" s="2" t="s">
        <v>100</v>
      </c>
      <c r="CA113" s="4"/>
      <c r="CB113" s="8"/>
      <c r="CC113" s="4"/>
      <c r="CD113" s="8"/>
      <c r="CE113" s="7"/>
      <c r="CF113" s="7"/>
      <c r="CG113" s="2" t="s">
        <v>107</v>
      </c>
      <c r="CH113" s="2" t="s">
        <v>97</v>
      </c>
      <c r="CI113" s="2" t="s">
        <v>124</v>
      </c>
      <c r="CJ113" s="2" t="s">
        <v>100</v>
      </c>
      <c r="CK113" s="2" t="s">
        <v>110</v>
      </c>
      <c r="CL113" s="2" t="s">
        <v>100</v>
      </c>
      <c r="CM113" s="4"/>
      <c r="CN113" s="8"/>
      <c r="CO113" s="4"/>
      <c r="CP113" s="8"/>
      <c r="CQ113" s="7"/>
      <c r="CR113" s="7"/>
      <c r="CS113" s="2" t="s">
        <v>100</v>
      </c>
      <c r="CT113" s="2" t="s">
        <v>100</v>
      </c>
      <c r="CU113" s="2" t="s">
        <v>100</v>
      </c>
      <c r="CV113" s="2" t="s">
        <v>100</v>
      </c>
      <c r="CW113" s="2" t="s">
        <v>100</v>
      </c>
      <c r="CX113" s="2" t="s">
        <v>100</v>
      </c>
    </row>
    <row r="114">
      <c r="A114" s="2" t="s">
        <v>664</v>
      </c>
      <c r="B114" s="2" t="s">
        <v>89</v>
      </c>
      <c r="C114" s="2" t="s">
        <v>539</v>
      </c>
      <c r="D114" s="2" t="s">
        <v>91</v>
      </c>
      <c r="E114" s="2" t="s">
        <v>92</v>
      </c>
      <c r="F114" s="2" t="s">
        <v>665</v>
      </c>
      <c r="G114" s="2" t="s">
        <v>665</v>
      </c>
      <c r="H114" s="2" t="s">
        <v>665</v>
      </c>
      <c r="I114" s="2" t="s">
        <v>666</v>
      </c>
      <c r="J114" s="2" t="s">
        <v>95</v>
      </c>
      <c r="K114" s="2" t="s">
        <v>667</v>
      </c>
      <c r="L114" s="3">
        <v>33.11</v>
      </c>
      <c r="M114" s="3">
        <v>34.77</v>
      </c>
      <c r="N114" s="3">
        <v>74.99</v>
      </c>
      <c r="O114" s="2" t="s">
        <v>97</v>
      </c>
      <c r="P114" s="2" t="s">
        <v>129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101</v>
      </c>
      <c r="V114" s="2" t="s">
        <v>182</v>
      </c>
      <c r="W114" s="2" t="s">
        <v>104</v>
      </c>
      <c r="X114" s="2" t="s">
        <v>100</v>
      </c>
      <c r="Y114" s="2" t="s">
        <v>668</v>
      </c>
      <c r="Z114" s="4">
        <v>100</v>
      </c>
      <c r="AA114" s="4">
        <f>=ROUNDDOWN(25,0)</f>
      </c>
      <c r="AB114" s="5">
        <v>4</v>
      </c>
      <c r="AC114" s="2" t="s">
        <v>100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9</v>
      </c>
      <c r="BK114" s="8">
        <v>362.52</v>
      </c>
      <c r="BL114" s="2" t="s">
        <v>669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97</v>
      </c>
      <c r="BW114" s="2" t="s">
        <v>604</v>
      </c>
      <c r="BX114" s="2" t="s">
        <v>670</v>
      </c>
      <c r="BY114" s="2" t="s">
        <v>110</v>
      </c>
      <c r="BZ114" s="2" t="s">
        <v>100</v>
      </c>
      <c r="CA114" s="4"/>
      <c r="CB114" s="8"/>
      <c r="CC114" s="4"/>
      <c r="CD114" s="8"/>
      <c r="CE114" s="7"/>
      <c r="CF114" s="7"/>
      <c r="CG114" s="2" t="s">
        <v>107</v>
      </c>
      <c r="CH114" s="2" t="s">
        <v>97</v>
      </c>
      <c r="CI114" s="2" t="s">
        <v>147</v>
      </c>
      <c r="CJ114" s="2" t="s">
        <v>100</v>
      </c>
      <c r="CK114" s="2" t="s">
        <v>110</v>
      </c>
      <c r="CL114" s="2" t="s">
        <v>100</v>
      </c>
      <c r="CM114" s="4"/>
      <c r="CN114" s="8"/>
      <c r="CO114" s="4"/>
      <c r="CP114" s="8"/>
      <c r="CQ114" s="7"/>
      <c r="CR114" s="7"/>
      <c r="CS114" s="2" t="s">
        <v>100</v>
      </c>
      <c r="CT114" s="2" t="s">
        <v>100</v>
      </c>
      <c r="CU114" s="2" t="s">
        <v>100</v>
      </c>
      <c r="CV114" s="2" t="s">
        <v>100</v>
      </c>
      <c r="CW114" s="2" t="s">
        <v>100</v>
      </c>
      <c r="CX114" s="2" t="s">
        <v>100</v>
      </c>
    </row>
    <row r="115">
      <c r="A115" s="2" t="s">
        <v>671</v>
      </c>
      <c r="B115" s="2" t="s">
        <v>89</v>
      </c>
      <c r="C115" s="2" t="s">
        <v>539</v>
      </c>
      <c r="D115" s="2" t="s">
        <v>91</v>
      </c>
      <c r="E115" s="2" t="s">
        <v>92</v>
      </c>
      <c r="F115" s="2" t="s">
        <v>672</v>
      </c>
      <c r="G115" s="2" t="s">
        <v>672</v>
      </c>
      <c r="H115" s="2" t="s">
        <v>672</v>
      </c>
      <c r="I115" s="2" t="s">
        <v>673</v>
      </c>
      <c r="J115" s="2" t="s">
        <v>95</v>
      </c>
      <c r="K115" s="2" t="s">
        <v>385</v>
      </c>
      <c r="L115" s="3">
        <v>28.42</v>
      </c>
      <c r="M115" s="3">
        <v>29.84</v>
      </c>
      <c r="N115" s="3">
        <v>64.99</v>
      </c>
      <c r="O115" s="2" t="s">
        <v>97</v>
      </c>
      <c r="P115" s="2" t="s">
        <v>129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101</v>
      </c>
      <c r="V115" s="2" t="s">
        <v>182</v>
      </c>
      <c r="W115" s="2" t="s">
        <v>104</v>
      </c>
      <c r="X115" s="2" t="s">
        <v>100</v>
      </c>
      <c r="Y115" s="2" t="s">
        <v>674</v>
      </c>
      <c r="Z115" s="4">
        <v>103</v>
      </c>
      <c r="AA115" s="4">
        <f>=ROUNDDOWN(27.1052631578947,0)</f>
      </c>
      <c r="AB115" s="5">
        <v>3.8</v>
      </c>
      <c r="AC115" s="2" t="s">
        <v>168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6</v>
      </c>
      <c r="BK115" s="8">
        <v>182.07</v>
      </c>
      <c r="BL115" s="2" t="s">
        <v>675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97</v>
      </c>
      <c r="BW115" s="2" t="s">
        <v>453</v>
      </c>
      <c r="BX115" s="2" t="s">
        <v>454</v>
      </c>
      <c r="BY115" s="2" t="s">
        <v>110</v>
      </c>
      <c r="BZ115" s="2" t="s">
        <v>100</v>
      </c>
      <c r="CA115" s="4"/>
      <c r="CB115" s="8"/>
      <c r="CC115" s="4"/>
      <c r="CD115" s="8"/>
      <c r="CE115" s="7"/>
      <c r="CF115" s="7"/>
      <c r="CG115" s="2" t="s">
        <v>107</v>
      </c>
      <c r="CH115" s="2" t="s">
        <v>97</v>
      </c>
      <c r="CI115" s="2" t="s">
        <v>147</v>
      </c>
      <c r="CJ115" s="2" t="s">
        <v>100</v>
      </c>
      <c r="CK115" s="2" t="s">
        <v>110</v>
      </c>
      <c r="CL115" s="2" t="s">
        <v>100</v>
      </c>
      <c r="CM115" s="4"/>
      <c r="CN115" s="8"/>
      <c r="CO115" s="4"/>
      <c r="CP115" s="8"/>
      <c r="CQ115" s="7"/>
      <c r="CR115" s="7"/>
      <c r="CS115" s="2" t="s">
        <v>100</v>
      </c>
      <c r="CT115" s="2" t="s">
        <v>100</v>
      </c>
      <c r="CU115" s="2" t="s">
        <v>100</v>
      </c>
      <c r="CV115" s="2" t="s">
        <v>100</v>
      </c>
      <c r="CW115" s="2" t="s">
        <v>100</v>
      </c>
      <c r="CX115" s="2" t="s">
        <v>100</v>
      </c>
    </row>
    <row r="116">
      <c r="A116" s="2" t="s">
        <v>676</v>
      </c>
      <c r="B116" s="2" t="s">
        <v>89</v>
      </c>
      <c r="C116" s="2" t="s">
        <v>539</v>
      </c>
      <c r="D116" s="2" t="s">
        <v>91</v>
      </c>
      <c r="E116" s="2" t="s">
        <v>92</v>
      </c>
      <c r="F116" s="2" t="s">
        <v>677</v>
      </c>
      <c r="G116" s="2" t="s">
        <v>677</v>
      </c>
      <c r="H116" s="2" t="s">
        <v>677</v>
      </c>
      <c r="I116" s="2" t="s">
        <v>678</v>
      </c>
      <c r="J116" s="2" t="s">
        <v>95</v>
      </c>
      <c r="K116" s="2" t="s">
        <v>152</v>
      </c>
      <c r="L116" s="3">
        <v>53</v>
      </c>
      <c r="M116" s="3">
        <v>55.65</v>
      </c>
      <c r="N116" s="3">
        <v>109.99</v>
      </c>
      <c r="O116" s="2" t="s">
        <v>97</v>
      </c>
      <c r="P116" s="2" t="s">
        <v>129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101</v>
      </c>
      <c r="V116" s="2" t="s">
        <v>102</v>
      </c>
      <c r="W116" s="2" t="s">
        <v>159</v>
      </c>
      <c r="X116" s="2" t="s">
        <v>175</v>
      </c>
      <c r="Y116" s="2" t="s">
        <v>487</v>
      </c>
      <c r="Z116" s="4">
        <v>25</v>
      </c>
      <c r="AA116" s="4">
        <f>=ROUNDDOWN(12.5,0)</f>
      </c>
      <c r="AB116" s="5">
        <v>2</v>
      </c>
      <c r="AC116" s="2" t="s">
        <v>176</v>
      </c>
      <c r="AD116" s="4">
        <v>78</v>
      </c>
      <c r="AE116" s="4">
        <v>78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1</v>
      </c>
      <c r="BK116" s="8">
        <v>58.43</v>
      </c>
      <c r="BL116" s="2" t="s">
        <v>679</v>
      </c>
      <c r="BM116" s="7"/>
      <c r="BN116" s="7"/>
      <c r="BO116" s="4"/>
      <c r="BP116" s="8"/>
      <c r="BQ116" s="4"/>
      <c r="BR116" s="8"/>
      <c r="BS116" s="7"/>
      <c r="BT116" s="7"/>
      <c r="BU116" s="2" t="s">
        <v>140</v>
      </c>
      <c r="BV116" s="2" t="s">
        <v>97</v>
      </c>
      <c r="BW116" s="2" t="s">
        <v>100</v>
      </c>
      <c r="BX116" s="2" t="s">
        <v>100</v>
      </c>
      <c r="BY116" s="2" t="s">
        <v>110</v>
      </c>
      <c r="BZ116" s="2" t="s">
        <v>100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97</v>
      </c>
      <c r="CI116" s="2" t="s">
        <v>100</v>
      </c>
      <c r="CJ116" s="2" t="s">
        <v>100</v>
      </c>
      <c r="CK116" s="2" t="s">
        <v>110</v>
      </c>
      <c r="CL116" s="2" t="s">
        <v>100</v>
      </c>
      <c r="CM116" s="4"/>
      <c r="CN116" s="8"/>
      <c r="CO116" s="4"/>
      <c r="CP116" s="8"/>
      <c r="CQ116" s="7"/>
      <c r="CR116" s="7"/>
      <c r="CS116" s="2" t="s">
        <v>100</v>
      </c>
      <c r="CT116" s="2" t="s">
        <v>100</v>
      </c>
      <c r="CU116" s="2" t="s">
        <v>100</v>
      </c>
      <c r="CV116" s="2" t="s">
        <v>100</v>
      </c>
      <c r="CW116" s="2" t="s">
        <v>100</v>
      </c>
      <c r="CX116" s="2" t="s">
        <v>100</v>
      </c>
    </row>
    <row r="117">
      <c r="A117" s="2" t="s">
        <v>680</v>
      </c>
      <c r="B117" s="2" t="s">
        <v>89</v>
      </c>
      <c r="C117" s="2" t="s">
        <v>539</v>
      </c>
      <c r="D117" s="2" t="s">
        <v>91</v>
      </c>
      <c r="E117" s="2" t="s">
        <v>92</v>
      </c>
      <c r="F117" s="2" t="s">
        <v>677</v>
      </c>
      <c r="G117" s="2" t="s">
        <v>677</v>
      </c>
      <c r="H117" s="2" t="s">
        <v>677</v>
      </c>
      <c r="I117" s="2" t="s">
        <v>678</v>
      </c>
      <c r="J117" s="2" t="s">
        <v>95</v>
      </c>
      <c r="K117" s="2" t="s">
        <v>650</v>
      </c>
      <c r="L117" s="3">
        <v>53</v>
      </c>
      <c r="M117" s="3">
        <v>55.65</v>
      </c>
      <c r="N117" s="3">
        <v>109.99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100</v>
      </c>
      <c r="T117" s="2" t="s">
        <v>100</v>
      </c>
      <c r="U117" s="2" t="s">
        <v>101</v>
      </c>
      <c r="V117" s="2" t="s">
        <v>102</v>
      </c>
      <c r="W117" s="2" t="s">
        <v>159</v>
      </c>
      <c r="X117" s="2" t="s">
        <v>175</v>
      </c>
      <c r="Y117" s="2" t="s">
        <v>487</v>
      </c>
      <c r="Z117" s="4">
        <v>117</v>
      </c>
      <c r="AA117" s="4">
        <f>=ROUNDDOWN(106.363636363636,0)</f>
      </c>
      <c r="AB117" s="5">
        <v>1.1</v>
      </c>
      <c r="AC117" s="2" t="s">
        <v>100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/>
      <c r="BK117" s="8"/>
      <c r="BL117" s="2" t="s">
        <v>100</v>
      </c>
      <c r="BM117" s="7"/>
      <c r="BN117" s="7"/>
      <c r="BO117" s="4"/>
      <c r="BP117" s="8"/>
      <c r="BQ117" s="4"/>
      <c r="BR117" s="8"/>
      <c r="BS117" s="7"/>
      <c r="BT117" s="7"/>
      <c r="BU117" s="2" t="s">
        <v>140</v>
      </c>
      <c r="BV117" s="2" t="s">
        <v>97</v>
      </c>
      <c r="BW117" s="2" t="s">
        <v>100</v>
      </c>
      <c r="BX117" s="2" t="s">
        <v>100</v>
      </c>
      <c r="BY117" s="2" t="s">
        <v>110</v>
      </c>
      <c r="BZ117" s="2" t="s">
        <v>100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97</v>
      </c>
      <c r="CI117" s="2" t="s">
        <v>100</v>
      </c>
      <c r="CJ117" s="2" t="s">
        <v>100</v>
      </c>
      <c r="CK117" s="2" t="s">
        <v>110</v>
      </c>
      <c r="CL117" s="2" t="s">
        <v>100</v>
      </c>
      <c r="CM117" s="4"/>
      <c r="CN117" s="8"/>
      <c r="CO117" s="4"/>
      <c r="CP117" s="8"/>
      <c r="CQ117" s="7"/>
      <c r="CR117" s="7"/>
      <c r="CS117" s="2" t="s">
        <v>100</v>
      </c>
      <c r="CT117" s="2" t="s">
        <v>100</v>
      </c>
      <c r="CU117" s="2" t="s">
        <v>100</v>
      </c>
      <c r="CV117" s="2" t="s">
        <v>100</v>
      </c>
      <c r="CW117" s="2" t="s">
        <v>100</v>
      </c>
      <c r="CX117" s="2" t="s">
        <v>100</v>
      </c>
    </row>
    <row r="118">
      <c r="A118" s="2" t="s">
        <v>681</v>
      </c>
      <c r="B118" s="2" t="s">
        <v>89</v>
      </c>
      <c r="C118" s="2" t="s">
        <v>539</v>
      </c>
      <c r="D118" s="2" t="s">
        <v>91</v>
      </c>
      <c r="E118" s="2" t="s">
        <v>92</v>
      </c>
      <c r="F118" s="2" t="s">
        <v>677</v>
      </c>
      <c r="G118" s="2" t="s">
        <v>677</v>
      </c>
      <c r="H118" s="2" t="s">
        <v>677</v>
      </c>
      <c r="I118" s="2" t="s">
        <v>678</v>
      </c>
      <c r="J118" s="2" t="s">
        <v>95</v>
      </c>
      <c r="K118" s="2" t="s">
        <v>300</v>
      </c>
      <c r="L118" s="3">
        <v>53</v>
      </c>
      <c r="M118" s="3">
        <v>55.65</v>
      </c>
      <c r="N118" s="3">
        <v>109.99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101</v>
      </c>
      <c r="V118" s="2" t="s">
        <v>102</v>
      </c>
      <c r="W118" s="2" t="s">
        <v>159</v>
      </c>
      <c r="X118" s="2" t="s">
        <v>175</v>
      </c>
      <c r="Y118" s="2" t="s">
        <v>487</v>
      </c>
      <c r="Z118" s="4">
        <v>105</v>
      </c>
      <c r="AA118" s="4">
        <f>=ROUNDDOWN(105,0)</f>
      </c>
      <c r="AB118" s="5">
        <v>1</v>
      </c>
      <c r="AC118" s="2" t="s">
        <v>100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/>
      <c r="BJ118" s="4"/>
      <c r="BK118" s="8"/>
      <c r="BL118" s="2" t="s">
        <v>100</v>
      </c>
      <c r="BM118" s="7"/>
      <c r="BN118" s="7"/>
      <c r="BO118" s="4"/>
      <c r="BP118" s="8"/>
      <c r="BQ118" s="4"/>
      <c r="BR118" s="8"/>
      <c r="BS118" s="7"/>
      <c r="BT118" s="7"/>
      <c r="BU118" s="2" t="s">
        <v>140</v>
      </c>
      <c r="BV118" s="2" t="s">
        <v>97</v>
      </c>
      <c r="BW118" s="2" t="s">
        <v>100</v>
      </c>
      <c r="BX118" s="2" t="s">
        <v>100</v>
      </c>
      <c r="BY118" s="2" t="s">
        <v>110</v>
      </c>
      <c r="BZ118" s="2" t="s">
        <v>100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97</v>
      </c>
      <c r="CI118" s="2" t="s">
        <v>100</v>
      </c>
      <c r="CJ118" s="2" t="s">
        <v>100</v>
      </c>
      <c r="CK118" s="2" t="s">
        <v>110</v>
      </c>
      <c r="CL118" s="2" t="s">
        <v>100</v>
      </c>
      <c r="CM118" s="4"/>
      <c r="CN118" s="8"/>
      <c r="CO118" s="4"/>
      <c r="CP118" s="8"/>
      <c r="CQ118" s="7"/>
      <c r="CR118" s="7"/>
      <c r="CS118" s="2" t="s">
        <v>100</v>
      </c>
      <c r="CT118" s="2" t="s">
        <v>100</v>
      </c>
      <c r="CU118" s="2" t="s">
        <v>100</v>
      </c>
      <c r="CV118" s="2" t="s">
        <v>100</v>
      </c>
      <c r="CW118" s="2" t="s">
        <v>100</v>
      </c>
      <c r="CX118" s="2" t="s">
        <v>100</v>
      </c>
    </row>
    <row r="119">
      <c r="A119" s="2" t="s">
        <v>682</v>
      </c>
      <c r="B119" s="2" t="s">
        <v>89</v>
      </c>
      <c r="C119" s="2" t="s">
        <v>539</v>
      </c>
      <c r="D119" s="2" t="s">
        <v>91</v>
      </c>
      <c r="E119" s="2" t="s">
        <v>92</v>
      </c>
      <c r="F119" s="2" t="s">
        <v>683</v>
      </c>
      <c r="G119" s="2" t="s">
        <v>683</v>
      </c>
      <c r="H119" s="2" t="s">
        <v>683</v>
      </c>
      <c r="I119" s="2" t="s">
        <v>684</v>
      </c>
      <c r="J119" s="2" t="s">
        <v>95</v>
      </c>
      <c r="K119" s="2" t="s">
        <v>152</v>
      </c>
      <c r="L119" s="3">
        <v>52</v>
      </c>
      <c r="M119" s="3">
        <v>54.6</v>
      </c>
      <c r="N119" s="3">
        <v>109.99</v>
      </c>
      <c r="O119" s="2" t="s">
        <v>97</v>
      </c>
      <c r="P119" s="2" t="s">
        <v>129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101</v>
      </c>
      <c r="V119" s="2" t="s">
        <v>102</v>
      </c>
      <c r="W119" s="2" t="s">
        <v>175</v>
      </c>
      <c r="X119" s="2" t="s">
        <v>159</v>
      </c>
      <c r="Y119" s="2" t="s">
        <v>487</v>
      </c>
      <c r="Z119" s="4">
        <v>38</v>
      </c>
      <c r="AA119" s="4">
        <f>=ROUNDDOWN(19,0)</f>
      </c>
      <c r="AB119" s="5">
        <v>2</v>
      </c>
      <c r="AC119" s="2" t="s">
        <v>120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/>
      <c r="BJ119" s="4">
        <v>4</v>
      </c>
      <c r="BK119" s="8">
        <v>265.28</v>
      </c>
      <c r="BL119" s="2" t="s">
        <v>685</v>
      </c>
      <c r="BM119" s="7"/>
      <c r="BN119" s="7"/>
      <c r="BO119" s="4"/>
      <c r="BP119" s="8"/>
      <c r="BQ119" s="4"/>
      <c r="BR119" s="8"/>
      <c r="BS119" s="7"/>
      <c r="BT119" s="7"/>
      <c r="BU119" s="2" t="s">
        <v>140</v>
      </c>
      <c r="BV119" s="2" t="s">
        <v>97</v>
      </c>
      <c r="BW119" s="2" t="s">
        <v>100</v>
      </c>
      <c r="BX119" s="2" t="s">
        <v>100</v>
      </c>
      <c r="BY119" s="2" t="s">
        <v>110</v>
      </c>
      <c r="BZ119" s="2" t="s">
        <v>100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97</v>
      </c>
      <c r="CI119" s="2" t="s">
        <v>100</v>
      </c>
      <c r="CJ119" s="2" t="s">
        <v>100</v>
      </c>
      <c r="CK119" s="2" t="s">
        <v>110</v>
      </c>
      <c r="CL119" s="2" t="s">
        <v>100</v>
      </c>
      <c r="CM119" s="4"/>
      <c r="CN119" s="8"/>
      <c r="CO119" s="4"/>
      <c r="CP119" s="8"/>
      <c r="CQ119" s="7"/>
      <c r="CR119" s="7"/>
      <c r="CS119" s="2" t="s">
        <v>100</v>
      </c>
      <c r="CT119" s="2" t="s">
        <v>100</v>
      </c>
      <c r="CU119" s="2" t="s">
        <v>100</v>
      </c>
      <c r="CV119" s="2" t="s">
        <v>100</v>
      </c>
      <c r="CW119" s="2" t="s">
        <v>100</v>
      </c>
      <c r="CX119" s="2" t="s">
        <v>100</v>
      </c>
    </row>
    <row r="120">
      <c r="A120" s="2" t="s">
        <v>686</v>
      </c>
      <c r="B120" s="2" t="s">
        <v>89</v>
      </c>
      <c r="C120" s="2" t="s">
        <v>539</v>
      </c>
      <c r="D120" s="2" t="s">
        <v>91</v>
      </c>
      <c r="E120" s="2" t="s">
        <v>92</v>
      </c>
      <c r="F120" s="2" t="s">
        <v>683</v>
      </c>
      <c r="G120" s="2" t="s">
        <v>683</v>
      </c>
      <c r="H120" s="2" t="s">
        <v>683</v>
      </c>
      <c r="I120" s="2" t="s">
        <v>687</v>
      </c>
      <c r="J120" s="2" t="s">
        <v>95</v>
      </c>
      <c r="K120" s="2" t="s">
        <v>688</v>
      </c>
      <c r="L120" s="3">
        <v>52</v>
      </c>
      <c r="M120" s="3">
        <v>54.6</v>
      </c>
      <c r="N120" s="3">
        <v>109.99</v>
      </c>
      <c r="O120" s="2" t="s">
        <v>97</v>
      </c>
      <c r="P120" s="2" t="s">
        <v>129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101</v>
      </c>
      <c r="V120" s="2" t="s">
        <v>102</v>
      </c>
      <c r="W120" s="2" t="s">
        <v>175</v>
      </c>
      <c r="X120" s="2" t="s">
        <v>159</v>
      </c>
      <c r="Y120" s="2" t="s">
        <v>487</v>
      </c>
      <c r="Z120" s="4">
        <v>41</v>
      </c>
      <c r="AA120" s="4">
        <f>=ROUNDDOWN(20.5,0)</f>
      </c>
      <c r="AB120" s="5">
        <v>2</v>
      </c>
      <c r="AC120" s="2" t="s">
        <v>100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/>
      <c r="BJ120" s="4">
        <v>2</v>
      </c>
      <c r="BK120" s="8">
        <v>109.2</v>
      </c>
      <c r="BL120" s="2" t="s">
        <v>145</v>
      </c>
      <c r="BM120" s="7"/>
      <c r="BN120" s="7"/>
      <c r="BO120" s="4"/>
      <c r="BP120" s="8"/>
      <c r="BQ120" s="4"/>
      <c r="BR120" s="8"/>
      <c r="BS120" s="7"/>
      <c r="BT120" s="7"/>
      <c r="BU120" s="2" t="s">
        <v>140</v>
      </c>
      <c r="BV120" s="2" t="s">
        <v>97</v>
      </c>
      <c r="BW120" s="2" t="s">
        <v>100</v>
      </c>
      <c r="BX120" s="2" t="s">
        <v>100</v>
      </c>
      <c r="BY120" s="2" t="s">
        <v>110</v>
      </c>
      <c r="BZ120" s="2" t="s">
        <v>100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97</v>
      </c>
      <c r="CI120" s="2" t="s">
        <v>100</v>
      </c>
      <c r="CJ120" s="2" t="s">
        <v>100</v>
      </c>
      <c r="CK120" s="2" t="s">
        <v>110</v>
      </c>
      <c r="CL120" s="2" t="s">
        <v>100</v>
      </c>
      <c r="CM120" s="4"/>
      <c r="CN120" s="8"/>
      <c r="CO120" s="4"/>
      <c r="CP120" s="8"/>
      <c r="CQ120" s="7"/>
      <c r="CR120" s="7"/>
      <c r="CS120" s="2" t="s">
        <v>100</v>
      </c>
      <c r="CT120" s="2" t="s">
        <v>100</v>
      </c>
      <c r="CU120" s="2" t="s">
        <v>100</v>
      </c>
      <c r="CV120" s="2" t="s">
        <v>100</v>
      </c>
      <c r="CW120" s="2" t="s">
        <v>100</v>
      </c>
      <c r="CX120" s="2" t="s">
        <v>100</v>
      </c>
    </row>
    <row r="121">
      <c r="A121" s="2" t="s">
        <v>689</v>
      </c>
      <c r="B121" s="2" t="s">
        <v>89</v>
      </c>
      <c r="C121" s="2" t="s">
        <v>539</v>
      </c>
      <c r="D121" s="2" t="s">
        <v>91</v>
      </c>
      <c r="E121" s="2" t="s">
        <v>92</v>
      </c>
      <c r="F121" s="2" t="s">
        <v>683</v>
      </c>
      <c r="G121" s="2" t="s">
        <v>683</v>
      </c>
      <c r="H121" s="2" t="s">
        <v>683</v>
      </c>
      <c r="I121" s="2" t="s">
        <v>690</v>
      </c>
      <c r="J121" s="2" t="s">
        <v>95</v>
      </c>
      <c r="K121" s="2" t="s">
        <v>650</v>
      </c>
      <c r="L121" s="3">
        <v>52</v>
      </c>
      <c r="M121" s="3">
        <v>54.6</v>
      </c>
      <c r="N121" s="3">
        <v>109.99</v>
      </c>
      <c r="O121" s="2" t="s">
        <v>97</v>
      </c>
      <c r="P121" s="2" t="s">
        <v>129</v>
      </c>
      <c r="Q121" s="2" t="s">
        <v>99</v>
      </c>
      <c r="R121" s="2" t="s">
        <v>100</v>
      </c>
      <c r="S121" s="2" t="s">
        <v>100</v>
      </c>
      <c r="T121" s="2" t="s">
        <v>100</v>
      </c>
      <c r="U121" s="2" t="s">
        <v>101</v>
      </c>
      <c r="V121" s="2" t="s">
        <v>102</v>
      </c>
      <c r="W121" s="2" t="s">
        <v>175</v>
      </c>
      <c r="X121" s="2" t="s">
        <v>159</v>
      </c>
      <c r="Y121" s="2" t="s">
        <v>487</v>
      </c>
      <c r="Z121" s="4">
        <v>65</v>
      </c>
      <c r="AA121" s="4">
        <f>=ROUNDDOWN(16.25,0)</f>
      </c>
      <c r="AB121" s="5">
        <v>4</v>
      </c>
      <c r="AC121" s="2" t="s">
        <v>168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/>
      <c r="BJ121" s="4">
        <v>9</v>
      </c>
      <c r="BK121" s="8">
        <v>481.57</v>
      </c>
      <c r="BL121" s="2" t="s">
        <v>691</v>
      </c>
      <c r="BM121" s="7"/>
      <c r="BN121" s="7"/>
      <c r="BO121" s="4"/>
      <c r="BP121" s="8"/>
      <c r="BQ121" s="4"/>
      <c r="BR121" s="8"/>
      <c r="BS121" s="7"/>
      <c r="BT121" s="7"/>
      <c r="BU121" s="2" t="s">
        <v>140</v>
      </c>
      <c r="BV121" s="2" t="s">
        <v>97</v>
      </c>
      <c r="BW121" s="2" t="s">
        <v>100</v>
      </c>
      <c r="BX121" s="2" t="s">
        <v>100</v>
      </c>
      <c r="BY121" s="2" t="s">
        <v>110</v>
      </c>
      <c r="BZ121" s="2" t="s">
        <v>100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97</v>
      </c>
      <c r="CI121" s="2" t="s">
        <v>100</v>
      </c>
      <c r="CJ121" s="2" t="s">
        <v>100</v>
      </c>
      <c r="CK121" s="2" t="s">
        <v>110</v>
      </c>
      <c r="CL121" s="2" t="s">
        <v>100</v>
      </c>
      <c r="CM121" s="4"/>
      <c r="CN121" s="8"/>
      <c r="CO121" s="4"/>
      <c r="CP121" s="8"/>
      <c r="CQ121" s="7"/>
      <c r="CR121" s="7"/>
      <c r="CS121" s="2" t="s">
        <v>100</v>
      </c>
      <c r="CT121" s="2" t="s">
        <v>100</v>
      </c>
      <c r="CU121" s="2" t="s">
        <v>100</v>
      </c>
      <c r="CV121" s="2" t="s">
        <v>100</v>
      </c>
      <c r="CW121" s="2" t="s">
        <v>100</v>
      </c>
      <c r="CX121" s="2" t="s">
        <v>100</v>
      </c>
    </row>
    <row r="122">
      <c r="A122" s="2" t="s">
        <v>692</v>
      </c>
      <c r="B122" s="2" t="s">
        <v>89</v>
      </c>
      <c r="C122" s="2" t="s">
        <v>539</v>
      </c>
      <c r="D122" s="2" t="s">
        <v>91</v>
      </c>
      <c r="E122" s="2" t="s">
        <v>92</v>
      </c>
      <c r="F122" s="2" t="s">
        <v>693</v>
      </c>
      <c r="G122" s="2" t="s">
        <v>693</v>
      </c>
      <c r="H122" s="2" t="s">
        <v>693</v>
      </c>
      <c r="I122" s="2" t="s">
        <v>694</v>
      </c>
      <c r="J122" s="2" t="s">
        <v>95</v>
      </c>
      <c r="K122" s="2" t="s">
        <v>519</v>
      </c>
      <c r="L122" s="3">
        <v>36</v>
      </c>
      <c r="M122" s="3">
        <v>37.8</v>
      </c>
      <c r="N122" s="3">
        <v>74.99</v>
      </c>
      <c r="O122" s="2" t="s">
        <v>97</v>
      </c>
      <c r="P122" s="2" t="s">
        <v>115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100</v>
      </c>
      <c r="V122" s="2" t="s">
        <v>102</v>
      </c>
      <c r="W122" s="2" t="s">
        <v>103</v>
      </c>
      <c r="X122" s="2" t="s">
        <v>159</v>
      </c>
      <c r="Y122" s="2" t="s">
        <v>267</v>
      </c>
      <c r="Z122" s="4">
        <v>523</v>
      </c>
      <c r="AA122" s="4">
        <f>=ROUNDDOWN(21.7916666666667,0)</f>
      </c>
      <c r="AB122" s="5">
        <v>24</v>
      </c>
      <c r="AC122" s="2" t="s">
        <v>120</v>
      </c>
      <c r="AD122" s="4">
        <v>480</v>
      </c>
      <c r="AE122" s="4">
        <v>480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18</v>
      </c>
      <c r="BK122" s="8">
        <v>715.59</v>
      </c>
      <c r="BL122" s="2" t="s">
        <v>695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97</v>
      </c>
      <c r="BW122" s="2" t="s">
        <v>162</v>
      </c>
      <c r="BX122" s="2" t="s">
        <v>463</v>
      </c>
      <c r="BY122" s="2" t="s">
        <v>110</v>
      </c>
      <c r="BZ122" s="2" t="s">
        <v>100</v>
      </c>
      <c r="CA122" s="4"/>
      <c r="CB122" s="8"/>
      <c r="CC122" s="4"/>
      <c r="CD122" s="8"/>
      <c r="CE122" s="7"/>
      <c r="CF122" s="7"/>
      <c r="CG122" s="2" t="s">
        <v>107</v>
      </c>
      <c r="CH122" s="2" t="s">
        <v>97</v>
      </c>
      <c r="CI122" s="2" t="s">
        <v>422</v>
      </c>
      <c r="CJ122" s="2" t="s">
        <v>100</v>
      </c>
      <c r="CK122" s="2" t="s">
        <v>110</v>
      </c>
      <c r="CL122" s="2" t="s">
        <v>100</v>
      </c>
      <c r="CM122" s="4"/>
      <c r="CN122" s="8"/>
      <c r="CO122" s="4"/>
      <c r="CP122" s="8"/>
      <c r="CQ122" s="7"/>
      <c r="CR122" s="7"/>
      <c r="CS122" s="2" t="s">
        <v>100</v>
      </c>
      <c r="CT122" s="2" t="s">
        <v>100</v>
      </c>
      <c r="CU122" s="2" t="s">
        <v>100</v>
      </c>
      <c r="CV122" s="2" t="s">
        <v>100</v>
      </c>
      <c r="CW122" s="2" t="s">
        <v>100</v>
      </c>
      <c r="CX122" s="2" t="s">
        <v>100</v>
      </c>
    </row>
    <row r="123">
      <c r="A123" s="2" t="s">
        <v>696</v>
      </c>
      <c r="B123" s="2" t="s">
        <v>89</v>
      </c>
      <c r="C123" s="2" t="s">
        <v>539</v>
      </c>
      <c r="D123" s="2" t="s">
        <v>302</v>
      </c>
      <c r="E123" s="2" t="s">
        <v>303</v>
      </c>
      <c r="F123" s="2" t="s">
        <v>697</v>
      </c>
      <c r="G123" s="2" t="s">
        <v>697</v>
      </c>
      <c r="H123" s="2" t="s">
        <v>697</v>
      </c>
      <c r="I123" s="2" t="s">
        <v>698</v>
      </c>
      <c r="J123" s="2" t="s">
        <v>95</v>
      </c>
      <c r="K123" s="2" t="s">
        <v>506</v>
      </c>
      <c r="L123" s="3">
        <v>58.88</v>
      </c>
      <c r="M123" s="3">
        <v>61.82</v>
      </c>
      <c r="N123" s="3">
        <v>139.99</v>
      </c>
      <c r="O123" s="2" t="s">
        <v>313</v>
      </c>
      <c r="P123" s="2" t="s">
        <v>266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101</v>
      </c>
      <c r="V123" s="2" t="s">
        <v>102</v>
      </c>
      <c r="W123" s="2" t="s">
        <v>103</v>
      </c>
      <c r="X123" s="2" t="s">
        <v>159</v>
      </c>
      <c r="Y123" s="2" t="s">
        <v>314</v>
      </c>
      <c r="Z123" s="4">
        <v>60</v>
      </c>
      <c r="AA123" s="4">
        <f>=ROUNDDOWN(300,0)</f>
      </c>
      <c r="AB123" s="5">
        <v>0.2</v>
      </c>
      <c r="AC123" s="2" t="s">
        <v>100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100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97</v>
      </c>
      <c r="BW123" s="2" t="s">
        <v>162</v>
      </c>
      <c r="BX123" s="2" t="s">
        <v>100</v>
      </c>
      <c r="BY123" s="2" t="s">
        <v>110</v>
      </c>
      <c r="BZ123" s="2" t="s">
        <v>100</v>
      </c>
      <c r="CA123" s="4"/>
      <c r="CB123" s="8"/>
      <c r="CC123" s="4"/>
      <c r="CD123" s="8"/>
      <c r="CE123" s="7"/>
      <c r="CF123" s="7"/>
      <c r="CG123" s="2" t="s">
        <v>107</v>
      </c>
      <c r="CH123" s="2" t="s">
        <v>97</v>
      </c>
      <c r="CI123" s="2" t="s">
        <v>164</v>
      </c>
      <c r="CJ123" s="2" t="s">
        <v>100</v>
      </c>
      <c r="CK123" s="2" t="s">
        <v>110</v>
      </c>
      <c r="CL123" s="2" t="s">
        <v>100</v>
      </c>
      <c r="CM123" s="4"/>
      <c r="CN123" s="8"/>
      <c r="CO123" s="4"/>
      <c r="CP123" s="8"/>
      <c r="CQ123" s="7"/>
      <c r="CR123" s="7"/>
      <c r="CS123" s="2" t="s">
        <v>100</v>
      </c>
      <c r="CT123" s="2" t="s">
        <v>100</v>
      </c>
      <c r="CU123" s="2" t="s">
        <v>100</v>
      </c>
      <c r="CV123" s="2" t="s">
        <v>100</v>
      </c>
      <c r="CW123" s="2" t="s">
        <v>100</v>
      </c>
      <c r="CX123" s="2" t="s">
        <v>100</v>
      </c>
    </row>
    <row r="124">
      <c r="A124" s="2" t="s">
        <v>699</v>
      </c>
      <c r="B124" s="2" t="s">
        <v>89</v>
      </c>
      <c r="C124" s="2" t="s">
        <v>539</v>
      </c>
      <c r="D124" s="2" t="s">
        <v>302</v>
      </c>
      <c r="E124" s="2" t="s">
        <v>303</v>
      </c>
      <c r="F124" s="2" t="s">
        <v>700</v>
      </c>
      <c r="G124" s="2" t="s">
        <v>700</v>
      </c>
      <c r="H124" s="2" t="s">
        <v>700</v>
      </c>
      <c r="I124" s="2" t="s">
        <v>373</v>
      </c>
      <c r="J124" s="2" t="s">
        <v>95</v>
      </c>
      <c r="K124" s="2" t="s">
        <v>128</v>
      </c>
      <c r="L124" s="3">
        <v>31.88</v>
      </c>
      <c r="M124" s="3">
        <v>33.47</v>
      </c>
      <c r="N124" s="3">
        <v>69.99</v>
      </c>
      <c r="O124" s="2" t="s">
        <v>313</v>
      </c>
      <c r="P124" s="2" t="s">
        <v>266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101</v>
      </c>
      <c r="V124" s="2" t="s">
        <v>102</v>
      </c>
      <c r="W124" s="2" t="s">
        <v>159</v>
      </c>
      <c r="X124" s="2" t="s">
        <v>397</v>
      </c>
      <c r="Y124" s="2" t="s">
        <v>241</v>
      </c>
      <c r="Z124" s="4">
        <v>81</v>
      </c>
      <c r="AA124" s="4">
        <f>=ROUNDDOWN(270,0)</f>
      </c>
      <c r="AB124" s="5">
        <v>0.3</v>
      </c>
      <c r="AC124" s="2" t="s">
        <v>100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100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97</v>
      </c>
      <c r="BW124" s="2" t="s">
        <v>162</v>
      </c>
      <c r="BX124" s="2" t="s">
        <v>100</v>
      </c>
      <c r="BY124" s="2" t="s">
        <v>110</v>
      </c>
      <c r="BZ124" s="2" t="s">
        <v>100</v>
      </c>
      <c r="CA124" s="4"/>
      <c r="CB124" s="8"/>
      <c r="CC124" s="4"/>
      <c r="CD124" s="8"/>
      <c r="CE124" s="7"/>
      <c r="CF124" s="7"/>
      <c r="CG124" s="2" t="s">
        <v>107</v>
      </c>
      <c r="CH124" s="2" t="s">
        <v>97</v>
      </c>
      <c r="CI124" s="2" t="s">
        <v>164</v>
      </c>
      <c r="CJ124" s="2" t="s">
        <v>100</v>
      </c>
      <c r="CK124" s="2" t="s">
        <v>110</v>
      </c>
      <c r="CL124" s="2" t="s">
        <v>100</v>
      </c>
      <c r="CM124" s="4"/>
      <c r="CN124" s="8"/>
      <c r="CO124" s="4"/>
      <c r="CP124" s="8"/>
      <c r="CQ124" s="7"/>
      <c r="CR124" s="7"/>
      <c r="CS124" s="2" t="s">
        <v>100</v>
      </c>
      <c r="CT124" s="2" t="s">
        <v>100</v>
      </c>
      <c r="CU124" s="2" t="s">
        <v>100</v>
      </c>
      <c r="CV124" s="2" t="s">
        <v>100</v>
      </c>
      <c r="CW124" s="2" t="s">
        <v>100</v>
      </c>
      <c r="CX124" s="2" t="s">
        <v>100</v>
      </c>
    </row>
    <row r="125">
      <c r="A125" s="2" t="s">
        <v>701</v>
      </c>
      <c r="B125" s="2" t="s">
        <v>89</v>
      </c>
      <c r="C125" s="2" t="s">
        <v>539</v>
      </c>
      <c r="D125" s="2" t="s">
        <v>401</v>
      </c>
      <c r="E125" s="2" t="s">
        <v>402</v>
      </c>
      <c r="F125" s="2" t="s">
        <v>702</v>
      </c>
      <c r="G125" s="2" t="s">
        <v>702</v>
      </c>
      <c r="H125" s="2" t="s">
        <v>702</v>
      </c>
      <c r="I125" s="2" t="s">
        <v>703</v>
      </c>
      <c r="J125" s="2" t="s">
        <v>95</v>
      </c>
      <c r="K125" s="2" t="s">
        <v>96</v>
      </c>
      <c r="L125" s="3">
        <v>63</v>
      </c>
      <c r="M125" s="3">
        <v>66.15</v>
      </c>
      <c r="N125" s="3">
        <v>134.99</v>
      </c>
      <c r="O125" s="2" t="s">
        <v>97</v>
      </c>
      <c r="P125" s="2" t="s">
        <v>129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101</v>
      </c>
      <c r="V125" s="2" t="s">
        <v>102</v>
      </c>
      <c r="W125" s="2" t="s">
        <v>159</v>
      </c>
      <c r="X125" s="2" t="s">
        <v>100</v>
      </c>
      <c r="Y125" s="2" t="s">
        <v>326</v>
      </c>
      <c r="Z125" s="4">
        <v>288</v>
      </c>
      <c r="AA125" s="4">
        <f>=ROUNDDOWN(57.6,0)</f>
      </c>
      <c r="AB125" s="5">
        <v>5</v>
      </c>
      <c r="AC125" s="2" t="s">
        <v>100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/>
      <c r="BJ125" s="4"/>
      <c r="BK125" s="8"/>
      <c r="BL125" s="2" t="s">
        <v>100</v>
      </c>
      <c r="BM125" s="7"/>
      <c r="BN125" s="7"/>
      <c r="BO125" s="4"/>
      <c r="BP125" s="8"/>
      <c r="BQ125" s="4"/>
      <c r="BR125" s="8"/>
      <c r="BS125" s="7"/>
      <c r="BT125" s="7"/>
      <c r="BU125" s="2" t="s">
        <v>107</v>
      </c>
      <c r="BV125" s="2" t="s">
        <v>97</v>
      </c>
      <c r="BW125" s="2" t="s">
        <v>162</v>
      </c>
      <c r="BX125" s="2" t="s">
        <v>224</v>
      </c>
      <c r="BY125" s="2" t="s">
        <v>110</v>
      </c>
      <c r="BZ125" s="2" t="s">
        <v>100</v>
      </c>
      <c r="CA125" s="4"/>
      <c r="CB125" s="8"/>
      <c r="CC125" s="4"/>
      <c r="CD125" s="8"/>
      <c r="CE125" s="7"/>
      <c r="CF125" s="7"/>
      <c r="CG125" s="2" t="s">
        <v>107</v>
      </c>
      <c r="CH125" s="2" t="s">
        <v>97</v>
      </c>
      <c r="CI125" s="2" t="s">
        <v>164</v>
      </c>
      <c r="CJ125" s="2" t="s">
        <v>100</v>
      </c>
      <c r="CK125" s="2" t="s">
        <v>110</v>
      </c>
      <c r="CL125" s="2" t="s">
        <v>100</v>
      </c>
      <c r="CM125" s="4"/>
      <c r="CN125" s="8"/>
      <c r="CO125" s="4"/>
      <c r="CP125" s="8"/>
      <c r="CQ125" s="7"/>
      <c r="CR125" s="7"/>
      <c r="CS125" s="2" t="s">
        <v>100</v>
      </c>
      <c r="CT125" s="2" t="s">
        <v>100</v>
      </c>
      <c r="CU125" s="2" t="s">
        <v>100</v>
      </c>
      <c r="CV125" s="2" t="s">
        <v>100</v>
      </c>
      <c r="CW125" s="2" t="s">
        <v>100</v>
      </c>
      <c r="CX125" s="2" t="s">
        <v>100</v>
      </c>
    </row>
    <row r="126">
      <c r="A126" s="2" t="s">
        <v>704</v>
      </c>
      <c r="B126" s="2" t="s">
        <v>89</v>
      </c>
      <c r="C126" s="2" t="s">
        <v>539</v>
      </c>
      <c r="D126" s="2" t="s">
        <v>401</v>
      </c>
      <c r="E126" s="2" t="s">
        <v>402</v>
      </c>
      <c r="F126" s="2" t="s">
        <v>702</v>
      </c>
      <c r="G126" s="2" t="s">
        <v>702</v>
      </c>
      <c r="H126" s="2" t="s">
        <v>702</v>
      </c>
      <c r="I126" s="2" t="s">
        <v>703</v>
      </c>
      <c r="J126" s="2" t="s">
        <v>95</v>
      </c>
      <c r="K126" s="2" t="s">
        <v>385</v>
      </c>
      <c r="L126" s="3">
        <v>31.5</v>
      </c>
      <c r="M126" s="3">
        <v>33.08</v>
      </c>
      <c r="N126" s="3">
        <v>67.99</v>
      </c>
      <c r="O126" s="2" t="s">
        <v>313</v>
      </c>
      <c r="P126" s="2" t="s">
        <v>266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100</v>
      </c>
      <c r="V126" s="2" t="s">
        <v>102</v>
      </c>
      <c r="W126" s="2" t="s">
        <v>159</v>
      </c>
      <c r="X126" s="2" t="s">
        <v>100</v>
      </c>
      <c r="Y126" s="2" t="s">
        <v>705</v>
      </c>
      <c r="Z126" s="4">
        <v>11</v>
      </c>
      <c r="AA126" s="4">
        <f>=ROUNDDOWN(11,0)</f>
      </c>
      <c r="AB126" s="5">
        <v>1</v>
      </c>
      <c r="AC126" s="2" t="s">
        <v>100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/>
      <c r="BJ126" s="4">
        <v>2</v>
      </c>
      <c r="BK126" s="8">
        <v>88.64</v>
      </c>
      <c r="BL126" s="2" t="s">
        <v>706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97</v>
      </c>
      <c r="BW126" s="2" t="s">
        <v>399</v>
      </c>
      <c r="BX126" s="2" t="s">
        <v>707</v>
      </c>
      <c r="BY126" s="2" t="s">
        <v>110</v>
      </c>
      <c r="BZ126" s="2" t="s">
        <v>100</v>
      </c>
      <c r="CA126" s="4"/>
      <c r="CB126" s="8"/>
      <c r="CC126" s="4"/>
      <c r="CD126" s="8"/>
      <c r="CE126" s="7"/>
      <c r="CF126" s="7"/>
      <c r="CG126" s="2" t="s">
        <v>107</v>
      </c>
      <c r="CH126" s="2" t="s">
        <v>97</v>
      </c>
      <c r="CI126" s="2" t="s">
        <v>399</v>
      </c>
      <c r="CJ126" s="2" t="s">
        <v>100</v>
      </c>
      <c r="CK126" s="2" t="s">
        <v>110</v>
      </c>
      <c r="CL126" s="2" t="s">
        <v>100</v>
      </c>
      <c r="CM126" s="4"/>
      <c r="CN126" s="8"/>
      <c r="CO126" s="4"/>
      <c r="CP126" s="8"/>
      <c r="CQ126" s="7"/>
      <c r="CR126" s="7"/>
      <c r="CS126" s="2" t="s">
        <v>100</v>
      </c>
      <c r="CT126" s="2" t="s">
        <v>100</v>
      </c>
      <c r="CU126" s="2" t="s">
        <v>100</v>
      </c>
      <c r="CV126" s="2" t="s">
        <v>100</v>
      </c>
      <c r="CW126" s="2" t="s">
        <v>100</v>
      </c>
      <c r="CX126" s="2" t="s">
        <v>100</v>
      </c>
    </row>
    <row r="127">
      <c r="A127" s="2" t="s">
        <v>708</v>
      </c>
      <c r="B127" s="2" t="s">
        <v>89</v>
      </c>
      <c r="C127" s="2" t="s">
        <v>539</v>
      </c>
      <c r="D127" s="2" t="s">
        <v>525</v>
      </c>
      <c r="E127" s="2" t="s">
        <v>526</v>
      </c>
      <c r="F127" s="2" t="s">
        <v>709</v>
      </c>
      <c r="G127" s="2" t="s">
        <v>709</v>
      </c>
      <c r="H127" s="2" t="s">
        <v>709</v>
      </c>
      <c r="I127" s="2" t="s">
        <v>710</v>
      </c>
      <c r="J127" s="2" t="s">
        <v>95</v>
      </c>
      <c r="K127" s="2" t="s">
        <v>96</v>
      </c>
      <c r="L127" s="3">
        <v>74.1</v>
      </c>
      <c r="M127" s="3">
        <v>77.8</v>
      </c>
      <c r="N127" s="3">
        <v>164.99</v>
      </c>
      <c r="O127" s="2" t="s">
        <v>97</v>
      </c>
      <c r="P127" s="2" t="s">
        <v>129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543</v>
      </c>
      <c r="V127" s="2" t="s">
        <v>102</v>
      </c>
      <c r="W127" s="2" t="s">
        <v>392</v>
      </c>
      <c r="X127" s="2" t="s">
        <v>159</v>
      </c>
      <c r="Y127" s="2" t="s">
        <v>319</v>
      </c>
      <c r="Z127" s="4">
        <v>118</v>
      </c>
      <c r="AA127" s="4">
        <f>=ROUNDDOWN(78.6666666666667,0)</f>
      </c>
      <c r="AB127" s="5">
        <v>1.5</v>
      </c>
      <c r="AC127" s="2" t="s">
        <v>100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3</v>
      </c>
      <c r="BK127" s="8">
        <v>271.02</v>
      </c>
      <c r="BL127" s="2" t="s">
        <v>711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97</v>
      </c>
      <c r="BW127" s="2" t="s">
        <v>162</v>
      </c>
      <c r="BX127" s="2" t="s">
        <v>712</v>
      </c>
      <c r="BY127" s="2" t="s">
        <v>110</v>
      </c>
      <c r="BZ127" s="2" t="s">
        <v>100</v>
      </c>
      <c r="CA127" s="4"/>
      <c r="CB127" s="8"/>
      <c r="CC127" s="4"/>
      <c r="CD127" s="8"/>
      <c r="CE127" s="7"/>
      <c r="CF127" s="7"/>
      <c r="CG127" s="2" t="s">
        <v>107</v>
      </c>
      <c r="CH127" s="2" t="s">
        <v>97</v>
      </c>
      <c r="CI127" s="2" t="s">
        <v>164</v>
      </c>
      <c r="CJ127" s="2" t="s">
        <v>100</v>
      </c>
      <c r="CK127" s="2" t="s">
        <v>110</v>
      </c>
      <c r="CL127" s="2" t="s">
        <v>100</v>
      </c>
      <c r="CM127" s="4"/>
      <c r="CN127" s="8"/>
      <c r="CO127" s="4"/>
      <c r="CP127" s="8"/>
      <c r="CQ127" s="7"/>
      <c r="CR127" s="7"/>
      <c r="CS127" s="2" t="s">
        <v>100</v>
      </c>
      <c r="CT127" s="2" t="s">
        <v>100</v>
      </c>
      <c r="CU127" s="2" t="s">
        <v>100</v>
      </c>
      <c r="CV127" s="2" t="s">
        <v>100</v>
      </c>
      <c r="CW127" s="2" t="s">
        <v>100</v>
      </c>
      <c r="CX127" s="2" t="s">
        <v>100</v>
      </c>
    </row>
    <row r="128">
      <c r="A128" s="2" t="s">
        <v>713</v>
      </c>
      <c r="B128" s="2" t="s">
        <v>89</v>
      </c>
      <c r="C128" s="2" t="s">
        <v>714</v>
      </c>
      <c r="D128" s="2" t="s">
        <v>401</v>
      </c>
      <c r="E128" s="2" t="s">
        <v>402</v>
      </c>
      <c r="F128" s="2" t="s">
        <v>715</v>
      </c>
      <c r="G128" s="2" t="s">
        <v>715</v>
      </c>
      <c r="H128" s="2" t="s">
        <v>715</v>
      </c>
      <c r="I128" s="2" t="s">
        <v>716</v>
      </c>
      <c r="J128" s="2" t="s">
        <v>95</v>
      </c>
      <c r="K128" s="2" t="s">
        <v>344</v>
      </c>
      <c r="L128" s="3">
        <v>57.5</v>
      </c>
      <c r="M128" s="3">
        <v>60.38</v>
      </c>
      <c r="N128" s="3">
        <v>119.99</v>
      </c>
      <c r="O128" s="2" t="s">
        <v>97</v>
      </c>
      <c r="P128" s="2" t="s">
        <v>115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101</v>
      </c>
      <c r="V128" s="2" t="s">
        <v>102</v>
      </c>
      <c r="W128" s="2" t="s">
        <v>392</v>
      </c>
      <c r="X128" s="2" t="s">
        <v>717</v>
      </c>
      <c r="Y128" s="2" t="s">
        <v>718</v>
      </c>
      <c r="Z128" s="4">
        <v>78</v>
      </c>
      <c r="AA128" s="4">
        <f>=ROUNDDOWN(4.875,0)</f>
      </c>
      <c r="AB128" s="5">
        <v>16</v>
      </c>
      <c r="AC128" s="2" t="s">
        <v>176</v>
      </c>
      <c r="AD128" s="4">
        <v>150</v>
      </c>
      <c r="AE128" s="4">
        <v>400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/>
      <c r="AP128" s="4">
        <v>1</v>
      </c>
      <c r="AQ128" s="8">
        <v>47.54</v>
      </c>
      <c r="AR128" s="4"/>
      <c r="AS128" s="8"/>
      <c r="AT128" s="7"/>
      <c r="AU128" s="7"/>
      <c r="AV128" s="4">
        <v>1</v>
      </c>
      <c r="AW128" s="8">
        <v>47.54</v>
      </c>
      <c r="AX128" s="4"/>
      <c r="AY128" s="8"/>
      <c r="AZ128" s="7"/>
      <c r="BA128" s="7"/>
      <c r="BB128" s="7">
        <v>1</v>
      </c>
      <c r="BC128" s="4">
        <v>1</v>
      </c>
      <c r="BD128" s="8">
        <v>47.54</v>
      </c>
      <c r="BE128" s="4"/>
      <c r="BF128" s="8"/>
      <c r="BG128" s="7"/>
      <c r="BH128" s="7"/>
      <c r="BI128" s="7">
        <v>1</v>
      </c>
      <c r="BJ128" s="4">
        <v>26</v>
      </c>
      <c r="BK128" s="8">
        <v>1663.22</v>
      </c>
      <c r="BL128" s="2" t="s">
        <v>719</v>
      </c>
      <c r="BM128" s="7">
        <v>0.0385</v>
      </c>
      <c r="BN128" s="7">
        <v>0.0286</v>
      </c>
      <c r="BO128" s="4">
        <v>1</v>
      </c>
      <c r="BP128" s="8">
        <v>47.54</v>
      </c>
      <c r="BQ128" s="4"/>
      <c r="BR128" s="8"/>
      <c r="BS128" s="7"/>
      <c r="BT128" s="7"/>
      <c r="BU128" s="2" t="s">
        <v>107</v>
      </c>
      <c r="BV128" s="2" t="s">
        <v>97</v>
      </c>
      <c r="BW128" s="2" t="s">
        <v>170</v>
      </c>
      <c r="BX128" s="2" t="s">
        <v>720</v>
      </c>
      <c r="BY128" s="2" t="s">
        <v>110</v>
      </c>
      <c r="BZ128" s="2" t="s">
        <v>100</v>
      </c>
      <c r="CA128" s="4"/>
      <c r="CB128" s="8"/>
      <c r="CC128" s="4"/>
      <c r="CD128" s="8"/>
      <c r="CE128" s="7"/>
      <c r="CF128" s="7"/>
      <c r="CG128" s="2" t="s">
        <v>107</v>
      </c>
      <c r="CH128" s="2" t="s">
        <v>97</v>
      </c>
      <c r="CI128" s="2" t="s">
        <v>170</v>
      </c>
      <c r="CJ128" s="2" t="s">
        <v>100</v>
      </c>
      <c r="CK128" s="2" t="s">
        <v>110</v>
      </c>
      <c r="CL128" s="2" t="s">
        <v>100</v>
      </c>
      <c r="CM128" s="4"/>
      <c r="CN128" s="8"/>
      <c r="CO128" s="4"/>
      <c r="CP128" s="8"/>
      <c r="CQ128" s="7"/>
      <c r="CR128" s="7"/>
      <c r="CS128" s="2" t="s">
        <v>100</v>
      </c>
      <c r="CT128" s="2" t="s">
        <v>100</v>
      </c>
      <c r="CU128" s="2" t="s">
        <v>100</v>
      </c>
      <c r="CV128" s="2" t="s">
        <v>100</v>
      </c>
      <c r="CW128" s="2" t="s">
        <v>100</v>
      </c>
      <c r="CX128" s="2" t="s">
        <v>100</v>
      </c>
    </row>
    <row r="129">
      <c r="A129" s="2" t="s">
        <v>721</v>
      </c>
      <c r="B129" s="2" t="s">
        <v>89</v>
      </c>
      <c r="C129" s="2" t="s">
        <v>714</v>
      </c>
      <c r="D129" s="2" t="s">
        <v>401</v>
      </c>
      <c r="E129" s="2" t="s">
        <v>402</v>
      </c>
      <c r="F129" s="2" t="s">
        <v>722</v>
      </c>
      <c r="G129" s="2" t="s">
        <v>722</v>
      </c>
      <c r="H129" s="2" t="s">
        <v>722</v>
      </c>
      <c r="I129" s="2" t="s">
        <v>723</v>
      </c>
      <c r="J129" s="2" t="s">
        <v>95</v>
      </c>
      <c r="K129" s="2" t="s">
        <v>506</v>
      </c>
      <c r="L129" s="3">
        <v>60.75</v>
      </c>
      <c r="M129" s="3">
        <v>63.79</v>
      </c>
      <c r="N129" s="3">
        <v>139.99</v>
      </c>
      <c r="O129" s="2" t="s">
        <v>313</v>
      </c>
      <c r="P129" s="2" t="s">
        <v>266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101</v>
      </c>
      <c r="V129" s="2" t="s">
        <v>102</v>
      </c>
      <c r="W129" s="2" t="s">
        <v>103</v>
      </c>
      <c r="X129" s="2" t="s">
        <v>724</v>
      </c>
      <c r="Y129" s="2" t="s">
        <v>319</v>
      </c>
      <c r="Z129" s="4">
        <v>79</v>
      </c>
      <c r="AA129" s="4">
        <f>=ROUNDDOWN(79,0)</f>
      </c>
      <c r="AB129" s="5">
        <v>1</v>
      </c>
      <c r="AC129" s="2" t="s">
        <v>100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100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97</v>
      </c>
      <c r="BW129" s="2" t="s">
        <v>162</v>
      </c>
      <c r="BX129" s="2" t="s">
        <v>100</v>
      </c>
      <c r="BY129" s="2" t="s">
        <v>110</v>
      </c>
      <c r="BZ129" s="2" t="s">
        <v>100</v>
      </c>
      <c r="CA129" s="4"/>
      <c r="CB129" s="8"/>
      <c r="CC129" s="4"/>
      <c r="CD129" s="8"/>
      <c r="CE129" s="7"/>
      <c r="CF129" s="7"/>
      <c r="CG129" s="2" t="s">
        <v>107</v>
      </c>
      <c r="CH129" s="2" t="s">
        <v>97</v>
      </c>
      <c r="CI129" s="2" t="s">
        <v>164</v>
      </c>
      <c r="CJ129" s="2" t="s">
        <v>100</v>
      </c>
      <c r="CK129" s="2" t="s">
        <v>110</v>
      </c>
      <c r="CL129" s="2" t="s">
        <v>100</v>
      </c>
      <c r="CM129" s="4"/>
      <c r="CN129" s="8"/>
      <c r="CO129" s="4"/>
      <c r="CP129" s="8"/>
      <c r="CQ129" s="7"/>
      <c r="CR129" s="7"/>
      <c r="CS129" s="2" t="s">
        <v>100</v>
      </c>
      <c r="CT129" s="2" t="s">
        <v>100</v>
      </c>
      <c r="CU129" s="2" t="s">
        <v>100</v>
      </c>
      <c r="CV129" s="2" t="s">
        <v>100</v>
      </c>
      <c r="CW129" s="2" t="s">
        <v>100</v>
      </c>
      <c r="CX129" s="2" t="s">
        <v>100</v>
      </c>
    </row>
    <row r="130">
      <c r="A130" s="2" t="s">
        <v>725</v>
      </c>
      <c r="B130" s="2" t="s">
        <v>89</v>
      </c>
      <c r="C130" s="2" t="s">
        <v>714</v>
      </c>
      <c r="D130" s="2" t="s">
        <v>401</v>
      </c>
      <c r="E130" s="2" t="s">
        <v>402</v>
      </c>
      <c r="F130" s="2" t="s">
        <v>726</v>
      </c>
      <c r="G130" s="2" t="s">
        <v>726</v>
      </c>
      <c r="H130" s="2" t="s">
        <v>726</v>
      </c>
      <c r="I130" s="2" t="s">
        <v>727</v>
      </c>
      <c r="J130" s="2" t="s">
        <v>95</v>
      </c>
      <c r="K130" s="2" t="s">
        <v>506</v>
      </c>
      <c r="L130" s="3">
        <v>41.9</v>
      </c>
      <c r="M130" s="3">
        <v>44</v>
      </c>
      <c r="N130" s="3">
        <v>94.99</v>
      </c>
      <c r="O130" s="2" t="s">
        <v>97</v>
      </c>
      <c r="P130" s="2" t="s">
        <v>266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101</v>
      </c>
      <c r="V130" s="2" t="s">
        <v>102</v>
      </c>
      <c r="W130" s="2" t="s">
        <v>103</v>
      </c>
      <c r="X130" s="2" t="s">
        <v>724</v>
      </c>
      <c r="Y130" s="2" t="s">
        <v>728</v>
      </c>
      <c r="Z130" s="4">
        <v>27</v>
      </c>
      <c r="AA130" s="4">
        <f>=ROUNDDOWN(27,0)</f>
      </c>
      <c r="AB130" s="5">
        <v>1</v>
      </c>
      <c r="AC130" s="2" t="s">
        <v>100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4</v>
      </c>
      <c r="BK130" s="8">
        <v>332.11</v>
      </c>
      <c r="BL130" s="2" t="s">
        <v>669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97</v>
      </c>
      <c r="BW130" s="2" t="s">
        <v>132</v>
      </c>
      <c r="BX130" s="2" t="s">
        <v>729</v>
      </c>
      <c r="BY130" s="2" t="s">
        <v>110</v>
      </c>
      <c r="BZ130" s="2" t="s">
        <v>100</v>
      </c>
      <c r="CA130" s="4"/>
      <c r="CB130" s="8"/>
      <c r="CC130" s="4"/>
      <c r="CD130" s="8"/>
      <c r="CE130" s="7"/>
      <c r="CF130" s="7"/>
      <c r="CG130" s="2" t="s">
        <v>107</v>
      </c>
      <c r="CH130" s="2" t="s">
        <v>97</v>
      </c>
      <c r="CI130" s="2" t="s">
        <v>124</v>
      </c>
      <c r="CJ130" s="2" t="s">
        <v>100</v>
      </c>
      <c r="CK130" s="2" t="s">
        <v>110</v>
      </c>
      <c r="CL130" s="2" t="s">
        <v>100</v>
      </c>
      <c r="CM130" s="4"/>
      <c r="CN130" s="8"/>
      <c r="CO130" s="4"/>
      <c r="CP130" s="8"/>
      <c r="CQ130" s="7"/>
      <c r="CR130" s="7"/>
      <c r="CS130" s="2" t="s">
        <v>208</v>
      </c>
      <c r="CT130" s="2" t="s">
        <v>97</v>
      </c>
      <c r="CU130" s="2" t="s">
        <v>100</v>
      </c>
      <c r="CV130" s="2" t="s">
        <v>100</v>
      </c>
      <c r="CW130" s="2" t="s">
        <v>110</v>
      </c>
      <c r="CX130" s="2" t="s">
        <v>100</v>
      </c>
    </row>
    <row r="131">
      <c r="A131" s="2" t="s">
        <v>730</v>
      </c>
      <c r="B131" s="2" t="s">
        <v>89</v>
      </c>
      <c r="C131" s="2" t="s">
        <v>714</v>
      </c>
      <c r="D131" s="2" t="s">
        <v>401</v>
      </c>
      <c r="E131" s="2" t="s">
        <v>402</v>
      </c>
      <c r="F131" s="2" t="s">
        <v>731</v>
      </c>
      <c r="G131" s="2" t="s">
        <v>731</v>
      </c>
      <c r="H131" s="2" t="s">
        <v>731</v>
      </c>
      <c r="I131" s="2" t="s">
        <v>732</v>
      </c>
      <c r="J131" s="2" t="s">
        <v>95</v>
      </c>
      <c r="K131" s="2" t="s">
        <v>733</v>
      </c>
      <c r="L131" s="3">
        <v>79.49</v>
      </c>
      <c r="M131" s="3">
        <v>83.46</v>
      </c>
      <c r="N131" s="3">
        <v>184.99</v>
      </c>
      <c r="O131" s="2" t="s">
        <v>97</v>
      </c>
      <c r="P131" s="2" t="s">
        <v>221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100</v>
      </c>
      <c r="V131" s="2" t="s">
        <v>102</v>
      </c>
      <c r="W131" s="2" t="s">
        <v>103</v>
      </c>
      <c r="X131" s="2" t="s">
        <v>724</v>
      </c>
      <c r="Y131" s="2" t="s">
        <v>734</v>
      </c>
      <c r="Z131" s="4">
        <v>159</v>
      </c>
      <c r="AA131" s="4">
        <f>=ROUNDDOWN(27.8947368421053,0)</f>
      </c>
      <c r="AB131" s="5">
        <v>5.7</v>
      </c>
      <c r="AC131" s="2" t="s">
        <v>100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11</v>
      </c>
      <c r="BK131" s="8">
        <v>986.09</v>
      </c>
      <c r="BL131" s="2" t="s">
        <v>735</v>
      </c>
      <c r="BM131" s="7"/>
      <c r="BN131" s="7"/>
      <c r="BO131" s="4"/>
      <c r="BP131" s="8"/>
      <c r="BQ131" s="4"/>
      <c r="BR131" s="8"/>
      <c r="BS131" s="7"/>
      <c r="BT131" s="7"/>
      <c r="BU131" s="2" t="s">
        <v>107</v>
      </c>
      <c r="BV131" s="2" t="s">
        <v>97</v>
      </c>
      <c r="BW131" s="2" t="s">
        <v>515</v>
      </c>
      <c r="BX131" s="2" t="s">
        <v>736</v>
      </c>
      <c r="BY131" s="2" t="s">
        <v>110</v>
      </c>
      <c r="BZ131" s="2" t="s">
        <v>100</v>
      </c>
      <c r="CA131" s="4"/>
      <c r="CB131" s="8"/>
      <c r="CC131" s="4"/>
      <c r="CD131" s="8"/>
      <c r="CE131" s="7"/>
      <c r="CF131" s="7"/>
      <c r="CG131" s="2" t="s">
        <v>107</v>
      </c>
      <c r="CH131" s="2" t="s">
        <v>97</v>
      </c>
      <c r="CI131" s="2" t="s">
        <v>124</v>
      </c>
      <c r="CJ131" s="2" t="s">
        <v>100</v>
      </c>
      <c r="CK131" s="2" t="s">
        <v>110</v>
      </c>
      <c r="CL131" s="2" t="s">
        <v>100</v>
      </c>
      <c r="CM131" s="4"/>
      <c r="CN131" s="8"/>
      <c r="CO131" s="4"/>
      <c r="CP131" s="8"/>
      <c r="CQ131" s="7"/>
      <c r="CR131" s="7"/>
      <c r="CS131" s="2" t="s">
        <v>100</v>
      </c>
      <c r="CT131" s="2" t="s">
        <v>100</v>
      </c>
      <c r="CU131" s="2" t="s">
        <v>100</v>
      </c>
      <c r="CV131" s="2" t="s">
        <v>100</v>
      </c>
      <c r="CW131" s="2" t="s">
        <v>100</v>
      </c>
      <c r="CX131" s="2" t="s">
        <v>100</v>
      </c>
    </row>
    <row r="132">
      <c r="A132" s="2" t="s">
        <v>737</v>
      </c>
      <c r="B132" s="2" t="s">
        <v>89</v>
      </c>
      <c r="C132" s="2" t="s">
        <v>714</v>
      </c>
      <c r="D132" s="2" t="s">
        <v>401</v>
      </c>
      <c r="E132" s="2" t="s">
        <v>402</v>
      </c>
      <c r="F132" s="2" t="s">
        <v>738</v>
      </c>
      <c r="G132" s="2" t="s">
        <v>738</v>
      </c>
      <c r="H132" s="2" t="s">
        <v>738</v>
      </c>
      <c r="I132" s="2" t="s">
        <v>739</v>
      </c>
      <c r="J132" s="2" t="s">
        <v>95</v>
      </c>
      <c r="K132" s="2" t="s">
        <v>740</v>
      </c>
      <c r="L132" s="3">
        <v>59.5</v>
      </c>
      <c r="M132" s="3">
        <v>62.48</v>
      </c>
      <c r="N132" s="3">
        <v>124.99</v>
      </c>
      <c r="O132" s="2" t="s">
        <v>97</v>
      </c>
      <c r="P132" s="2" t="s">
        <v>266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101</v>
      </c>
      <c r="V132" s="2" t="s">
        <v>102</v>
      </c>
      <c r="W132" s="2" t="s">
        <v>741</v>
      </c>
      <c r="X132" s="2" t="s">
        <v>461</v>
      </c>
      <c r="Y132" s="2" t="s">
        <v>530</v>
      </c>
      <c r="Z132" s="4">
        <v>31</v>
      </c>
      <c r="AA132" s="4">
        <f>=ROUNDDOWN(28.1818181818182,0)</f>
      </c>
      <c r="AB132" s="5">
        <v>1.1</v>
      </c>
      <c r="AC132" s="2" t="s">
        <v>100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100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97</v>
      </c>
      <c r="BW132" s="2" t="s">
        <v>399</v>
      </c>
      <c r="BX132" s="2" t="s">
        <v>100</v>
      </c>
      <c r="BY132" s="2" t="s">
        <v>110</v>
      </c>
      <c r="BZ132" s="2" t="s">
        <v>100</v>
      </c>
      <c r="CA132" s="4"/>
      <c r="CB132" s="8"/>
      <c r="CC132" s="4"/>
      <c r="CD132" s="8"/>
      <c r="CE132" s="7"/>
      <c r="CF132" s="7"/>
      <c r="CG132" s="2" t="s">
        <v>107</v>
      </c>
      <c r="CH132" s="2" t="s">
        <v>97</v>
      </c>
      <c r="CI132" s="2" t="s">
        <v>399</v>
      </c>
      <c r="CJ132" s="2" t="s">
        <v>100</v>
      </c>
      <c r="CK132" s="2" t="s">
        <v>110</v>
      </c>
      <c r="CL132" s="2" t="s">
        <v>100</v>
      </c>
      <c r="CM132" s="4"/>
      <c r="CN132" s="8"/>
      <c r="CO132" s="4"/>
      <c r="CP132" s="8"/>
      <c r="CQ132" s="7"/>
      <c r="CR132" s="7"/>
      <c r="CS132" s="2" t="s">
        <v>100</v>
      </c>
      <c r="CT132" s="2" t="s">
        <v>100</v>
      </c>
      <c r="CU132" s="2" t="s">
        <v>100</v>
      </c>
      <c r="CV132" s="2" t="s">
        <v>100</v>
      </c>
      <c r="CW132" s="2" t="s">
        <v>100</v>
      </c>
      <c r="CX132" s="2" t="s">
        <v>100</v>
      </c>
    </row>
    <row r="133">
      <c r="A133" s="2" t="s">
        <v>742</v>
      </c>
      <c r="B133" s="2" t="s">
        <v>89</v>
      </c>
      <c r="C133" s="2" t="s">
        <v>714</v>
      </c>
      <c r="D133" s="2" t="s">
        <v>302</v>
      </c>
      <c r="E133" s="2" t="s">
        <v>303</v>
      </c>
      <c r="F133" s="2" t="s">
        <v>743</v>
      </c>
      <c r="G133" s="2" t="s">
        <v>743</v>
      </c>
      <c r="H133" s="2" t="s">
        <v>743</v>
      </c>
      <c r="I133" s="2" t="s">
        <v>744</v>
      </c>
      <c r="J133" s="2" t="s">
        <v>95</v>
      </c>
      <c r="K133" s="2" t="s">
        <v>745</v>
      </c>
      <c r="L133" s="3">
        <v>56.88</v>
      </c>
      <c r="M133" s="3">
        <v>59.72</v>
      </c>
      <c r="N133" s="3">
        <v>129.99</v>
      </c>
      <c r="O133" s="2" t="s">
        <v>313</v>
      </c>
      <c r="P133" s="2" t="s">
        <v>266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101</v>
      </c>
      <c r="V133" s="2" t="s">
        <v>102</v>
      </c>
      <c r="W133" s="2" t="s">
        <v>175</v>
      </c>
      <c r="X133" s="2" t="s">
        <v>717</v>
      </c>
      <c r="Y133" s="2" t="s">
        <v>319</v>
      </c>
      <c r="Z133" s="4">
        <v>93</v>
      </c>
      <c r="AA133" s="4">
        <f>=ROUNDDOWN(93,0)</f>
      </c>
      <c r="AB133" s="5">
        <v>1</v>
      </c>
      <c r="AC133" s="2" t="s">
        <v>100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100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97</v>
      </c>
      <c r="BW133" s="2" t="s">
        <v>162</v>
      </c>
      <c r="BX133" s="2" t="s">
        <v>746</v>
      </c>
      <c r="BY133" s="2" t="s">
        <v>110</v>
      </c>
      <c r="BZ133" s="2" t="s">
        <v>100</v>
      </c>
      <c r="CA133" s="4"/>
      <c r="CB133" s="8"/>
      <c r="CC133" s="4"/>
      <c r="CD133" s="8"/>
      <c r="CE133" s="7"/>
      <c r="CF133" s="7"/>
      <c r="CG133" s="2" t="s">
        <v>107</v>
      </c>
      <c r="CH133" s="2" t="s">
        <v>97</v>
      </c>
      <c r="CI133" s="2" t="s">
        <v>164</v>
      </c>
      <c r="CJ133" s="2" t="s">
        <v>100</v>
      </c>
      <c r="CK133" s="2" t="s">
        <v>110</v>
      </c>
      <c r="CL133" s="2" t="s">
        <v>100</v>
      </c>
      <c r="CM133" s="4"/>
      <c r="CN133" s="8"/>
      <c r="CO133" s="4"/>
      <c r="CP133" s="8"/>
      <c r="CQ133" s="7"/>
      <c r="CR133" s="7"/>
      <c r="CS133" s="2" t="s">
        <v>100</v>
      </c>
      <c r="CT133" s="2" t="s">
        <v>100</v>
      </c>
      <c r="CU133" s="2" t="s">
        <v>100</v>
      </c>
      <c r="CV133" s="2" t="s">
        <v>100</v>
      </c>
      <c r="CW133" s="2" t="s">
        <v>100</v>
      </c>
      <c r="CX133" s="2" t="s">
        <v>100</v>
      </c>
    </row>
    <row r="134">
      <c r="A134" s="2" t="s">
        <v>747</v>
      </c>
      <c r="B134" s="2" t="s">
        <v>89</v>
      </c>
      <c r="C134" s="2" t="s">
        <v>714</v>
      </c>
      <c r="D134" s="2" t="s">
        <v>302</v>
      </c>
      <c r="E134" s="2" t="s">
        <v>303</v>
      </c>
      <c r="F134" s="2" t="s">
        <v>748</v>
      </c>
      <c r="G134" s="2" t="s">
        <v>748</v>
      </c>
      <c r="H134" s="2" t="s">
        <v>748</v>
      </c>
      <c r="I134" s="2" t="s">
        <v>749</v>
      </c>
      <c r="J134" s="2" t="s">
        <v>95</v>
      </c>
      <c r="K134" s="2" t="s">
        <v>344</v>
      </c>
      <c r="L134" s="3">
        <v>44.55</v>
      </c>
      <c r="M134" s="3">
        <v>46.78</v>
      </c>
      <c r="N134" s="3">
        <v>104.99</v>
      </c>
      <c r="O134" s="2" t="s">
        <v>313</v>
      </c>
      <c r="P134" s="2" t="s">
        <v>266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101</v>
      </c>
      <c r="V134" s="2" t="s">
        <v>102</v>
      </c>
      <c r="W134" s="2" t="s">
        <v>159</v>
      </c>
      <c r="X134" s="2" t="s">
        <v>717</v>
      </c>
      <c r="Y134" s="2" t="s">
        <v>319</v>
      </c>
      <c r="Z134" s="4">
        <v>40</v>
      </c>
      <c r="AA134" s="4">
        <f>=ROUNDDOWN(20,0)</f>
      </c>
      <c r="AB134" s="5">
        <v>2</v>
      </c>
      <c r="AC134" s="2" t="s">
        <v>100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100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97</v>
      </c>
      <c r="BW134" s="2" t="s">
        <v>162</v>
      </c>
      <c r="BX134" s="2" t="s">
        <v>750</v>
      </c>
      <c r="BY134" s="2" t="s">
        <v>110</v>
      </c>
      <c r="BZ134" s="2" t="s">
        <v>100</v>
      </c>
      <c r="CA134" s="4"/>
      <c r="CB134" s="8"/>
      <c r="CC134" s="4"/>
      <c r="CD134" s="8"/>
      <c r="CE134" s="7"/>
      <c r="CF134" s="7"/>
      <c r="CG134" s="2" t="s">
        <v>107</v>
      </c>
      <c r="CH134" s="2" t="s">
        <v>97</v>
      </c>
      <c r="CI134" s="2" t="s">
        <v>164</v>
      </c>
      <c r="CJ134" s="2" t="s">
        <v>100</v>
      </c>
      <c r="CK134" s="2" t="s">
        <v>110</v>
      </c>
      <c r="CL134" s="2" t="s">
        <v>100</v>
      </c>
      <c r="CM134" s="4"/>
      <c r="CN134" s="8"/>
      <c r="CO134" s="4"/>
      <c r="CP134" s="8"/>
      <c r="CQ134" s="7"/>
      <c r="CR134" s="7"/>
      <c r="CS134" s="2" t="s">
        <v>100</v>
      </c>
      <c r="CT134" s="2" t="s">
        <v>100</v>
      </c>
      <c r="CU134" s="2" t="s">
        <v>100</v>
      </c>
      <c r="CV134" s="2" t="s">
        <v>100</v>
      </c>
      <c r="CW134" s="2" t="s">
        <v>100</v>
      </c>
      <c r="CX134" s="2" t="s">
        <v>100</v>
      </c>
    </row>
    <row r="135">
      <c r="A135" s="2" t="s">
        <v>751</v>
      </c>
      <c r="B135" s="2" t="s">
        <v>89</v>
      </c>
      <c r="C135" s="2" t="s">
        <v>714</v>
      </c>
      <c r="D135" s="2" t="s">
        <v>91</v>
      </c>
      <c r="E135" s="2" t="s">
        <v>92</v>
      </c>
      <c r="F135" s="2" t="s">
        <v>715</v>
      </c>
      <c r="G135" s="2" t="s">
        <v>715</v>
      </c>
      <c r="H135" s="2" t="s">
        <v>715</v>
      </c>
      <c r="I135" s="2" t="s">
        <v>752</v>
      </c>
      <c r="J135" s="2" t="s">
        <v>95</v>
      </c>
      <c r="K135" s="2" t="s">
        <v>344</v>
      </c>
      <c r="L135" s="3">
        <v>39.85</v>
      </c>
      <c r="M135" s="3">
        <v>41.84</v>
      </c>
      <c r="N135" s="3">
        <v>79.99</v>
      </c>
      <c r="O135" s="2" t="s">
        <v>97</v>
      </c>
      <c r="P135" s="2" t="s">
        <v>129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101</v>
      </c>
      <c r="V135" s="2" t="s">
        <v>102</v>
      </c>
      <c r="W135" s="2" t="s">
        <v>392</v>
      </c>
      <c r="X135" s="2" t="s">
        <v>717</v>
      </c>
      <c r="Y135" s="2" t="s">
        <v>487</v>
      </c>
      <c r="Z135" s="4">
        <v>105</v>
      </c>
      <c r="AA135" s="4">
        <f>=ROUNDDOWN(35,0)</f>
      </c>
      <c r="AB135" s="5">
        <v>3</v>
      </c>
      <c r="AC135" s="2" t="s">
        <v>100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3</v>
      </c>
      <c r="BK135" s="8">
        <v>137.89</v>
      </c>
      <c r="BL135" s="2" t="s">
        <v>753</v>
      </c>
      <c r="BM135" s="7"/>
      <c r="BN135" s="7"/>
      <c r="BO135" s="4"/>
      <c r="BP135" s="8"/>
      <c r="BQ135" s="4"/>
      <c r="BR135" s="8"/>
      <c r="BS135" s="7"/>
      <c r="BT135" s="7"/>
      <c r="BU135" s="2" t="s">
        <v>140</v>
      </c>
      <c r="BV135" s="2" t="s">
        <v>97</v>
      </c>
      <c r="BW135" s="2" t="s">
        <v>100</v>
      </c>
      <c r="BX135" s="2" t="s">
        <v>100</v>
      </c>
      <c r="BY135" s="2" t="s">
        <v>110</v>
      </c>
      <c r="BZ135" s="2" t="s">
        <v>100</v>
      </c>
      <c r="CA135" s="4"/>
      <c r="CB135" s="8"/>
      <c r="CC135" s="4"/>
      <c r="CD135" s="8"/>
      <c r="CE135" s="7"/>
      <c r="CF135" s="7"/>
      <c r="CG135" s="2" t="s">
        <v>140</v>
      </c>
      <c r="CH135" s="2" t="s">
        <v>97</v>
      </c>
      <c r="CI135" s="2" t="s">
        <v>100</v>
      </c>
      <c r="CJ135" s="2" t="s">
        <v>100</v>
      </c>
      <c r="CK135" s="2" t="s">
        <v>110</v>
      </c>
      <c r="CL135" s="2" t="s">
        <v>100</v>
      </c>
      <c r="CM135" s="4"/>
      <c r="CN135" s="8"/>
      <c r="CO135" s="4"/>
      <c r="CP135" s="8"/>
      <c r="CQ135" s="7"/>
      <c r="CR135" s="7"/>
      <c r="CS135" s="2" t="s">
        <v>100</v>
      </c>
      <c r="CT135" s="2" t="s">
        <v>100</v>
      </c>
      <c r="CU135" s="2" t="s">
        <v>100</v>
      </c>
      <c r="CV135" s="2" t="s">
        <v>100</v>
      </c>
      <c r="CW135" s="2" t="s">
        <v>100</v>
      </c>
      <c r="CX135" s="2" t="s">
        <v>100</v>
      </c>
    </row>
    <row r="136">
      <c r="A136" s="2" t="s">
        <v>754</v>
      </c>
      <c r="B136" s="2" t="s">
        <v>89</v>
      </c>
      <c r="C136" s="2" t="s">
        <v>714</v>
      </c>
      <c r="D136" s="2" t="s">
        <v>91</v>
      </c>
      <c r="E136" s="2" t="s">
        <v>92</v>
      </c>
      <c r="F136" s="2" t="s">
        <v>755</v>
      </c>
      <c r="G136" s="2" t="s">
        <v>755</v>
      </c>
      <c r="H136" s="2" t="s">
        <v>755</v>
      </c>
      <c r="I136" s="2" t="s">
        <v>756</v>
      </c>
      <c r="J136" s="2" t="s">
        <v>95</v>
      </c>
      <c r="K136" s="2" t="s">
        <v>128</v>
      </c>
      <c r="L136" s="3">
        <v>25.96</v>
      </c>
      <c r="M136" s="3">
        <v>27.26</v>
      </c>
      <c r="N136" s="3">
        <v>57.99</v>
      </c>
      <c r="O136" s="2" t="s">
        <v>97</v>
      </c>
      <c r="P136" s="2" t="s">
        <v>266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101</v>
      </c>
      <c r="V136" s="2" t="s">
        <v>102</v>
      </c>
      <c r="W136" s="2" t="s">
        <v>392</v>
      </c>
      <c r="X136" s="2" t="s">
        <v>717</v>
      </c>
      <c r="Y136" s="2" t="s">
        <v>757</v>
      </c>
      <c r="Z136" s="4">
        <v>57</v>
      </c>
      <c r="AA136" s="4">
        <f>=ROUNDDOWN(20.3571428571429,0)</f>
      </c>
      <c r="AB136" s="5">
        <v>2.8</v>
      </c>
      <c r="AC136" s="2" t="s">
        <v>100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5</v>
      </c>
      <c r="BK136" s="8">
        <v>420.12</v>
      </c>
      <c r="BL136" s="2" t="s">
        <v>758</v>
      </c>
      <c r="BM136" s="7"/>
      <c r="BN136" s="7"/>
      <c r="BO136" s="4"/>
      <c r="BP136" s="8"/>
      <c r="BQ136" s="4"/>
      <c r="BR136" s="8"/>
      <c r="BS136" s="7"/>
      <c r="BT136" s="7"/>
      <c r="BU136" s="2" t="s">
        <v>107</v>
      </c>
      <c r="BV136" s="2" t="s">
        <v>97</v>
      </c>
      <c r="BW136" s="2" t="s">
        <v>132</v>
      </c>
      <c r="BX136" s="2" t="s">
        <v>100</v>
      </c>
      <c r="BY136" s="2" t="s">
        <v>110</v>
      </c>
      <c r="BZ136" s="2" t="s">
        <v>100</v>
      </c>
      <c r="CA136" s="4"/>
      <c r="CB136" s="8"/>
      <c r="CC136" s="4"/>
      <c r="CD136" s="8"/>
      <c r="CE136" s="7"/>
      <c r="CF136" s="7"/>
      <c r="CG136" s="2" t="s">
        <v>107</v>
      </c>
      <c r="CH136" s="2" t="s">
        <v>97</v>
      </c>
      <c r="CI136" s="2" t="s">
        <v>124</v>
      </c>
      <c r="CJ136" s="2" t="s">
        <v>100</v>
      </c>
      <c r="CK136" s="2" t="s">
        <v>110</v>
      </c>
      <c r="CL136" s="2" t="s">
        <v>100</v>
      </c>
      <c r="CM136" s="4"/>
      <c r="CN136" s="8"/>
      <c r="CO136" s="4"/>
      <c r="CP136" s="8"/>
      <c r="CQ136" s="7"/>
      <c r="CR136" s="7"/>
      <c r="CS136" s="2" t="s">
        <v>208</v>
      </c>
      <c r="CT136" s="2" t="s">
        <v>97</v>
      </c>
      <c r="CU136" s="2" t="s">
        <v>100</v>
      </c>
      <c r="CV136" s="2" t="s">
        <v>100</v>
      </c>
      <c r="CW136" s="2" t="s">
        <v>110</v>
      </c>
      <c r="CX136" s="2" t="s">
        <v>100</v>
      </c>
    </row>
    <row r="137">
      <c r="A137" s="2" t="s">
        <v>759</v>
      </c>
      <c r="B137" s="2" t="s">
        <v>89</v>
      </c>
      <c r="C137" s="2" t="s">
        <v>714</v>
      </c>
      <c r="D137" s="2" t="s">
        <v>91</v>
      </c>
      <c r="E137" s="2" t="s">
        <v>92</v>
      </c>
      <c r="F137" s="2" t="s">
        <v>760</v>
      </c>
      <c r="G137" s="2" t="s">
        <v>760</v>
      </c>
      <c r="H137" s="2" t="s">
        <v>760</v>
      </c>
      <c r="I137" s="2" t="s">
        <v>232</v>
      </c>
      <c r="J137" s="2" t="s">
        <v>95</v>
      </c>
      <c r="K137" s="2" t="s">
        <v>506</v>
      </c>
      <c r="L137" s="3">
        <v>43.99</v>
      </c>
      <c r="M137" s="3">
        <v>46.19</v>
      </c>
      <c r="N137" s="3">
        <v>99.99</v>
      </c>
      <c r="O137" s="2" t="s">
        <v>97</v>
      </c>
      <c r="P137" s="2" t="s">
        <v>129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101</v>
      </c>
      <c r="V137" s="2" t="s">
        <v>102</v>
      </c>
      <c r="W137" s="2" t="s">
        <v>103</v>
      </c>
      <c r="X137" s="2" t="s">
        <v>724</v>
      </c>
      <c r="Y137" s="2" t="s">
        <v>728</v>
      </c>
      <c r="Z137" s="4">
        <v>219</v>
      </c>
      <c r="AA137" s="4">
        <f>=ROUNDDOWN(36.5,0)</f>
      </c>
      <c r="AB137" s="5">
        <v>6</v>
      </c>
      <c r="AC137" s="2" t="s">
        <v>100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4</v>
      </c>
      <c r="BK137" s="8">
        <v>180.2</v>
      </c>
      <c r="BL137" s="2" t="s">
        <v>145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97</v>
      </c>
      <c r="BW137" s="2" t="s">
        <v>132</v>
      </c>
      <c r="BX137" s="2" t="s">
        <v>761</v>
      </c>
      <c r="BY137" s="2" t="s">
        <v>110</v>
      </c>
      <c r="BZ137" s="2" t="s">
        <v>100</v>
      </c>
      <c r="CA137" s="4"/>
      <c r="CB137" s="8"/>
      <c r="CC137" s="4"/>
      <c r="CD137" s="8"/>
      <c r="CE137" s="7"/>
      <c r="CF137" s="7"/>
      <c r="CG137" s="2" t="s">
        <v>107</v>
      </c>
      <c r="CH137" s="2" t="s">
        <v>97</v>
      </c>
      <c r="CI137" s="2" t="s">
        <v>124</v>
      </c>
      <c r="CJ137" s="2" t="s">
        <v>100</v>
      </c>
      <c r="CK137" s="2" t="s">
        <v>110</v>
      </c>
      <c r="CL137" s="2" t="s">
        <v>100</v>
      </c>
      <c r="CM137" s="4"/>
      <c r="CN137" s="8"/>
      <c r="CO137" s="4"/>
      <c r="CP137" s="8"/>
      <c r="CQ137" s="7"/>
      <c r="CR137" s="7"/>
      <c r="CS137" s="2" t="s">
        <v>208</v>
      </c>
      <c r="CT137" s="2" t="s">
        <v>97</v>
      </c>
      <c r="CU137" s="2" t="s">
        <v>100</v>
      </c>
      <c r="CV137" s="2" t="s">
        <v>100</v>
      </c>
      <c r="CW137" s="2" t="s">
        <v>110</v>
      </c>
      <c r="CX137" s="2" t="s">
        <v>100</v>
      </c>
    </row>
    <row r="138">
      <c r="A138" s="2" t="s">
        <v>762</v>
      </c>
      <c r="B138" s="2" t="s">
        <v>89</v>
      </c>
      <c r="C138" s="2" t="s">
        <v>714</v>
      </c>
      <c r="D138" s="2" t="s">
        <v>91</v>
      </c>
      <c r="E138" s="2" t="s">
        <v>92</v>
      </c>
      <c r="F138" s="2" t="s">
        <v>763</v>
      </c>
      <c r="G138" s="2" t="s">
        <v>763</v>
      </c>
      <c r="H138" s="2" t="s">
        <v>763</v>
      </c>
      <c r="I138" s="2" t="s">
        <v>764</v>
      </c>
      <c r="J138" s="2" t="s">
        <v>95</v>
      </c>
      <c r="K138" s="2" t="s">
        <v>519</v>
      </c>
      <c r="L138" s="3">
        <v>41.4</v>
      </c>
      <c r="M138" s="3">
        <v>43.47</v>
      </c>
      <c r="N138" s="3">
        <v>94.99</v>
      </c>
      <c r="O138" s="2" t="s">
        <v>313</v>
      </c>
      <c r="P138" s="2" t="s">
        <v>266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101</v>
      </c>
      <c r="V138" s="2" t="s">
        <v>102</v>
      </c>
      <c r="W138" s="2" t="s">
        <v>103</v>
      </c>
      <c r="X138" s="2" t="s">
        <v>724</v>
      </c>
      <c r="Y138" s="2" t="s">
        <v>319</v>
      </c>
      <c r="Z138" s="4">
        <v>43</v>
      </c>
      <c r="AA138" s="4">
        <f>=ROUNDDOWN(43,0)</f>
      </c>
      <c r="AB138" s="5">
        <v>1</v>
      </c>
      <c r="AC138" s="2" t="s">
        <v>100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1</v>
      </c>
      <c r="BK138" s="8">
        <v>46.95</v>
      </c>
      <c r="BL138" s="2" t="s">
        <v>765</v>
      </c>
      <c r="BM138" s="7"/>
      <c r="BN138" s="7"/>
      <c r="BO138" s="4"/>
      <c r="BP138" s="8"/>
      <c r="BQ138" s="4"/>
      <c r="BR138" s="8"/>
      <c r="BS138" s="7"/>
      <c r="BT138" s="7"/>
      <c r="BU138" s="2" t="s">
        <v>107</v>
      </c>
      <c r="BV138" s="2" t="s">
        <v>97</v>
      </c>
      <c r="BW138" s="2" t="s">
        <v>162</v>
      </c>
      <c r="BX138" s="2" t="s">
        <v>766</v>
      </c>
      <c r="BY138" s="2" t="s">
        <v>110</v>
      </c>
      <c r="BZ138" s="2" t="s">
        <v>100</v>
      </c>
      <c r="CA138" s="4"/>
      <c r="CB138" s="8"/>
      <c r="CC138" s="4"/>
      <c r="CD138" s="8"/>
      <c r="CE138" s="7"/>
      <c r="CF138" s="7"/>
      <c r="CG138" s="2" t="s">
        <v>107</v>
      </c>
      <c r="CH138" s="2" t="s">
        <v>97</v>
      </c>
      <c r="CI138" s="2" t="s">
        <v>164</v>
      </c>
      <c r="CJ138" s="2" t="s">
        <v>100</v>
      </c>
      <c r="CK138" s="2" t="s">
        <v>110</v>
      </c>
      <c r="CL138" s="2" t="s">
        <v>100</v>
      </c>
      <c r="CM138" s="4"/>
      <c r="CN138" s="8"/>
      <c r="CO138" s="4"/>
      <c r="CP138" s="8"/>
      <c r="CQ138" s="7"/>
      <c r="CR138" s="7"/>
      <c r="CS138" s="2" t="s">
        <v>100</v>
      </c>
      <c r="CT138" s="2" t="s">
        <v>100</v>
      </c>
      <c r="CU138" s="2" t="s">
        <v>100</v>
      </c>
      <c r="CV138" s="2" t="s">
        <v>100</v>
      </c>
      <c r="CW138" s="2" t="s">
        <v>100</v>
      </c>
      <c r="CX138" s="2" t="s">
        <v>100</v>
      </c>
    </row>
    <row r="139">
      <c r="A139" s="2" t="s">
        <v>767</v>
      </c>
      <c r="B139" s="2" t="s">
        <v>89</v>
      </c>
      <c r="C139" s="2" t="s">
        <v>714</v>
      </c>
      <c r="D139" s="2" t="s">
        <v>91</v>
      </c>
      <c r="E139" s="2" t="s">
        <v>92</v>
      </c>
      <c r="F139" s="2" t="s">
        <v>768</v>
      </c>
      <c r="G139" s="2" t="s">
        <v>768</v>
      </c>
      <c r="H139" s="2" t="s">
        <v>768</v>
      </c>
      <c r="I139" s="2" t="s">
        <v>769</v>
      </c>
      <c r="J139" s="2" t="s">
        <v>95</v>
      </c>
      <c r="K139" s="2" t="s">
        <v>300</v>
      </c>
      <c r="L139" s="3">
        <v>41.94</v>
      </c>
      <c r="M139" s="3">
        <v>44.04</v>
      </c>
      <c r="N139" s="3">
        <v>89.99</v>
      </c>
      <c r="O139" s="2" t="s">
        <v>97</v>
      </c>
      <c r="P139" s="2" t="s">
        <v>129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101</v>
      </c>
      <c r="V139" s="2" t="s">
        <v>102</v>
      </c>
      <c r="W139" s="2" t="s">
        <v>103</v>
      </c>
      <c r="X139" s="2" t="s">
        <v>724</v>
      </c>
      <c r="Y139" s="2" t="s">
        <v>770</v>
      </c>
      <c r="Z139" s="4">
        <v>166</v>
      </c>
      <c r="AA139" s="4">
        <f>=ROUNDDOWN(51.875,0)</f>
      </c>
      <c r="AB139" s="5">
        <v>3.2</v>
      </c>
      <c r="AC139" s="2" t="s">
        <v>100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3</v>
      </c>
      <c r="BK139" s="8">
        <v>138.3</v>
      </c>
      <c r="BL139" s="2" t="s">
        <v>771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97</v>
      </c>
      <c r="BW139" s="2" t="s">
        <v>132</v>
      </c>
      <c r="BX139" s="2" t="s">
        <v>772</v>
      </c>
      <c r="BY139" s="2" t="s">
        <v>110</v>
      </c>
      <c r="BZ139" s="2" t="s">
        <v>100</v>
      </c>
      <c r="CA139" s="4"/>
      <c r="CB139" s="8"/>
      <c r="CC139" s="4"/>
      <c r="CD139" s="8"/>
      <c r="CE139" s="7"/>
      <c r="CF139" s="7"/>
      <c r="CG139" s="2" t="s">
        <v>107</v>
      </c>
      <c r="CH139" s="2" t="s">
        <v>97</v>
      </c>
      <c r="CI139" s="2" t="s">
        <v>147</v>
      </c>
      <c r="CJ139" s="2" t="s">
        <v>100</v>
      </c>
      <c r="CK139" s="2" t="s">
        <v>110</v>
      </c>
      <c r="CL139" s="2" t="s">
        <v>100</v>
      </c>
      <c r="CM139" s="4"/>
      <c r="CN139" s="8"/>
      <c r="CO139" s="4"/>
      <c r="CP139" s="8"/>
      <c r="CQ139" s="7"/>
      <c r="CR139" s="7"/>
      <c r="CS139" s="2" t="s">
        <v>208</v>
      </c>
      <c r="CT139" s="2" t="s">
        <v>97</v>
      </c>
      <c r="CU139" s="2" t="s">
        <v>100</v>
      </c>
      <c r="CV139" s="2" t="s">
        <v>100</v>
      </c>
      <c r="CW139" s="2" t="s">
        <v>110</v>
      </c>
      <c r="CX139" s="2" t="s">
        <v>100</v>
      </c>
    </row>
    <row r="140">
      <c r="A140" s="2" t="s">
        <v>773</v>
      </c>
      <c r="B140" s="2" t="s">
        <v>89</v>
      </c>
      <c r="C140" s="2" t="s">
        <v>714</v>
      </c>
      <c r="D140" s="2" t="s">
        <v>91</v>
      </c>
      <c r="E140" s="2" t="s">
        <v>92</v>
      </c>
      <c r="F140" s="2" t="s">
        <v>774</v>
      </c>
      <c r="G140" s="2" t="s">
        <v>774</v>
      </c>
      <c r="H140" s="2" t="s">
        <v>774</v>
      </c>
      <c r="I140" s="2" t="s">
        <v>775</v>
      </c>
      <c r="J140" s="2" t="s">
        <v>95</v>
      </c>
      <c r="K140" s="2" t="s">
        <v>114</v>
      </c>
      <c r="L140" s="3">
        <v>48.75</v>
      </c>
      <c r="M140" s="3">
        <v>51.19</v>
      </c>
      <c r="N140" s="3">
        <v>99.99</v>
      </c>
      <c r="O140" s="2" t="s">
        <v>97</v>
      </c>
      <c r="P140" s="2" t="s">
        <v>129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101</v>
      </c>
      <c r="V140" s="2" t="s">
        <v>102</v>
      </c>
      <c r="W140" s="2" t="s">
        <v>103</v>
      </c>
      <c r="X140" s="2" t="s">
        <v>724</v>
      </c>
      <c r="Y140" s="2" t="s">
        <v>776</v>
      </c>
      <c r="Z140" s="4">
        <v>15</v>
      </c>
      <c r="AA140" s="4">
        <f>=ROUNDDOWN(7.5,0)</f>
      </c>
      <c r="AB140" s="5">
        <v>2</v>
      </c>
      <c r="AC140" s="2" t="s">
        <v>176</v>
      </c>
      <c r="AD140" s="4">
        <v>100</v>
      </c>
      <c r="AE140" s="4">
        <v>100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1</v>
      </c>
      <c r="BK140" s="8">
        <v>56.31</v>
      </c>
      <c r="BL140" s="2" t="s">
        <v>452</v>
      </c>
      <c r="BM140" s="7"/>
      <c r="BN140" s="7"/>
      <c r="BO140" s="4"/>
      <c r="BP140" s="8"/>
      <c r="BQ140" s="4"/>
      <c r="BR140" s="8"/>
      <c r="BS140" s="7"/>
      <c r="BT140" s="7"/>
      <c r="BU140" s="2" t="s">
        <v>107</v>
      </c>
      <c r="BV140" s="2" t="s">
        <v>97</v>
      </c>
      <c r="BW140" s="2" t="s">
        <v>399</v>
      </c>
      <c r="BX140" s="2" t="s">
        <v>100</v>
      </c>
      <c r="BY140" s="2" t="s">
        <v>110</v>
      </c>
      <c r="BZ140" s="2" t="s">
        <v>100</v>
      </c>
      <c r="CA140" s="4"/>
      <c r="CB140" s="8"/>
      <c r="CC140" s="4"/>
      <c r="CD140" s="8"/>
      <c r="CE140" s="7"/>
      <c r="CF140" s="7"/>
      <c r="CG140" s="2" t="s">
        <v>107</v>
      </c>
      <c r="CH140" s="2" t="s">
        <v>97</v>
      </c>
      <c r="CI140" s="2" t="s">
        <v>399</v>
      </c>
      <c r="CJ140" s="2" t="s">
        <v>100</v>
      </c>
      <c r="CK140" s="2" t="s">
        <v>110</v>
      </c>
      <c r="CL140" s="2" t="s">
        <v>100</v>
      </c>
      <c r="CM140" s="4"/>
      <c r="CN140" s="8"/>
      <c r="CO140" s="4"/>
      <c r="CP140" s="8"/>
      <c r="CQ140" s="7"/>
      <c r="CR140" s="7"/>
      <c r="CS140" s="2" t="s">
        <v>100</v>
      </c>
      <c r="CT140" s="2" t="s">
        <v>100</v>
      </c>
      <c r="CU140" s="2" t="s">
        <v>100</v>
      </c>
      <c r="CV140" s="2" t="s">
        <v>100</v>
      </c>
      <c r="CW140" s="2" t="s">
        <v>100</v>
      </c>
      <c r="CX140" s="2" t="s">
        <v>100</v>
      </c>
    </row>
    <row r="141">
      <c r="A141" s="2" t="s">
        <v>777</v>
      </c>
      <c r="B141" s="2" t="s">
        <v>89</v>
      </c>
      <c r="C141" s="2" t="s">
        <v>714</v>
      </c>
      <c r="D141" s="2" t="s">
        <v>91</v>
      </c>
      <c r="E141" s="2" t="s">
        <v>92</v>
      </c>
      <c r="F141" s="2" t="s">
        <v>778</v>
      </c>
      <c r="G141" s="2" t="s">
        <v>778</v>
      </c>
      <c r="H141" s="2" t="s">
        <v>778</v>
      </c>
      <c r="I141" s="2" t="s">
        <v>143</v>
      </c>
      <c r="J141" s="2" t="s">
        <v>95</v>
      </c>
      <c r="K141" s="2" t="s">
        <v>128</v>
      </c>
      <c r="L141" s="3">
        <v>64.06</v>
      </c>
      <c r="M141" s="3">
        <v>67.26</v>
      </c>
      <c r="N141" s="3">
        <v>139.99</v>
      </c>
      <c r="O141" s="2" t="s">
        <v>97</v>
      </c>
      <c r="P141" s="2" t="s">
        <v>129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100</v>
      </c>
      <c r="V141" s="2" t="s">
        <v>182</v>
      </c>
      <c r="W141" s="2" t="s">
        <v>159</v>
      </c>
      <c r="X141" s="2" t="s">
        <v>717</v>
      </c>
      <c r="Y141" s="2" t="s">
        <v>779</v>
      </c>
      <c r="Z141" s="4">
        <v>2</v>
      </c>
      <c r="AA141" s="4">
        <f>=ROUNDDOWN(0.666666666666667,0)</f>
      </c>
      <c r="AB141" s="5">
        <v>3</v>
      </c>
      <c r="AC141" s="2" t="s">
        <v>780</v>
      </c>
      <c r="AD141" s="4">
        <v>100</v>
      </c>
      <c r="AE141" s="4">
        <v>100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100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97</v>
      </c>
      <c r="BW141" s="2" t="s">
        <v>781</v>
      </c>
      <c r="BX141" s="2" t="s">
        <v>782</v>
      </c>
      <c r="BY141" s="2" t="s">
        <v>110</v>
      </c>
      <c r="BZ141" s="2" t="s">
        <v>100</v>
      </c>
      <c r="CA141" s="4"/>
      <c r="CB141" s="8"/>
      <c r="CC141" s="4"/>
      <c r="CD141" s="8"/>
      <c r="CE141" s="7"/>
      <c r="CF141" s="7"/>
      <c r="CG141" s="2" t="s">
        <v>107</v>
      </c>
      <c r="CH141" s="2" t="s">
        <v>97</v>
      </c>
      <c r="CI141" s="2" t="s">
        <v>147</v>
      </c>
      <c r="CJ141" s="2" t="s">
        <v>100</v>
      </c>
      <c r="CK141" s="2" t="s">
        <v>110</v>
      </c>
      <c r="CL141" s="2" t="s">
        <v>100</v>
      </c>
      <c r="CM141" s="4"/>
      <c r="CN141" s="8"/>
      <c r="CO141" s="4"/>
      <c r="CP141" s="8"/>
      <c r="CQ141" s="7"/>
      <c r="CR141" s="7"/>
      <c r="CS141" s="2" t="s">
        <v>100</v>
      </c>
      <c r="CT141" s="2" t="s">
        <v>100</v>
      </c>
      <c r="CU141" s="2" t="s">
        <v>100</v>
      </c>
      <c r="CV141" s="2" t="s">
        <v>100</v>
      </c>
      <c r="CW141" s="2" t="s">
        <v>100</v>
      </c>
      <c r="CX141" s="2" t="s">
        <v>100</v>
      </c>
    </row>
    <row r="142">
      <c r="A142" s="2" t="s">
        <v>783</v>
      </c>
      <c r="B142" s="2" t="s">
        <v>89</v>
      </c>
      <c r="C142" s="2" t="s">
        <v>714</v>
      </c>
      <c r="D142" s="2" t="s">
        <v>91</v>
      </c>
      <c r="E142" s="2" t="s">
        <v>92</v>
      </c>
      <c r="F142" s="2" t="s">
        <v>784</v>
      </c>
      <c r="G142" s="2" t="s">
        <v>784</v>
      </c>
      <c r="H142" s="2" t="s">
        <v>784</v>
      </c>
      <c r="I142" s="2" t="s">
        <v>785</v>
      </c>
      <c r="J142" s="2" t="s">
        <v>95</v>
      </c>
      <c r="K142" s="2" t="s">
        <v>506</v>
      </c>
      <c r="L142" s="3">
        <v>22.5</v>
      </c>
      <c r="M142" s="3">
        <v>23.62</v>
      </c>
      <c r="N142" s="3">
        <v>54.99</v>
      </c>
      <c r="O142" s="2" t="s">
        <v>97</v>
      </c>
      <c r="P142" s="2" t="s">
        <v>266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101</v>
      </c>
      <c r="V142" s="2" t="s">
        <v>102</v>
      </c>
      <c r="W142" s="2" t="s">
        <v>392</v>
      </c>
      <c r="X142" s="2" t="s">
        <v>741</v>
      </c>
      <c r="Y142" s="2" t="s">
        <v>124</v>
      </c>
      <c r="Z142" s="4">
        <v>63</v>
      </c>
      <c r="AA142" s="4">
        <f>=ROUNDDOWN(63,0)</f>
      </c>
      <c r="AB142" s="5">
        <v>1</v>
      </c>
      <c r="AC142" s="2" t="s">
        <v>100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2</v>
      </c>
      <c r="BK142" s="8">
        <v>48.3</v>
      </c>
      <c r="BL142" s="2" t="s">
        <v>145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97</v>
      </c>
      <c r="BW142" s="2" t="s">
        <v>170</v>
      </c>
      <c r="BX142" s="2" t="s">
        <v>786</v>
      </c>
      <c r="BY142" s="2" t="s">
        <v>110</v>
      </c>
      <c r="BZ142" s="2" t="s">
        <v>100</v>
      </c>
      <c r="CA142" s="4"/>
      <c r="CB142" s="8"/>
      <c r="CC142" s="4"/>
      <c r="CD142" s="8"/>
      <c r="CE142" s="7"/>
      <c r="CF142" s="7"/>
      <c r="CG142" s="2" t="s">
        <v>107</v>
      </c>
      <c r="CH142" s="2" t="s">
        <v>97</v>
      </c>
      <c r="CI142" s="2" t="s">
        <v>170</v>
      </c>
      <c r="CJ142" s="2" t="s">
        <v>100</v>
      </c>
      <c r="CK142" s="2" t="s">
        <v>110</v>
      </c>
      <c r="CL142" s="2" t="s">
        <v>100</v>
      </c>
      <c r="CM142" s="4"/>
      <c r="CN142" s="8"/>
      <c r="CO142" s="4"/>
      <c r="CP142" s="8"/>
      <c r="CQ142" s="7"/>
      <c r="CR142" s="7"/>
      <c r="CS142" s="2" t="s">
        <v>100</v>
      </c>
      <c r="CT142" s="2" t="s">
        <v>100</v>
      </c>
      <c r="CU142" s="2" t="s">
        <v>100</v>
      </c>
      <c r="CV142" s="2" t="s">
        <v>100</v>
      </c>
      <c r="CW142" s="2" t="s">
        <v>100</v>
      </c>
      <c r="CX142" s="2" t="s">
        <v>100</v>
      </c>
    </row>
    <row r="143">
      <c r="A143" s="2" t="s">
        <v>787</v>
      </c>
      <c r="B143" s="2" t="s">
        <v>89</v>
      </c>
      <c r="C143" s="2" t="s">
        <v>714</v>
      </c>
      <c r="D143" s="2" t="s">
        <v>91</v>
      </c>
      <c r="E143" s="2" t="s">
        <v>92</v>
      </c>
      <c r="F143" s="2" t="s">
        <v>788</v>
      </c>
      <c r="G143" s="2" t="s">
        <v>788</v>
      </c>
      <c r="H143" s="2" t="s">
        <v>788</v>
      </c>
      <c r="I143" s="2" t="s">
        <v>789</v>
      </c>
      <c r="J143" s="2" t="s">
        <v>95</v>
      </c>
      <c r="K143" s="2" t="s">
        <v>152</v>
      </c>
      <c r="L143" s="3">
        <v>63</v>
      </c>
      <c r="M143" s="3">
        <v>66.15</v>
      </c>
      <c r="N143" s="3">
        <v>129.99</v>
      </c>
      <c r="O143" s="2" t="s">
        <v>97</v>
      </c>
      <c r="P143" s="2" t="s">
        <v>129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101</v>
      </c>
      <c r="V143" s="2" t="s">
        <v>102</v>
      </c>
      <c r="W143" s="2" t="s">
        <v>741</v>
      </c>
      <c r="X143" s="2" t="s">
        <v>461</v>
      </c>
      <c r="Y143" s="2" t="s">
        <v>105</v>
      </c>
      <c r="Z143" s="4">
        <v>4</v>
      </c>
      <c r="AA143" s="4">
        <f>=ROUNDDOWN(0.909090909090909,0)</f>
      </c>
      <c r="AB143" s="5">
        <v>4.4</v>
      </c>
      <c r="AC143" s="2" t="s">
        <v>176</v>
      </c>
      <c r="AD143" s="4">
        <v>100</v>
      </c>
      <c r="AE143" s="4">
        <v>100</v>
      </c>
      <c r="AF143" s="6">
        <v>65</v>
      </c>
      <c r="AG143" s="6"/>
      <c r="AH143" s="7">
        <v>0.7143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7</v>
      </c>
      <c r="BK143" s="8">
        <v>512.62</v>
      </c>
      <c r="BL143" s="2" t="s">
        <v>790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97</v>
      </c>
      <c r="BW143" s="2" t="s">
        <v>108</v>
      </c>
      <c r="BX143" s="2" t="s">
        <v>171</v>
      </c>
      <c r="BY143" s="2" t="s">
        <v>110</v>
      </c>
      <c r="BZ143" s="2" t="s">
        <v>100</v>
      </c>
      <c r="CA143" s="4"/>
      <c r="CB143" s="8"/>
      <c r="CC143" s="4"/>
      <c r="CD143" s="8"/>
      <c r="CE143" s="7"/>
      <c r="CF143" s="7"/>
      <c r="CG143" s="2" t="s">
        <v>107</v>
      </c>
      <c r="CH143" s="2" t="s">
        <v>97</v>
      </c>
      <c r="CI143" s="2" t="s">
        <v>108</v>
      </c>
      <c r="CJ143" s="2" t="s">
        <v>100</v>
      </c>
      <c r="CK143" s="2" t="s">
        <v>110</v>
      </c>
      <c r="CL143" s="2" t="s">
        <v>100</v>
      </c>
      <c r="CM143" s="4"/>
      <c r="CN143" s="8"/>
      <c r="CO143" s="4"/>
      <c r="CP143" s="8"/>
      <c r="CQ143" s="7"/>
      <c r="CR143" s="7"/>
      <c r="CS143" s="2" t="s">
        <v>100</v>
      </c>
      <c r="CT143" s="2" t="s">
        <v>100</v>
      </c>
      <c r="CU143" s="2" t="s">
        <v>100</v>
      </c>
      <c r="CV143" s="2" t="s">
        <v>100</v>
      </c>
      <c r="CW143" s="2" t="s">
        <v>100</v>
      </c>
      <c r="CX143" s="2" t="s">
        <v>100</v>
      </c>
    </row>
    <row r="144">
      <c r="A144" s="2" t="s">
        <v>791</v>
      </c>
      <c r="B144" s="2" t="s">
        <v>89</v>
      </c>
      <c r="C144" s="2" t="s">
        <v>714</v>
      </c>
      <c r="D144" s="2" t="s">
        <v>91</v>
      </c>
      <c r="E144" s="2" t="s">
        <v>92</v>
      </c>
      <c r="F144" s="2" t="s">
        <v>792</v>
      </c>
      <c r="G144" s="2" t="s">
        <v>792</v>
      </c>
      <c r="H144" s="2" t="s">
        <v>792</v>
      </c>
      <c r="I144" s="2" t="s">
        <v>793</v>
      </c>
      <c r="J144" s="2" t="s">
        <v>95</v>
      </c>
      <c r="K144" s="2" t="s">
        <v>794</v>
      </c>
      <c r="L144" s="3">
        <v>45</v>
      </c>
      <c r="M144" s="3">
        <v>47.25</v>
      </c>
      <c r="N144" s="3">
        <v>94.99</v>
      </c>
      <c r="O144" s="2" t="s">
        <v>97</v>
      </c>
      <c r="P144" s="2" t="s">
        <v>266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543</v>
      </c>
      <c r="V144" s="2" t="s">
        <v>102</v>
      </c>
      <c r="W144" s="2" t="s">
        <v>741</v>
      </c>
      <c r="X144" s="2" t="s">
        <v>100</v>
      </c>
      <c r="Y144" s="2" t="s">
        <v>795</v>
      </c>
      <c r="Z144" s="4">
        <v>55</v>
      </c>
      <c r="AA144" s="4">
        <f>=ROUNDDOWN(27.5,0)</f>
      </c>
      <c r="AB144" s="5">
        <v>2</v>
      </c>
      <c r="AC144" s="2" t="s">
        <v>100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1</v>
      </c>
      <c r="BK144" s="8">
        <v>47.25</v>
      </c>
      <c r="BL144" s="2" t="s">
        <v>145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97</v>
      </c>
      <c r="BW144" s="2" t="s">
        <v>399</v>
      </c>
      <c r="BX144" s="2" t="s">
        <v>796</v>
      </c>
      <c r="BY144" s="2" t="s">
        <v>110</v>
      </c>
      <c r="BZ144" s="2" t="s">
        <v>100</v>
      </c>
      <c r="CA144" s="4"/>
      <c r="CB144" s="8"/>
      <c r="CC144" s="4"/>
      <c r="CD144" s="8"/>
      <c r="CE144" s="7"/>
      <c r="CF144" s="7"/>
      <c r="CG144" s="2" t="s">
        <v>107</v>
      </c>
      <c r="CH144" s="2" t="s">
        <v>97</v>
      </c>
      <c r="CI144" s="2" t="s">
        <v>399</v>
      </c>
      <c r="CJ144" s="2" t="s">
        <v>100</v>
      </c>
      <c r="CK144" s="2" t="s">
        <v>110</v>
      </c>
      <c r="CL144" s="2" t="s">
        <v>100</v>
      </c>
      <c r="CM144" s="4"/>
      <c r="CN144" s="8"/>
      <c r="CO144" s="4"/>
      <c r="CP144" s="8"/>
      <c r="CQ144" s="7"/>
      <c r="CR144" s="7"/>
      <c r="CS144" s="2" t="s">
        <v>100</v>
      </c>
      <c r="CT144" s="2" t="s">
        <v>100</v>
      </c>
      <c r="CU144" s="2" t="s">
        <v>100</v>
      </c>
      <c r="CV144" s="2" t="s">
        <v>100</v>
      </c>
      <c r="CW144" s="2" t="s">
        <v>100</v>
      </c>
      <c r="CX144" s="2" t="s">
        <v>100</v>
      </c>
    </row>
    <row r="145">
      <c r="A145" s="2" t="s">
        <v>797</v>
      </c>
      <c r="B145" s="2" t="s">
        <v>89</v>
      </c>
      <c r="C145" s="2" t="s">
        <v>798</v>
      </c>
      <c r="D145" s="2" t="s">
        <v>302</v>
      </c>
      <c r="E145" s="2" t="s">
        <v>303</v>
      </c>
      <c r="F145" s="2" t="s">
        <v>799</v>
      </c>
      <c r="G145" s="2" t="s">
        <v>799</v>
      </c>
      <c r="H145" s="2" t="s">
        <v>799</v>
      </c>
      <c r="I145" s="2" t="s">
        <v>800</v>
      </c>
      <c r="J145" s="2" t="s">
        <v>95</v>
      </c>
      <c r="K145" s="2" t="s">
        <v>128</v>
      </c>
      <c r="L145" s="3">
        <v>54.68</v>
      </c>
      <c r="M145" s="3">
        <v>57.41</v>
      </c>
      <c r="N145" s="3">
        <v>127.99</v>
      </c>
      <c r="O145" s="2" t="s">
        <v>313</v>
      </c>
      <c r="P145" s="2" t="s">
        <v>266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101</v>
      </c>
      <c r="V145" s="2" t="s">
        <v>102</v>
      </c>
      <c r="W145" s="2" t="s">
        <v>118</v>
      </c>
      <c r="X145" s="2" t="s">
        <v>100</v>
      </c>
      <c r="Y145" s="2" t="s">
        <v>801</v>
      </c>
      <c r="Z145" s="4">
        <v>51</v>
      </c>
      <c r="AA145" s="4">
        <f>=ROUNDDOWN(85,0)</f>
      </c>
      <c r="AB145" s="5">
        <v>0.6</v>
      </c>
      <c r="AC145" s="2" t="s">
        <v>100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100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97</v>
      </c>
      <c r="BW145" s="2" t="s">
        <v>162</v>
      </c>
      <c r="BX145" s="2" t="s">
        <v>100</v>
      </c>
      <c r="BY145" s="2" t="s">
        <v>110</v>
      </c>
      <c r="BZ145" s="2" t="s">
        <v>100</v>
      </c>
      <c r="CA145" s="4"/>
      <c r="CB145" s="8"/>
      <c r="CC145" s="4"/>
      <c r="CD145" s="8"/>
      <c r="CE145" s="7"/>
      <c r="CF145" s="7"/>
      <c r="CG145" s="2" t="s">
        <v>107</v>
      </c>
      <c r="CH145" s="2" t="s">
        <v>97</v>
      </c>
      <c r="CI145" s="2" t="s">
        <v>164</v>
      </c>
      <c r="CJ145" s="2" t="s">
        <v>100</v>
      </c>
      <c r="CK145" s="2" t="s">
        <v>110</v>
      </c>
      <c r="CL145" s="2" t="s">
        <v>100</v>
      </c>
      <c r="CM145" s="4"/>
      <c r="CN145" s="8"/>
      <c r="CO145" s="4"/>
      <c r="CP145" s="8"/>
      <c r="CQ145" s="7"/>
      <c r="CR145" s="7"/>
      <c r="CS145" s="2" t="s">
        <v>100</v>
      </c>
      <c r="CT145" s="2" t="s">
        <v>100</v>
      </c>
      <c r="CU145" s="2" t="s">
        <v>100</v>
      </c>
      <c r="CV145" s="2" t="s">
        <v>100</v>
      </c>
      <c r="CW145" s="2" t="s">
        <v>100</v>
      </c>
      <c r="CX145" s="2" t="s">
        <v>100</v>
      </c>
    </row>
    <row r="146">
      <c r="A146" s="2" t="s">
        <v>802</v>
      </c>
      <c r="B146" s="2" t="s">
        <v>89</v>
      </c>
      <c r="C146" s="2" t="s">
        <v>798</v>
      </c>
      <c r="D146" s="2" t="s">
        <v>302</v>
      </c>
      <c r="E146" s="2" t="s">
        <v>303</v>
      </c>
      <c r="F146" s="2" t="s">
        <v>803</v>
      </c>
      <c r="G146" s="2" t="s">
        <v>803</v>
      </c>
      <c r="H146" s="2" t="s">
        <v>803</v>
      </c>
      <c r="I146" s="2" t="s">
        <v>373</v>
      </c>
      <c r="J146" s="2" t="s">
        <v>95</v>
      </c>
      <c r="K146" s="2" t="s">
        <v>370</v>
      </c>
      <c r="L146" s="3">
        <v>56.7</v>
      </c>
      <c r="M146" s="3">
        <v>59.54</v>
      </c>
      <c r="N146" s="3">
        <v>134.99</v>
      </c>
      <c r="O146" s="2" t="s">
        <v>313</v>
      </c>
      <c r="P146" s="2" t="s">
        <v>266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101</v>
      </c>
      <c r="V146" s="2" t="s">
        <v>102</v>
      </c>
      <c r="W146" s="2" t="s">
        <v>103</v>
      </c>
      <c r="X146" s="2" t="s">
        <v>100</v>
      </c>
      <c r="Y146" s="2" t="s">
        <v>241</v>
      </c>
      <c r="Z146" s="4">
        <v>91</v>
      </c>
      <c r="AA146" s="4">
        <f>=ROUNDDOWN({0},0)</f>
      </c>
      <c r="AB146" s="5"/>
      <c r="AC146" s="2" t="s">
        <v>100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100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97</v>
      </c>
      <c r="BW146" s="2" t="s">
        <v>162</v>
      </c>
      <c r="BX146" s="2" t="s">
        <v>100</v>
      </c>
      <c r="BY146" s="2" t="s">
        <v>110</v>
      </c>
      <c r="BZ146" s="2" t="s">
        <v>100</v>
      </c>
      <c r="CA146" s="4"/>
      <c r="CB146" s="8"/>
      <c r="CC146" s="4"/>
      <c r="CD146" s="8"/>
      <c r="CE146" s="7"/>
      <c r="CF146" s="7"/>
      <c r="CG146" s="2" t="s">
        <v>107</v>
      </c>
      <c r="CH146" s="2" t="s">
        <v>97</v>
      </c>
      <c r="CI146" s="2" t="s">
        <v>164</v>
      </c>
      <c r="CJ146" s="2" t="s">
        <v>100</v>
      </c>
      <c r="CK146" s="2" t="s">
        <v>110</v>
      </c>
      <c r="CL146" s="2" t="s">
        <v>100</v>
      </c>
      <c r="CM146" s="4"/>
      <c r="CN146" s="8"/>
      <c r="CO146" s="4"/>
      <c r="CP146" s="8"/>
      <c r="CQ146" s="7"/>
      <c r="CR146" s="7"/>
      <c r="CS146" s="2" t="s">
        <v>100</v>
      </c>
      <c r="CT146" s="2" t="s">
        <v>100</v>
      </c>
      <c r="CU146" s="2" t="s">
        <v>100</v>
      </c>
      <c r="CV146" s="2" t="s">
        <v>100</v>
      </c>
      <c r="CW146" s="2" t="s">
        <v>100</v>
      </c>
      <c r="CX146" s="2" t="s">
        <v>100</v>
      </c>
    </row>
    <row r="147">
      <c r="A147" s="2" t="s">
        <v>804</v>
      </c>
      <c r="B147" s="2" t="s">
        <v>89</v>
      </c>
      <c r="C147" s="2" t="s">
        <v>798</v>
      </c>
      <c r="D147" s="2" t="s">
        <v>302</v>
      </c>
      <c r="E147" s="2" t="s">
        <v>303</v>
      </c>
      <c r="F147" s="2" t="s">
        <v>805</v>
      </c>
      <c r="G147" s="2" t="s">
        <v>805</v>
      </c>
      <c r="H147" s="2" t="s">
        <v>805</v>
      </c>
      <c r="I147" s="2" t="s">
        <v>806</v>
      </c>
      <c r="J147" s="2" t="s">
        <v>95</v>
      </c>
      <c r="K147" s="2" t="s">
        <v>807</v>
      </c>
      <c r="L147" s="3">
        <v>182</v>
      </c>
      <c r="M147" s="3">
        <v>191.1</v>
      </c>
      <c r="N147" s="3">
        <v>369.99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101</v>
      </c>
      <c r="V147" s="2" t="s">
        <v>808</v>
      </c>
      <c r="W147" s="2" t="s">
        <v>159</v>
      </c>
      <c r="X147" s="2" t="s">
        <v>717</v>
      </c>
      <c r="Y147" s="2" t="s">
        <v>100</v>
      </c>
      <c r="Z147" s="4"/>
      <c r="AA147" s="4">
        <f>=ROUNDDOWN({0},0)</f>
      </c>
      <c r="AB147" s="5"/>
      <c r="AC147" s="2" t="s">
        <v>809</v>
      </c>
      <c r="AD147" s="4">
        <v>200</v>
      </c>
      <c r="AE147" s="4">
        <v>200</v>
      </c>
      <c r="AF147" s="6">
        <v>72</v>
      </c>
      <c r="AG147" s="6"/>
      <c r="AH147" s="7"/>
      <c r="AI147" s="4"/>
      <c r="AJ147" s="4">
        <f>=ROUNDDOWN({0},0)</f>
      </c>
      <c r="AK147" s="5"/>
      <c r="AL147" s="2" t="s">
        <v>100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/>
      <c r="BJ147" s="4"/>
      <c r="BK147" s="8"/>
      <c r="BL147" s="2" t="s">
        <v>100</v>
      </c>
      <c r="BM147" s="7"/>
      <c r="BN147" s="7"/>
      <c r="BO147" s="4"/>
      <c r="BP147" s="8"/>
      <c r="BQ147" s="4"/>
      <c r="BR147" s="8"/>
      <c r="BS147" s="7"/>
      <c r="BT147" s="7"/>
      <c r="BU147" s="2" t="s">
        <v>140</v>
      </c>
      <c r="BV147" s="2" t="s">
        <v>97</v>
      </c>
      <c r="BW147" s="2" t="s">
        <v>100</v>
      </c>
      <c r="BX147" s="2" t="s">
        <v>100</v>
      </c>
      <c r="BY147" s="2" t="s">
        <v>110</v>
      </c>
      <c r="BZ147" s="2" t="s">
        <v>100</v>
      </c>
      <c r="CA147" s="4"/>
      <c r="CB147" s="8"/>
      <c r="CC147" s="4"/>
      <c r="CD147" s="8"/>
      <c r="CE147" s="7"/>
      <c r="CF147" s="7"/>
      <c r="CG147" s="2" t="s">
        <v>140</v>
      </c>
      <c r="CH147" s="2" t="s">
        <v>97</v>
      </c>
      <c r="CI147" s="2" t="s">
        <v>100</v>
      </c>
      <c r="CJ147" s="2" t="s">
        <v>100</v>
      </c>
      <c r="CK147" s="2" t="s">
        <v>110</v>
      </c>
      <c r="CL147" s="2" t="s">
        <v>100</v>
      </c>
      <c r="CM147" s="4"/>
      <c r="CN147" s="8"/>
      <c r="CO147" s="4"/>
      <c r="CP147" s="8"/>
      <c r="CQ147" s="7"/>
      <c r="CR147" s="7"/>
      <c r="CS147" s="2" t="s">
        <v>100</v>
      </c>
      <c r="CT147" s="2" t="s">
        <v>100</v>
      </c>
      <c r="CU147" s="2" t="s">
        <v>100</v>
      </c>
      <c r="CV147" s="2" t="s">
        <v>100</v>
      </c>
      <c r="CW147" s="2" t="s">
        <v>100</v>
      </c>
      <c r="CX147" s="2" t="s">
        <v>100</v>
      </c>
    </row>
    <row r="148">
      <c r="A148" s="2" t="s">
        <v>810</v>
      </c>
      <c r="B148" s="2" t="s">
        <v>89</v>
      </c>
      <c r="C148" s="2" t="s">
        <v>798</v>
      </c>
      <c r="D148" s="2" t="s">
        <v>302</v>
      </c>
      <c r="E148" s="2" t="s">
        <v>303</v>
      </c>
      <c r="F148" s="2" t="s">
        <v>805</v>
      </c>
      <c r="G148" s="2" t="s">
        <v>805</v>
      </c>
      <c r="H148" s="2" t="s">
        <v>805</v>
      </c>
      <c r="I148" s="2" t="s">
        <v>806</v>
      </c>
      <c r="J148" s="2" t="s">
        <v>95</v>
      </c>
      <c r="K148" s="2" t="s">
        <v>811</v>
      </c>
      <c r="L148" s="3">
        <v>182</v>
      </c>
      <c r="M148" s="3">
        <v>191.1</v>
      </c>
      <c r="N148" s="3">
        <v>369.99</v>
      </c>
      <c r="O148" s="2" t="s">
        <v>97</v>
      </c>
      <c r="P148" s="2" t="s">
        <v>98</v>
      </c>
      <c r="Q148" s="2" t="s">
        <v>99</v>
      </c>
      <c r="R148" s="2" t="s">
        <v>100</v>
      </c>
      <c r="S148" s="2" t="s">
        <v>100</v>
      </c>
      <c r="T148" s="2" t="s">
        <v>100</v>
      </c>
      <c r="U148" s="2" t="s">
        <v>101</v>
      </c>
      <c r="V148" s="2" t="s">
        <v>808</v>
      </c>
      <c r="W148" s="2" t="s">
        <v>159</v>
      </c>
      <c r="X148" s="2" t="s">
        <v>717</v>
      </c>
      <c r="Y148" s="2" t="s">
        <v>100</v>
      </c>
      <c r="Z148" s="4"/>
      <c r="AA148" s="4">
        <f>=ROUNDDOWN({0},0)</f>
      </c>
      <c r="AB148" s="5"/>
      <c r="AC148" s="2" t="s">
        <v>809</v>
      </c>
      <c r="AD148" s="4">
        <v>100</v>
      </c>
      <c r="AE148" s="4">
        <v>100</v>
      </c>
      <c r="AF148" s="6">
        <v>72</v>
      </c>
      <c r="AG148" s="6"/>
      <c r="AH148" s="7"/>
      <c r="AI148" s="4"/>
      <c r="AJ148" s="4">
        <f>=ROUNDDOWN({0},0)</f>
      </c>
      <c r="AK148" s="5"/>
      <c r="AL148" s="2" t="s">
        <v>100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/>
      <c r="BK148" s="8"/>
      <c r="BL148" s="2" t="s">
        <v>100</v>
      </c>
      <c r="BM148" s="7"/>
      <c r="BN148" s="7"/>
      <c r="BO148" s="4"/>
      <c r="BP148" s="8"/>
      <c r="BQ148" s="4"/>
      <c r="BR148" s="8"/>
      <c r="BS148" s="7"/>
      <c r="BT148" s="7"/>
      <c r="BU148" s="2" t="s">
        <v>140</v>
      </c>
      <c r="BV148" s="2" t="s">
        <v>97</v>
      </c>
      <c r="BW148" s="2" t="s">
        <v>100</v>
      </c>
      <c r="BX148" s="2" t="s">
        <v>100</v>
      </c>
      <c r="BY148" s="2" t="s">
        <v>110</v>
      </c>
      <c r="BZ148" s="2" t="s">
        <v>100</v>
      </c>
      <c r="CA148" s="4"/>
      <c r="CB148" s="8"/>
      <c r="CC148" s="4"/>
      <c r="CD148" s="8"/>
      <c r="CE148" s="7"/>
      <c r="CF148" s="7"/>
      <c r="CG148" s="2" t="s">
        <v>140</v>
      </c>
      <c r="CH148" s="2" t="s">
        <v>97</v>
      </c>
      <c r="CI148" s="2" t="s">
        <v>100</v>
      </c>
      <c r="CJ148" s="2" t="s">
        <v>100</v>
      </c>
      <c r="CK148" s="2" t="s">
        <v>110</v>
      </c>
      <c r="CL148" s="2" t="s">
        <v>100</v>
      </c>
      <c r="CM148" s="4"/>
      <c r="CN148" s="8"/>
      <c r="CO148" s="4"/>
      <c r="CP148" s="8"/>
      <c r="CQ148" s="7"/>
      <c r="CR148" s="7"/>
      <c r="CS148" s="2" t="s">
        <v>100</v>
      </c>
      <c r="CT148" s="2" t="s">
        <v>100</v>
      </c>
      <c r="CU148" s="2" t="s">
        <v>100</v>
      </c>
      <c r="CV148" s="2" t="s">
        <v>100</v>
      </c>
      <c r="CW148" s="2" t="s">
        <v>100</v>
      </c>
      <c r="CX148" s="2" t="s">
        <v>100</v>
      </c>
    </row>
    <row r="149">
      <c r="A149" s="2" t="s">
        <v>812</v>
      </c>
      <c r="B149" s="2" t="s">
        <v>89</v>
      </c>
      <c r="C149" s="2" t="s">
        <v>798</v>
      </c>
      <c r="D149" s="2" t="s">
        <v>302</v>
      </c>
      <c r="E149" s="2" t="s">
        <v>303</v>
      </c>
      <c r="F149" s="2" t="s">
        <v>813</v>
      </c>
      <c r="G149" s="2" t="s">
        <v>813</v>
      </c>
      <c r="H149" s="2" t="s">
        <v>813</v>
      </c>
      <c r="I149" s="2" t="s">
        <v>814</v>
      </c>
      <c r="J149" s="2" t="s">
        <v>95</v>
      </c>
      <c r="K149" s="2" t="s">
        <v>366</v>
      </c>
      <c r="L149" s="3">
        <v>83.03</v>
      </c>
      <c r="M149" s="3">
        <v>87.18</v>
      </c>
      <c r="N149" s="3">
        <v>189.99</v>
      </c>
      <c r="O149" s="2" t="s">
        <v>313</v>
      </c>
      <c r="P149" s="2" t="s">
        <v>266</v>
      </c>
      <c r="Q149" s="2" t="s">
        <v>99</v>
      </c>
      <c r="R149" s="2" t="s">
        <v>100</v>
      </c>
      <c r="S149" s="2" t="s">
        <v>100</v>
      </c>
      <c r="T149" s="2" t="s">
        <v>100</v>
      </c>
      <c r="U149" s="2" t="s">
        <v>101</v>
      </c>
      <c r="V149" s="2" t="s">
        <v>102</v>
      </c>
      <c r="W149" s="2" t="s">
        <v>392</v>
      </c>
      <c r="X149" s="2" t="s">
        <v>397</v>
      </c>
      <c r="Y149" s="2" t="s">
        <v>314</v>
      </c>
      <c r="Z149" s="4">
        <v>96</v>
      </c>
      <c r="AA149" s="4">
        <f>=ROUNDDOWN(96,0)</f>
      </c>
      <c r="AB149" s="5">
        <v>1</v>
      </c>
      <c r="AC149" s="2" t="s">
        <v>100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100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97</v>
      </c>
      <c r="BW149" s="2" t="s">
        <v>162</v>
      </c>
      <c r="BX149" s="2" t="s">
        <v>100</v>
      </c>
      <c r="BY149" s="2" t="s">
        <v>110</v>
      </c>
      <c r="BZ149" s="2" t="s">
        <v>100</v>
      </c>
      <c r="CA149" s="4"/>
      <c r="CB149" s="8"/>
      <c r="CC149" s="4"/>
      <c r="CD149" s="8"/>
      <c r="CE149" s="7"/>
      <c r="CF149" s="7"/>
      <c r="CG149" s="2" t="s">
        <v>107</v>
      </c>
      <c r="CH149" s="2" t="s">
        <v>97</v>
      </c>
      <c r="CI149" s="2" t="s">
        <v>164</v>
      </c>
      <c r="CJ149" s="2" t="s">
        <v>100</v>
      </c>
      <c r="CK149" s="2" t="s">
        <v>110</v>
      </c>
      <c r="CL149" s="2" t="s">
        <v>100</v>
      </c>
      <c r="CM149" s="4"/>
      <c r="CN149" s="8"/>
      <c r="CO149" s="4"/>
      <c r="CP149" s="8"/>
      <c r="CQ149" s="7"/>
      <c r="CR149" s="7"/>
      <c r="CS149" s="2" t="s">
        <v>100</v>
      </c>
      <c r="CT149" s="2" t="s">
        <v>100</v>
      </c>
      <c r="CU149" s="2" t="s">
        <v>100</v>
      </c>
      <c r="CV149" s="2" t="s">
        <v>100</v>
      </c>
      <c r="CW149" s="2" t="s">
        <v>100</v>
      </c>
      <c r="CX149" s="2" t="s">
        <v>100</v>
      </c>
    </row>
    <row r="150">
      <c r="A150" s="2" t="s">
        <v>815</v>
      </c>
      <c r="B150" s="2" t="s">
        <v>89</v>
      </c>
      <c r="C150" s="2" t="s">
        <v>798</v>
      </c>
      <c r="D150" s="2" t="s">
        <v>302</v>
      </c>
      <c r="E150" s="2" t="s">
        <v>303</v>
      </c>
      <c r="F150" s="2" t="s">
        <v>816</v>
      </c>
      <c r="G150" s="2" t="s">
        <v>816</v>
      </c>
      <c r="H150" s="2" t="s">
        <v>816</v>
      </c>
      <c r="I150" s="2" t="s">
        <v>817</v>
      </c>
      <c r="J150" s="2" t="s">
        <v>95</v>
      </c>
      <c r="K150" s="2" t="s">
        <v>362</v>
      </c>
      <c r="L150" s="3">
        <v>26.5</v>
      </c>
      <c r="M150" s="3">
        <v>27.82</v>
      </c>
      <c r="N150" s="3">
        <v>59.99</v>
      </c>
      <c r="O150" s="2" t="s">
        <v>313</v>
      </c>
      <c r="P150" s="2" t="s">
        <v>266</v>
      </c>
      <c r="Q150" s="2" t="s">
        <v>99</v>
      </c>
      <c r="R150" s="2" t="s">
        <v>100</v>
      </c>
      <c r="S150" s="2" t="s">
        <v>100</v>
      </c>
      <c r="T150" s="2" t="s">
        <v>100</v>
      </c>
      <c r="U150" s="2" t="s">
        <v>101</v>
      </c>
      <c r="V150" s="2" t="s">
        <v>102</v>
      </c>
      <c r="W150" s="2" t="s">
        <v>103</v>
      </c>
      <c r="X150" s="2" t="s">
        <v>100</v>
      </c>
      <c r="Y150" s="2" t="s">
        <v>818</v>
      </c>
      <c r="Z150" s="4">
        <v>126</v>
      </c>
      <c r="AA150" s="4">
        <f>=ROUNDDOWN({0},0)</f>
      </c>
      <c r="AB150" s="5"/>
      <c r="AC150" s="2" t="s">
        <v>100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100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97</v>
      </c>
      <c r="BW150" s="2" t="s">
        <v>162</v>
      </c>
      <c r="BX150" s="2" t="s">
        <v>100</v>
      </c>
      <c r="BY150" s="2" t="s">
        <v>110</v>
      </c>
      <c r="BZ150" s="2" t="s">
        <v>100</v>
      </c>
      <c r="CA150" s="4"/>
      <c r="CB150" s="8"/>
      <c r="CC150" s="4"/>
      <c r="CD150" s="8"/>
      <c r="CE150" s="7"/>
      <c r="CF150" s="7"/>
      <c r="CG150" s="2" t="s">
        <v>107</v>
      </c>
      <c r="CH150" s="2" t="s">
        <v>97</v>
      </c>
      <c r="CI150" s="2" t="s">
        <v>164</v>
      </c>
      <c r="CJ150" s="2" t="s">
        <v>100</v>
      </c>
      <c r="CK150" s="2" t="s">
        <v>110</v>
      </c>
      <c r="CL150" s="2" t="s">
        <v>100</v>
      </c>
      <c r="CM150" s="4"/>
      <c r="CN150" s="8"/>
      <c r="CO150" s="4"/>
      <c r="CP150" s="8"/>
      <c r="CQ150" s="7"/>
      <c r="CR150" s="7"/>
      <c r="CS150" s="2" t="s">
        <v>100</v>
      </c>
      <c r="CT150" s="2" t="s">
        <v>100</v>
      </c>
      <c r="CU150" s="2" t="s">
        <v>100</v>
      </c>
      <c r="CV150" s="2" t="s">
        <v>100</v>
      </c>
      <c r="CW150" s="2" t="s">
        <v>100</v>
      </c>
      <c r="CX150" s="2" t="s">
        <v>100</v>
      </c>
    </row>
    <row r="151">
      <c r="A151" s="2" t="s">
        <v>819</v>
      </c>
      <c r="B151" s="2" t="s">
        <v>89</v>
      </c>
      <c r="C151" s="2" t="s">
        <v>798</v>
      </c>
      <c r="D151" s="2" t="s">
        <v>302</v>
      </c>
      <c r="E151" s="2" t="s">
        <v>303</v>
      </c>
      <c r="F151" s="2" t="s">
        <v>820</v>
      </c>
      <c r="G151" s="2" t="s">
        <v>820</v>
      </c>
      <c r="H151" s="2" t="s">
        <v>820</v>
      </c>
      <c r="I151" s="2" t="s">
        <v>821</v>
      </c>
      <c r="J151" s="2" t="s">
        <v>95</v>
      </c>
      <c r="K151" s="2" t="s">
        <v>506</v>
      </c>
      <c r="L151" s="3">
        <v>48.06</v>
      </c>
      <c r="M151" s="3">
        <v>50.46</v>
      </c>
      <c r="N151" s="3">
        <v>104.99</v>
      </c>
      <c r="O151" s="2" t="s">
        <v>313</v>
      </c>
      <c r="P151" s="2" t="s">
        <v>266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101</v>
      </c>
      <c r="V151" s="2" t="s">
        <v>102</v>
      </c>
      <c r="W151" s="2" t="s">
        <v>397</v>
      </c>
      <c r="X151" s="2" t="s">
        <v>392</v>
      </c>
      <c r="Y151" s="2" t="s">
        <v>475</v>
      </c>
      <c r="Z151" s="4">
        <v>34</v>
      </c>
      <c r="AA151" s="4">
        <f>=ROUNDDOWN(34,0)</f>
      </c>
      <c r="AB151" s="5">
        <v>1</v>
      </c>
      <c r="AC151" s="2" t="s">
        <v>100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3</v>
      </c>
      <c r="BK151" s="8">
        <v>155.55</v>
      </c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97</v>
      </c>
      <c r="BW151" s="2" t="s">
        <v>162</v>
      </c>
      <c r="BX151" s="2" t="s">
        <v>822</v>
      </c>
      <c r="BY151" s="2" t="s">
        <v>110</v>
      </c>
      <c r="BZ151" s="2" t="s">
        <v>100</v>
      </c>
      <c r="CA151" s="4"/>
      <c r="CB151" s="8"/>
      <c r="CC151" s="4"/>
      <c r="CD151" s="8"/>
      <c r="CE151" s="7"/>
      <c r="CF151" s="7"/>
      <c r="CG151" s="2" t="s">
        <v>107</v>
      </c>
      <c r="CH151" s="2" t="s">
        <v>97</v>
      </c>
      <c r="CI151" s="2" t="s">
        <v>164</v>
      </c>
      <c r="CJ151" s="2" t="s">
        <v>100</v>
      </c>
      <c r="CK151" s="2" t="s">
        <v>110</v>
      </c>
      <c r="CL151" s="2" t="s">
        <v>100</v>
      </c>
      <c r="CM151" s="4"/>
      <c r="CN151" s="8"/>
      <c r="CO151" s="4"/>
      <c r="CP151" s="8"/>
      <c r="CQ151" s="7"/>
      <c r="CR151" s="7"/>
      <c r="CS151" s="2" t="s">
        <v>100</v>
      </c>
      <c r="CT151" s="2" t="s">
        <v>100</v>
      </c>
      <c r="CU151" s="2" t="s">
        <v>100</v>
      </c>
      <c r="CV151" s="2" t="s">
        <v>100</v>
      </c>
      <c r="CW151" s="2" t="s">
        <v>100</v>
      </c>
      <c r="CX151" s="2" t="s">
        <v>100</v>
      </c>
    </row>
    <row r="152">
      <c r="A152" s="2" t="s">
        <v>823</v>
      </c>
      <c r="B152" s="2" t="s">
        <v>89</v>
      </c>
      <c r="C152" s="2" t="s">
        <v>798</v>
      </c>
      <c r="D152" s="2" t="s">
        <v>302</v>
      </c>
      <c r="E152" s="2" t="s">
        <v>303</v>
      </c>
      <c r="F152" s="2" t="s">
        <v>824</v>
      </c>
      <c r="G152" s="2" t="s">
        <v>824</v>
      </c>
      <c r="H152" s="2" t="s">
        <v>824</v>
      </c>
      <c r="I152" s="2" t="s">
        <v>825</v>
      </c>
      <c r="J152" s="2" t="s">
        <v>95</v>
      </c>
      <c r="K152" s="2" t="s">
        <v>344</v>
      </c>
      <c r="L152" s="3">
        <v>180</v>
      </c>
      <c r="M152" s="3">
        <v>189</v>
      </c>
      <c r="N152" s="3">
        <v>379.99</v>
      </c>
      <c r="O152" s="2" t="s">
        <v>97</v>
      </c>
      <c r="P152" s="2" t="s">
        <v>98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101</v>
      </c>
      <c r="V152" s="2" t="s">
        <v>102</v>
      </c>
      <c r="W152" s="2" t="s">
        <v>103</v>
      </c>
      <c r="X152" s="2" t="s">
        <v>159</v>
      </c>
      <c r="Y152" s="2" t="s">
        <v>345</v>
      </c>
      <c r="Z152" s="4">
        <v>116</v>
      </c>
      <c r="AA152" s="4">
        <f>=ROUNDDOWN(116,0)</f>
      </c>
      <c r="AB152" s="5">
        <v>1</v>
      </c>
      <c r="AC152" s="2" t="s">
        <v>100</v>
      </c>
      <c r="AD152" s="4"/>
      <c r="AE152" s="4"/>
      <c r="AF152" s="6">
        <v>72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1</v>
      </c>
      <c r="BK152" s="8">
        <v>211.68</v>
      </c>
      <c r="BL152" s="2" t="s">
        <v>131</v>
      </c>
      <c r="BM152" s="7"/>
      <c r="BN152" s="7"/>
      <c r="BO152" s="4"/>
      <c r="BP152" s="8"/>
      <c r="BQ152" s="4"/>
      <c r="BR152" s="8"/>
      <c r="BS152" s="7"/>
      <c r="BT152" s="7"/>
      <c r="BU152" s="2" t="s">
        <v>140</v>
      </c>
      <c r="BV152" s="2" t="s">
        <v>97</v>
      </c>
      <c r="BW152" s="2" t="s">
        <v>100</v>
      </c>
      <c r="BX152" s="2" t="s">
        <v>100</v>
      </c>
      <c r="BY152" s="2" t="s">
        <v>110</v>
      </c>
      <c r="BZ152" s="2" t="s">
        <v>100</v>
      </c>
      <c r="CA152" s="4"/>
      <c r="CB152" s="8"/>
      <c r="CC152" s="4"/>
      <c r="CD152" s="8"/>
      <c r="CE152" s="7"/>
      <c r="CF152" s="7"/>
      <c r="CG152" s="2" t="s">
        <v>140</v>
      </c>
      <c r="CH152" s="2" t="s">
        <v>97</v>
      </c>
      <c r="CI152" s="2" t="s">
        <v>100</v>
      </c>
      <c r="CJ152" s="2" t="s">
        <v>100</v>
      </c>
      <c r="CK152" s="2" t="s">
        <v>110</v>
      </c>
      <c r="CL152" s="2" t="s">
        <v>100</v>
      </c>
      <c r="CM152" s="4"/>
      <c r="CN152" s="8"/>
      <c r="CO152" s="4"/>
      <c r="CP152" s="8"/>
      <c r="CQ152" s="7"/>
      <c r="CR152" s="7"/>
      <c r="CS152" s="2" t="s">
        <v>100</v>
      </c>
      <c r="CT152" s="2" t="s">
        <v>100</v>
      </c>
      <c r="CU152" s="2" t="s">
        <v>100</v>
      </c>
      <c r="CV152" s="2" t="s">
        <v>100</v>
      </c>
      <c r="CW152" s="2" t="s">
        <v>100</v>
      </c>
      <c r="CX152" s="2" t="s">
        <v>100</v>
      </c>
    </row>
    <row r="153">
      <c r="A153" s="2" t="s">
        <v>826</v>
      </c>
      <c r="B153" s="2" t="s">
        <v>89</v>
      </c>
      <c r="C153" s="2" t="s">
        <v>798</v>
      </c>
      <c r="D153" s="2" t="s">
        <v>302</v>
      </c>
      <c r="E153" s="2" t="s">
        <v>303</v>
      </c>
      <c r="F153" s="2" t="s">
        <v>827</v>
      </c>
      <c r="G153" s="2" t="s">
        <v>827</v>
      </c>
      <c r="H153" s="2" t="s">
        <v>827</v>
      </c>
      <c r="I153" s="2" t="s">
        <v>828</v>
      </c>
      <c r="J153" s="2" t="s">
        <v>95</v>
      </c>
      <c r="K153" s="2" t="s">
        <v>733</v>
      </c>
      <c r="L153" s="3">
        <v>123.35</v>
      </c>
      <c r="M153" s="3">
        <v>129.52</v>
      </c>
      <c r="N153" s="3">
        <v>259.99</v>
      </c>
      <c r="O153" s="2" t="s">
        <v>97</v>
      </c>
      <c r="P153" s="2" t="s">
        <v>129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101</v>
      </c>
      <c r="V153" s="2" t="s">
        <v>102</v>
      </c>
      <c r="W153" s="2" t="s">
        <v>159</v>
      </c>
      <c r="X153" s="2" t="s">
        <v>100</v>
      </c>
      <c r="Y153" s="2" t="s">
        <v>514</v>
      </c>
      <c r="Z153" s="4">
        <v>100</v>
      </c>
      <c r="AA153" s="4">
        <f>=ROUNDDOWN(16.6666666666667,0)</f>
      </c>
      <c r="AB153" s="5">
        <v>6</v>
      </c>
      <c r="AC153" s="2" t="s">
        <v>168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/>
      <c r="BJ153" s="4">
        <v>13</v>
      </c>
      <c r="BK153" s="8">
        <v>1889.89</v>
      </c>
      <c r="BL153" s="2" t="s">
        <v>829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97</v>
      </c>
      <c r="BW153" s="2" t="s">
        <v>515</v>
      </c>
      <c r="BX153" s="2" t="s">
        <v>100</v>
      </c>
      <c r="BY153" s="2" t="s">
        <v>110</v>
      </c>
      <c r="BZ153" s="2" t="s">
        <v>100</v>
      </c>
      <c r="CA153" s="4"/>
      <c r="CB153" s="8"/>
      <c r="CC153" s="4"/>
      <c r="CD153" s="8"/>
      <c r="CE153" s="7"/>
      <c r="CF153" s="7"/>
      <c r="CG153" s="2" t="s">
        <v>107</v>
      </c>
      <c r="CH153" s="2" t="s">
        <v>97</v>
      </c>
      <c r="CI153" s="2" t="s">
        <v>235</v>
      </c>
      <c r="CJ153" s="2" t="s">
        <v>100</v>
      </c>
      <c r="CK153" s="2" t="s">
        <v>110</v>
      </c>
      <c r="CL153" s="2" t="s">
        <v>100</v>
      </c>
      <c r="CM153" s="4"/>
      <c r="CN153" s="8"/>
      <c r="CO153" s="4"/>
      <c r="CP153" s="8"/>
      <c r="CQ153" s="7"/>
      <c r="CR153" s="7"/>
      <c r="CS153" s="2" t="s">
        <v>208</v>
      </c>
      <c r="CT153" s="2" t="s">
        <v>97</v>
      </c>
      <c r="CU153" s="2" t="s">
        <v>100</v>
      </c>
      <c r="CV153" s="2" t="s">
        <v>100</v>
      </c>
      <c r="CW153" s="2" t="s">
        <v>110</v>
      </c>
      <c r="CX153" s="2" t="s">
        <v>100</v>
      </c>
    </row>
    <row r="154">
      <c r="A154" s="2" t="s">
        <v>830</v>
      </c>
      <c r="B154" s="2" t="s">
        <v>89</v>
      </c>
      <c r="C154" s="2" t="s">
        <v>798</v>
      </c>
      <c r="D154" s="2" t="s">
        <v>302</v>
      </c>
      <c r="E154" s="2" t="s">
        <v>303</v>
      </c>
      <c r="F154" s="2" t="s">
        <v>827</v>
      </c>
      <c r="G154" s="2" t="s">
        <v>827</v>
      </c>
      <c r="H154" s="2" t="s">
        <v>827</v>
      </c>
      <c r="I154" s="2" t="s">
        <v>828</v>
      </c>
      <c r="J154" s="2" t="s">
        <v>95</v>
      </c>
      <c r="K154" s="2" t="s">
        <v>519</v>
      </c>
      <c r="L154" s="3">
        <v>123.35</v>
      </c>
      <c r="M154" s="3">
        <v>129.52</v>
      </c>
      <c r="N154" s="3">
        <v>259.99</v>
      </c>
      <c r="O154" s="2" t="s">
        <v>97</v>
      </c>
      <c r="P154" s="2" t="s">
        <v>221</v>
      </c>
      <c r="Q154" s="2" t="s">
        <v>99</v>
      </c>
      <c r="R154" s="2" t="s">
        <v>100</v>
      </c>
      <c r="S154" s="2" t="s">
        <v>831</v>
      </c>
      <c r="T154" s="2" t="s">
        <v>100</v>
      </c>
      <c r="U154" s="2" t="s">
        <v>100</v>
      </c>
      <c r="V154" s="2" t="s">
        <v>182</v>
      </c>
      <c r="W154" s="2" t="s">
        <v>159</v>
      </c>
      <c r="X154" s="2" t="s">
        <v>100</v>
      </c>
      <c r="Y154" s="2" t="s">
        <v>832</v>
      </c>
      <c r="Z154" s="4">
        <v>559</v>
      </c>
      <c r="AA154" s="4">
        <f>=ROUNDDOWN(59.468085106383,0)</f>
      </c>
      <c r="AB154" s="5">
        <v>9.4</v>
      </c>
      <c r="AC154" s="2" t="s">
        <v>100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/>
      <c r="BJ154" s="4">
        <v>16</v>
      </c>
      <c r="BK154" s="8">
        <v>2276.04</v>
      </c>
      <c r="BL154" s="2" t="s">
        <v>833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97</v>
      </c>
      <c r="BW154" s="2" t="s">
        <v>834</v>
      </c>
      <c r="BX154" s="2" t="s">
        <v>835</v>
      </c>
      <c r="BY154" s="2" t="s">
        <v>110</v>
      </c>
      <c r="BZ154" s="2" t="s">
        <v>100</v>
      </c>
      <c r="CA154" s="4"/>
      <c r="CB154" s="8"/>
      <c r="CC154" s="4"/>
      <c r="CD154" s="8"/>
      <c r="CE154" s="7"/>
      <c r="CF154" s="7"/>
      <c r="CG154" s="2" t="s">
        <v>107</v>
      </c>
      <c r="CH154" s="2" t="s">
        <v>97</v>
      </c>
      <c r="CI154" s="2" t="s">
        <v>147</v>
      </c>
      <c r="CJ154" s="2" t="s">
        <v>100</v>
      </c>
      <c r="CK154" s="2" t="s">
        <v>110</v>
      </c>
      <c r="CL154" s="2" t="s">
        <v>100</v>
      </c>
      <c r="CM154" s="4"/>
      <c r="CN154" s="8"/>
      <c r="CO154" s="4"/>
      <c r="CP154" s="8"/>
      <c r="CQ154" s="7"/>
      <c r="CR154" s="7"/>
      <c r="CS154" s="2" t="s">
        <v>100</v>
      </c>
      <c r="CT154" s="2" t="s">
        <v>100</v>
      </c>
      <c r="CU154" s="2" t="s">
        <v>100</v>
      </c>
      <c r="CV154" s="2" t="s">
        <v>100</v>
      </c>
      <c r="CW154" s="2" t="s">
        <v>100</v>
      </c>
      <c r="CX154" s="2" t="s">
        <v>100</v>
      </c>
    </row>
    <row r="155">
      <c r="A155" s="2" t="s">
        <v>836</v>
      </c>
      <c r="B155" s="2" t="s">
        <v>89</v>
      </c>
      <c r="C155" s="2" t="s">
        <v>798</v>
      </c>
      <c r="D155" s="2" t="s">
        <v>302</v>
      </c>
      <c r="E155" s="2" t="s">
        <v>303</v>
      </c>
      <c r="F155" s="2" t="s">
        <v>827</v>
      </c>
      <c r="G155" s="2" t="s">
        <v>827</v>
      </c>
      <c r="H155" s="2" t="s">
        <v>827</v>
      </c>
      <c r="I155" s="2" t="s">
        <v>828</v>
      </c>
      <c r="J155" s="2" t="s">
        <v>95</v>
      </c>
      <c r="K155" s="2" t="s">
        <v>837</v>
      </c>
      <c r="L155" s="3">
        <v>123.35</v>
      </c>
      <c r="M155" s="3">
        <v>129.52</v>
      </c>
      <c r="N155" s="3">
        <v>259.99</v>
      </c>
      <c r="O155" s="2" t="s">
        <v>97</v>
      </c>
      <c r="P155" s="2" t="s">
        <v>221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100</v>
      </c>
      <c r="V155" s="2" t="s">
        <v>102</v>
      </c>
      <c r="W155" s="2" t="s">
        <v>159</v>
      </c>
      <c r="X155" s="2" t="s">
        <v>100</v>
      </c>
      <c r="Y155" s="2" t="s">
        <v>838</v>
      </c>
      <c r="Z155" s="4">
        <v>104</v>
      </c>
      <c r="AA155" s="4">
        <f>=ROUNDDOWN(21.2244897959184,0)</f>
      </c>
      <c r="AB155" s="5">
        <v>4.9</v>
      </c>
      <c r="AC155" s="2" t="s">
        <v>176</v>
      </c>
      <c r="AD155" s="4">
        <v>150</v>
      </c>
      <c r="AE155" s="4">
        <v>150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4</v>
      </c>
      <c r="BK155" s="8">
        <v>565.74</v>
      </c>
      <c r="BL155" s="2" t="s">
        <v>557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97</v>
      </c>
      <c r="BW155" s="2" t="s">
        <v>412</v>
      </c>
      <c r="BX155" s="2" t="s">
        <v>100</v>
      </c>
      <c r="BY155" s="2" t="s">
        <v>110</v>
      </c>
      <c r="BZ155" s="2" t="s">
        <v>100</v>
      </c>
      <c r="CA155" s="4"/>
      <c r="CB155" s="8"/>
      <c r="CC155" s="4"/>
      <c r="CD155" s="8"/>
      <c r="CE155" s="7"/>
      <c r="CF155" s="7"/>
      <c r="CG155" s="2" t="s">
        <v>107</v>
      </c>
      <c r="CH155" s="2" t="s">
        <v>97</v>
      </c>
      <c r="CI155" s="2" t="s">
        <v>124</v>
      </c>
      <c r="CJ155" s="2" t="s">
        <v>100</v>
      </c>
      <c r="CK155" s="2" t="s">
        <v>110</v>
      </c>
      <c r="CL155" s="2" t="s">
        <v>100</v>
      </c>
      <c r="CM155" s="4"/>
      <c r="CN155" s="8"/>
      <c r="CO155" s="4"/>
      <c r="CP155" s="8"/>
      <c r="CQ155" s="7"/>
      <c r="CR155" s="7"/>
      <c r="CS155" s="2" t="s">
        <v>100</v>
      </c>
      <c r="CT155" s="2" t="s">
        <v>100</v>
      </c>
      <c r="CU155" s="2" t="s">
        <v>100</v>
      </c>
      <c r="CV155" s="2" t="s">
        <v>100</v>
      </c>
      <c r="CW155" s="2" t="s">
        <v>100</v>
      </c>
      <c r="CX155" s="2" t="s">
        <v>100</v>
      </c>
    </row>
    <row r="156">
      <c r="A156" s="2" t="s">
        <v>839</v>
      </c>
      <c r="B156" s="2" t="s">
        <v>89</v>
      </c>
      <c r="C156" s="2" t="s">
        <v>798</v>
      </c>
      <c r="D156" s="2" t="s">
        <v>302</v>
      </c>
      <c r="E156" s="2" t="s">
        <v>303</v>
      </c>
      <c r="F156" s="2" t="s">
        <v>840</v>
      </c>
      <c r="G156" s="2" t="s">
        <v>840</v>
      </c>
      <c r="H156" s="2" t="s">
        <v>840</v>
      </c>
      <c r="I156" s="2" t="s">
        <v>841</v>
      </c>
      <c r="J156" s="2" t="s">
        <v>95</v>
      </c>
      <c r="K156" s="2" t="s">
        <v>96</v>
      </c>
      <c r="L156" s="3">
        <v>52.65</v>
      </c>
      <c r="M156" s="3">
        <v>55.28</v>
      </c>
      <c r="N156" s="3">
        <v>104.99</v>
      </c>
      <c r="O156" s="2" t="s">
        <v>313</v>
      </c>
      <c r="P156" s="2" t="s">
        <v>266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101</v>
      </c>
      <c r="V156" s="2" t="s">
        <v>102</v>
      </c>
      <c r="W156" s="2" t="s">
        <v>392</v>
      </c>
      <c r="X156" s="2" t="s">
        <v>100</v>
      </c>
      <c r="Y156" s="2" t="s">
        <v>326</v>
      </c>
      <c r="Z156" s="4">
        <v>30</v>
      </c>
      <c r="AA156" s="4">
        <f>=ROUNDDOWN(15,0)</f>
      </c>
      <c r="AB156" s="5">
        <v>2</v>
      </c>
      <c r="AC156" s="2" t="s">
        <v>100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2</v>
      </c>
      <c r="BK156" s="8">
        <v>305.02</v>
      </c>
      <c r="BL156" s="2" t="s">
        <v>254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97</v>
      </c>
      <c r="BW156" s="2" t="s">
        <v>162</v>
      </c>
      <c r="BX156" s="2" t="s">
        <v>178</v>
      </c>
      <c r="BY156" s="2" t="s">
        <v>110</v>
      </c>
      <c r="BZ156" s="2" t="s">
        <v>100</v>
      </c>
      <c r="CA156" s="4"/>
      <c r="CB156" s="8"/>
      <c r="CC156" s="4"/>
      <c r="CD156" s="8"/>
      <c r="CE156" s="7"/>
      <c r="CF156" s="7"/>
      <c r="CG156" s="2" t="s">
        <v>107</v>
      </c>
      <c r="CH156" s="2" t="s">
        <v>97</v>
      </c>
      <c r="CI156" s="2" t="s">
        <v>164</v>
      </c>
      <c r="CJ156" s="2" t="s">
        <v>100</v>
      </c>
      <c r="CK156" s="2" t="s">
        <v>110</v>
      </c>
      <c r="CL156" s="2" t="s">
        <v>100</v>
      </c>
      <c r="CM156" s="4"/>
      <c r="CN156" s="8"/>
      <c r="CO156" s="4"/>
      <c r="CP156" s="8"/>
      <c r="CQ156" s="7"/>
      <c r="CR156" s="7"/>
      <c r="CS156" s="2" t="s">
        <v>100</v>
      </c>
      <c r="CT156" s="2" t="s">
        <v>100</v>
      </c>
      <c r="CU156" s="2" t="s">
        <v>100</v>
      </c>
      <c r="CV156" s="2" t="s">
        <v>100</v>
      </c>
      <c r="CW156" s="2" t="s">
        <v>100</v>
      </c>
      <c r="CX156" s="2" t="s">
        <v>100</v>
      </c>
    </row>
    <row r="157">
      <c r="A157" s="2" t="s">
        <v>842</v>
      </c>
      <c r="B157" s="2" t="s">
        <v>89</v>
      </c>
      <c r="C157" s="2" t="s">
        <v>798</v>
      </c>
      <c r="D157" s="2" t="s">
        <v>465</v>
      </c>
      <c r="E157" s="2" t="s">
        <v>466</v>
      </c>
      <c r="F157" s="2" t="s">
        <v>843</v>
      </c>
      <c r="G157" s="2" t="s">
        <v>843</v>
      </c>
      <c r="H157" s="2" t="s">
        <v>843</v>
      </c>
      <c r="I157" s="2" t="s">
        <v>844</v>
      </c>
      <c r="J157" s="2" t="s">
        <v>95</v>
      </c>
      <c r="K157" s="2" t="s">
        <v>845</v>
      </c>
      <c r="L157" s="3">
        <v>19.95</v>
      </c>
      <c r="M157" s="3">
        <v>20.95</v>
      </c>
      <c r="N157" s="3">
        <v>42.5</v>
      </c>
      <c r="O157" s="2" t="s">
        <v>313</v>
      </c>
      <c r="P157" s="2" t="s">
        <v>266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101</v>
      </c>
      <c r="V157" s="2" t="s">
        <v>102</v>
      </c>
      <c r="W157" s="2" t="s">
        <v>397</v>
      </c>
      <c r="X157" s="2" t="s">
        <v>100</v>
      </c>
      <c r="Y157" s="2" t="s">
        <v>326</v>
      </c>
      <c r="Z157" s="4">
        <v>155</v>
      </c>
      <c r="AA157" s="4">
        <f>=ROUNDDOWN(1550,0)</f>
      </c>
      <c r="AB157" s="5">
        <v>0.1</v>
      </c>
      <c r="AC157" s="2" t="s">
        <v>100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100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97</v>
      </c>
      <c r="BW157" s="2" t="s">
        <v>162</v>
      </c>
      <c r="BX157" s="2" t="s">
        <v>133</v>
      </c>
      <c r="BY157" s="2" t="s">
        <v>110</v>
      </c>
      <c r="BZ157" s="2" t="s">
        <v>100</v>
      </c>
      <c r="CA157" s="4"/>
      <c r="CB157" s="8"/>
      <c r="CC157" s="4"/>
      <c r="CD157" s="8"/>
      <c r="CE157" s="7"/>
      <c r="CF157" s="7"/>
      <c r="CG157" s="2" t="s">
        <v>107</v>
      </c>
      <c r="CH157" s="2" t="s">
        <v>97</v>
      </c>
      <c r="CI157" s="2" t="s">
        <v>164</v>
      </c>
      <c r="CJ157" s="2" t="s">
        <v>100</v>
      </c>
      <c r="CK157" s="2" t="s">
        <v>110</v>
      </c>
      <c r="CL157" s="2" t="s">
        <v>100</v>
      </c>
      <c r="CM157" s="4"/>
      <c r="CN157" s="8"/>
      <c r="CO157" s="4"/>
      <c r="CP157" s="8"/>
      <c r="CQ157" s="7"/>
      <c r="CR157" s="7"/>
      <c r="CS157" s="2" t="s">
        <v>100</v>
      </c>
      <c r="CT157" s="2" t="s">
        <v>100</v>
      </c>
      <c r="CU157" s="2" t="s">
        <v>100</v>
      </c>
      <c r="CV157" s="2" t="s">
        <v>100</v>
      </c>
      <c r="CW157" s="2" t="s">
        <v>100</v>
      </c>
      <c r="CX157" s="2" t="s">
        <v>100</v>
      </c>
    </row>
    <row r="158">
      <c r="A158" s="2" t="s">
        <v>846</v>
      </c>
      <c r="B158" s="2" t="s">
        <v>89</v>
      </c>
      <c r="C158" s="2" t="s">
        <v>798</v>
      </c>
      <c r="D158" s="2" t="s">
        <v>91</v>
      </c>
      <c r="E158" s="2" t="s">
        <v>92</v>
      </c>
      <c r="F158" s="2" t="s">
        <v>408</v>
      </c>
      <c r="G158" s="2" t="s">
        <v>408</v>
      </c>
      <c r="H158" s="2" t="s">
        <v>408</v>
      </c>
      <c r="I158" s="2" t="s">
        <v>847</v>
      </c>
      <c r="J158" s="2" t="s">
        <v>95</v>
      </c>
      <c r="K158" s="2" t="s">
        <v>96</v>
      </c>
      <c r="L158" s="3">
        <v>26.22</v>
      </c>
      <c r="M158" s="3">
        <v>27.53</v>
      </c>
      <c r="N158" s="3">
        <v>59.99</v>
      </c>
      <c r="O158" s="2" t="s">
        <v>313</v>
      </c>
      <c r="P158" s="2" t="s">
        <v>266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101</v>
      </c>
      <c r="V158" s="2" t="s">
        <v>102</v>
      </c>
      <c r="W158" s="2" t="s">
        <v>103</v>
      </c>
      <c r="X158" s="2" t="s">
        <v>159</v>
      </c>
      <c r="Y158" s="2" t="s">
        <v>848</v>
      </c>
      <c r="Z158" s="4">
        <v>13</v>
      </c>
      <c r="AA158" s="4">
        <f>=ROUNDDOWN(16.25,0)</f>
      </c>
      <c r="AB158" s="5">
        <v>0.8</v>
      </c>
      <c r="AC158" s="2" t="s">
        <v>100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100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97</v>
      </c>
      <c r="BW158" s="2" t="s">
        <v>162</v>
      </c>
      <c r="BX158" s="2" t="s">
        <v>849</v>
      </c>
      <c r="BY158" s="2" t="s">
        <v>110</v>
      </c>
      <c r="BZ158" s="2" t="s">
        <v>100</v>
      </c>
      <c r="CA158" s="4"/>
      <c r="CB158" s="8"/>
      <c r="CC158" s="4"/>
      <c r="CD158" s="8"/>
      <c r="CE158" s="7"/>
      <c r="CF158" s="7"/>
      <c r="CG158" s="2" t="s">
        <v>107</v>
      </c>
      <c r="CH158" s="2" t="s">
        <v>97</v>
      </c>
      <c r="CI158" s="2" t="s">
        <v>164</v>
      </c>
      <c r="CJ158" s="2" t="s">
        <v>100</v>
      </c>
      <c r="CK158" s="2" t="s">
        <v>110</v>
      </c>
      <c r="CL158" s="2" t="s">
        <v>100</v>
      </c>
      <c r="CM158" s="4"/>
      <c r="CN158" s="8"/>
      <c r="CO158" s="4"/>
      <c r="CP158" s="8"/>
      <c r="CQ158" s="7"/>
      <c r="CR158" s="7"/>
      <c r="CS158" s="2" t="s">
        <v>100</v>
      </c>
      <c r="CT158" s="2" t="s">
        <v>100</v>
      </c>
      <c r="CU158" s="2" t="s">
        <v>100</v>
      </c>
      <c r="CV158" s="2" t="s">
        <v>100</v>
      </c>
      <c r="CW158" s="2" t="s">
        <v>100</v>
      </c>
      <c r="CX158" s="2" t="s">
        <v>100</v>
      </c>
    </row>
    <row r="159">
      <c r="A159" s="2" t="s">
        <v>850</v>
      </c>
      <c r="B159" s="2" t="s">
        <v>89</v>
      </c>
      <c r="C159" s="2" t="s">
        <v>798</v>
      </c>
      <c r="D159" s="2" t="s">
        <v>91</v>
      </c>
      <c r="E159" s="2" t="s">
        <v>92</v>
      </c>
      <c r="F159" s="2" t="s">
        <v>851</v>
      </c>
      <c r="G159" s="2" t="s">
        <v>851</v>
      </c>
      <c r="H159" s="2" t="s">
        <v>851</v>
      </c>
      <c r="I159" s="2" t="s">
        <v>852</v>
      </c>
      <c r="J159" s="2" t="s">
        <v>95</v>
      </c>
      <c r="K159" s="2" t="s">
        <v>157</v>
      </c>
      <c r="L159" s="3">
        <v>81.97</v>
      </c>
      <c r="M159" s="3">
        <v>86.07</v>
      </c>
      <c r="N159" s="3">
        <v>189.99</v>
      </c>
      <c r="O159" s="2" t="s">
        <v>97</v>
      </c>
      <c r="P159" s="2" t="s">
        <v>221</v>
      </c>
      <c r="Q159" s="2" t="s">
        <v>99</v>
      </c>
      <c r="R159" s="2" t="s">
        <v>100</v>
      </c>
      <c r="S159" s="2" t="s">
        <v>853</v>
      </c>
      <c r="T159" s="2" t="s">
        <v>100</v>
      </c>
      <c r="U159" s="2" t="s">
        <v>100</v>
      </c>
      <c r="V159" s="2" t="s">
        <v>182</v>
      </c>
      <c r="W159" s="2" t="s">
        <v>159</v>
      </c>
      <c r="X159" s="2" t="s">
        <v>100</v>
      </c>
      <c r="Y159" s="2" t="s">
        <v>183</v>
      </c>
      <c r="Z159" s="4">
        <v>257</v>
      </c>
      <c r="AA159" s="4">
        <f>=ROUNDDOWN(25.7,0)</f>
      </c>
      <c r="AB159" s="5">
        <v>10</v>
      </c>
      <c r="AC159" s="2" t="s">
        <v>100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9</v>
      </c>
      <c r="BK159" s="8">
        <v>824.28</v>
      </c>
      <c r="BL159" s="2" t="s">
        <v>854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97</v>
      </c>
      <c r="BW159" s="2" t="s">
        <v>280</v>
      </c>
      <c r="BX159" s="2" t="s">
        <v>855</v>
      </c>
      <c r="BY159" s="2" t="s">
        <v>110</v>
      </c>
      <c r="BZ159" s="2" t="s">
        <v>100</v>
      </c>
      <c r="CA159" s="4"/>
      <c r="CB159" s="8"/>
      <c r="CC159" s="4"/>
      <c r="CD159" s="8"/>
      <c r="CE159" s="7"/>
      <c r="CF159" s="7"/>
      <c r="CG159" s="2" t="s">
        <v>107</v>
      </c>
      <c r="CH159" s="2" t="s">
        <v>97</v>
      </c>
      <c r="CI159" s="2" t="s">
        <v>147</v>
      </c>
      <c r="CJ159" s="2" t="s">
        <v>100</v>
      </c>
      <c r="CK159" s="2" t="s">
        <v>110</v>
      </c>
      <c r="CL159" s="2" t="s">
        <v>100</v>
      </c>
      <c r="CM159" s="4"/>
      <c r="CN159" s="8"/>
      <c r="CO159" s="4"/>
      <c r="CP159" s="8"/>
      <c r="CQ159" s="7"/>
      <c r="CR159" s="7"/>
      <c r="CS159" s="2" t="s">
        <v>100</v>
      </c>
      <c r="CT159" s="2" t="s">
        <v>100</v>
      </c>
      <c r="CU159" s="2" t="s">
        <v>100</v>
      </c>
      <c r="CV159" s="2" t="s">
        <v>100</v>
      </c>
      <c r="CW159" s="2" t="s">
        <v>100</v>
      </c>
      <c r="CX159" s="2" t="s">
        <v>100</v>
      </c>
    </row>
    <row r="160">
      <c r="A160" s="2" t="s">
        <v>856</v>
      </c>
      <c r="B160" s="2" t="s">
        <v>89</v>
      </c>
      <c r="C160" s="2" t="s">
        <v>798</v>
      </c>
      <c r="D160" s="2" t="s">
        <v>91</v>
      </c>
      <c r="E160" s="2" t="s">
        <v>92</v>
      </c>
      <c r="F160" s="2" t="s">
        <v>857</v>
      </c>
      <c r="G160" s="2" t="s">
        <v>857</v>
      </c>
      <c r="H160" s="2" t="s">
        <v>857</v>
      </c>
      <c r="I160" s="2" t="s">
        <v>858</v>
      </c>
      <c r="J160" s="2" t="s">
        <v>95</v>
      </c>
      <c r="K160" s="2" t="s">
        <v>859</v>
      </c>
      <c r="L160" s="3">
        <v>28.05</v>
      </c>
      <c r="M160" s="3">
        <v>29.45</v>
      </c>
      <c r="N160" s="3">
        <v>59.99</v>
      </c>
      <c r="O160" s="2" t="s">
        <v>325</v>
      </c>
      <c r="P160" s="2" t="s">
        <v>266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101</v>
      </c>
      <c r="V160" s="2" t="s">
        <v>102</v>
      </c>
      <c r="W160" s="2" t="s">
        <v>103</v>
      </c>
      <c r="X160" s="2" t="s">
        <v>159</v>
      </c>
      <c r="Y160" s="2" t="s">
        <v>290</v>
      </c>
      <c r="Z160" s="4">
        <v>10</v>
      </c>
      <c r="AA160" s="4">
        <f>=ROUNDDOWN(100,0)</f>
      </c>
      <c r="AB160" s="5">
        <v>0.1</v>
      </c>
      <c r="AC160" s="2" t="s">
        <v>100</v>
      </c>
      <c r="AD160" s="4"/>
      <c r="AE160" s="4"/>
      <c r="AF160" s="6">
        <v>65</v>
      </c>
      <c r="AG160" s="6"/>
      <c r="AH160" s="7">
        <v>0.5714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100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97</v>
      </c>
      <c r="BW160" s="2" t="s">
        <v>162</v>
      </c>
      <c r="BX160" s="2" t="s">
        <v>100</v>
      </c>
      <c r="BY160" s="2" t="s">
        <v>110</v>
      </c>
      <c r="BZ160" s="2" t="s">
        <v>100</v>
      </c>
      <c r="CA160" s="4"/>
      <c r="CB160" s="8"/>
      <c r="CC160" s="4"/>
      <c r="CD160" s="8"/>
      <c r="CE160" s="7"/>
      <c r="CF160" s="7"/>
      <c r="CG160" s="2" t="s">
        <v>107</v>
      </c>
      <c r="CH160" s="2" t="s">
        <v>97</v>
      </c>
      <c r="CI160" s="2" t="s">
        <v>164</v>
      </c>
      <c r="CJ160" s="2" t="s">
        <v>100</v>
      </c>
      <c r="CK160" s="2" t="s">
        <v>110</v>
      </c>
      <c r="CL160" s="2" t="s">
        <v>100</v>
      </c>
      <c r="CM160" s="4"/>
      <c r="CN160" s="8"/>
      <c r="CO160" s="4"/>
      <c r="CP160" s="8"/>
      <c r="CQ160" s="7"/>
      <c r="CR160" s="7"/>
      <c r="CS160" s="2" t="s">
        <v>100</v>
      </c>
      <c r="CT160" s="2" t="s">
        <v>100</v>
      </c>
      <c r="CU160" s="2" t="s">
        <v>100</v>
      </c>
      <c r="CV160" s="2" t="s">
        <v>100</v>
      </c>
      <c r="CW160" s="2" t="s">
        <v>100</v>
      </c>
      <c r="CX160" s="2" t="s">
        <v>100</v>
      </c>
    </row>
    <row r="161">
      <c r="A161" s="16" t="s">
        <v>860</v>
      </c>
      <c r="B161" s="9" t="s">
        <v>100</v>
      </c>
      <c r="C161" s="9" t="s">
        <v>100</v>
      </c>
      <c r="D161" s="9" t="s">
        <v>100</v>
      </c>
      <c r="E161" s="9" t="s">
        <v>100</v>
      </c>
      <c r="F161" s="9" t="s">
        <v>100</v>
      </c>
      <c r="G161" s="9" t="s">
        <v>100</v>
      </c>
      <c r="H161" s="9" t="s">
        <v>100</v>
      </c>
      <c r="I161" s="9" t="s">
        <v>100</v>
      </c>
      <c r="J161" s="9" t="s">
        <v>100</v>
      </c>
      <c r="K161" s="9" t="s">
        <v>100</v>
      </c>
      <c r="L161" s="10"/>
      <c r="M161" s="10"/>
      <c r="N161" s="10"/>
      <c r="O161" s="9" t="s">
        <v>100</v>
      </c>
      <c r="P161" s="9" t="s">
        <v>100</v>
      </c>
      <c r="Q161" s="9" t="s">
        <v>100</v>
      </c>
      <c r="R161" s="9" t="s">
        <v>100</v>
      </c>
      <c r="S161" s="9" t="s">
        <v>100</v>
      </c>
      <c r="T161" s="9" t="s">
        <v>100</v>
      </c>
      <c r="U161" s="9" t="s">
        <v>100</v>
      </c>
      <c r="V161" s="9" t="s">
        <v>100</v>
      </c>
      <c r="W161" s="9" t="s">
        <v>100</v>
      </c>
      <c r="X161" s="9" t="s">
        <v>100</v>
      </c>
      <c r="Y161" s="9" t="s">
        <v>100</v>
      </c>
      <c r="Z161" s="11">
        <v>17355</v>
      </c>
      <c r="AA161" s="11">
        <f>=ROUNDDOWN({0},0)</f>
      </c>
      <c r="AB161" s="12">
        <v>533.7</v>
      </c>
      <c r="AC161" s="9" t="s">
        <v>100</v>
      </c>
      <c r="AD161" s="11"/>
      <c r="AE161" s="11">
        <v>4948</v>
      </c>
      <c r="AF161" s="13"/>
      <c r="AG161" s="13"/>
      <c r="AH161" s="14"/>
      <c r="AI161" s="11"/>
      <c r="AJ161" s="11">
        <f>=ROUNDDOWN({0},0)</f>
      </c>
      <c r="AK161" s="12"/>
      <c r="AL161" s="9" t="s">
        <v>100</v>
      </c>
      <c r="AM161" s="11"/>
      <c r="AN161" s="11"/>
      <c r="AO161" s="14"/>
      <c r="AP161" s="11">
        <v>7</v>
      </c>
      <c r="AQ161" s="15">
        <v>502.13</v>
      </c>
      <c r="AR161" s="11"/>
      <c r="AS161" s="15"/>
      <c r="AT161" s="14"/>
      <c r="AU161" s="14"/>
      <c r="AV161" s="11">
        <v>7</v>
      </c>
      <c r="AW161" s="15">
        <v>502.13</v>
      </c>
      <c r="AX161" s="11"/>
      <c r="AY161" s="15"/>
      <c r="AZ161" s="14"/>
      <c r="BA161" s="14"/>
      <c r="BB161" s="14"/>
      <c r="BC161" s="11">
        <v>7</v>
      </c>
      <c r="BD161" s="15">
        <v>502.13</v>
      </c>
      <c r="BE161" s="11"/>
      <c r="BF161" s="15"/>
      <c r="BG161" s="14"/>
      <c r="BH161" s="14"/>
      <c r="BI161" s="14"/>
      <c r="BJ161" s="11"/>
      <c r="BK161" s="15"/>
      <c r="BL161" s="9" t="s">
        <v>100</v>
      </c>
      <c r="BM161" s="14"/>
      <c r="BN161" s="14"/>
      <c r="BO161" s="11">
        <v>7</v>
      </c>
      <c r="BP161" s="15">
        <v>502.13</v>
      </c>
      <c r="BQ161" s="11"/>
      <c r="BR161" s="15"/>
      <c r="BS161" s="14"/>
      <c r="BT161" s="14"/>
      <c r="BU161" s="9" t="s">
        <v>100</v>
      </c>
      <c r="BV161" s="9" t="s">
        <v>100</v>
      </c>
      <c r="BW161" s="9" t="s">
        <v>100</v>
      </c>
      <c r="BX161" s="9" t="s">
        <v>100</v>
      </c>
      <c r="BY161" s="9" t="s">
        <v>100</v>
      </c>
      <c r="BZ161" s="9" t="s">
        <v>100</v>
      </c>
      <c r="CA161" s="11"/>
      <c r="CB161" s="15"/>
      <c r="CC161" s="11"/>
      <c r="CD161" s="15"/>
      <c r="CE161" s="14"/>
      <c r="CF161" s="14"/>
      <c r="CG161" s="9" t="s">
        <v>100</v>
      </c>
      <c r="CH161" s="9" t="s">
        <v>100</v>
      </c>
      <c r="CI161" s="9" t="s">
        <v>100</v>
      </c>
      <c r="CJ161" s="9" t="s">
        <v>100</v>
      </c>
      <c r="CK161" s="9" t="s">
        <v>100</v>
      </c>
      <c r="CL161" s="9" t="s">
        <v>100</v>
      </c>
      <c r="CM161" s="11"/>
      <c r="CN161" s="15"/>
      <c r="CO161" s="11"/>
      <c r="CP161" s="15"/>
      <c r="CQ161" s="14"/>
      <c r="CR161" s="14"/>
      <c r="CS161" s="9" t="s">
        <v>100</v>
      </c>
      <c r="CT161" s="9" t="s">
        <v>100</v>
      </c>
      <c r="CU161" s="9" t="s">
        <v>100</v>
      </c>
      <c r="CV161" s="9" t="s">
        <v>100</v>
      </c>
      <c r="CW161" s="9" t="s">
        <v>100</v>
      </c>
      <c r="CX16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BC19:BC20"/>
    <mergeCell ref="BD19:BD20"/>
    <mergeCell ref="BE19:BE20"/>
    <mergeCell ref="BF19:BF20"/>
    <mergeCell ref="BG19:BG20"/>
    <mergeCell ref="BH19:BH20"/>
    <mergeCell ref="BC42:BC43"/>
    <mergeCell ref="BD42:BD43"/>
    <mergeCell ref="BE42:BE43"/>
    <mergeCell ref="BF42:BF43"/>
    <mergeCell ref="BG42:BG43"/>
    <mergeCell ref="BH42:BH43"/>
    <mergeCell ref="BC49:BC51"/>
    <mergeCell ref="BD49:BD51"/>
    <mergeCell ref="BE49:BE51"/>
    <mergeCell ref="BF49:BF51"/>
    <mergeCell ref="BG49:BG51"/>
    <mergeCell ref="BH49:BH51"/>
    <mergeCell ref="BC63:BC64"/>
    <mergeCell ref="BD63:BD64"/>
    <mergeCell ref="BE63:BE64"/>
    <mergeCell ref="BF63:BF64"/>
    <mergeCell ref="BG63:BG64"/>
    <mergeCell ref="BH63:BH64"/>
    <mergeCell ref="BC69:BC74"/>
    <mergeCell ref="BD69:BD74"/>
    <mergeCell ref="BE69:BE74"/>
    <mergeCell ref="BF69:BF74"/>
    <mergeCell ref="BG69:BG74"/>
    <mergeCell ref="BH69:BH74"/>
    <mergeCell ref="BC83:BC86"/>
    <mergeCell ref="BD83:BD86"/>
    <mergeCell ref="BE83:BE86"/>
    <mergeCell ref="BF83:BF86"/>
    <mergeCell ref="BG83:BG86"/>
    <mergeCell ref="BH83:BH86"/>
    <mergeCell ref="BC90:BC91"/>
    <mergeCell ref="BD90:BD91"/>
    <mergeCell ref="BE90:BE91"/>
    <mergeCell ref="BF90:BF91"/>
    <mergeCell ref="BG90:BG91"/>
    <mergeCell ref="BH90:BH91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6:BC118"/>
    <mergeCell ref="BD116:BD118"/>
    <mergeCell ref="BE116:BE118"/>
    <mergeCell ref="BF116:BF118"/>
    <mergeCell ref="BG116:BG118"/>
    <mergeCell ref="BH116:BH118"/>
    <mergeCell ref="BC119:BC121"/>
    <mergeCell ref="BD119:BD121"/>
    <mergeCell ref="BE119:BE121"/>
    <mergeCell ref="BF119:BF121"/>
    <mergeCell ref="BG119:BG121"/>
    <mergeCell ref="BH119:BH121"/>
    <mergeCell ref="BC125:BC126"/>
    <mergeCell ref="BD125:BD126"/>
    <mergeCell ref="BE125:BE126"/>
    <mergeCell ref="BF125:BF126"/>
    <mergeCell ref="BG125:BG126"/>
    <mergeCell ref="BH125:BH126"/>
    <mergeCell ref="BC147:BC148"/>
    <mergeCell ref="BD147:BD148"/>
    <mergeCell ref="BE147:BE148"/>
    <mergeCell ref="BF147:BF148"/>
    <mergeCell ref="BG147:BG148"/>
    <mergeCell ref="BH147:BH148"/>
    <mergeCell ref="BC153:BC155"/>
    <mergeCell ref="BD153:BD155"/>
    <mergeCell ref="BE153:BE155"/>
    <mergeCell ref="BF153:BF155"/>
    <mergeCell ref="BG153:BG155"/>
    <mergeCell ref="BH153:BH155"/>
    <mergeCell ref="AV72:AV73"/>
    <mergeCell ref="AW72:AW73"/>
    <mergeCell ref="AX72:AX73"/>
    <mergeCell ref="AY72:AY73"/>
    <mergeCell ref="AZ72:AZ73"/>
    <mergeCell ref="BA72:BA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861</v>
      </c>
      <c r="D2" s="0" t="s">
        <v>862</v>
      </c>
      <c r="E2" s="0" t="s">
        <v>863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864</v>
      </c>
      <c r="J4" s="1" t="s">
        <v>865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866</v>
      </c>
      <c r="P4" s="1" t="s">
        <v>867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868</v>
      </c>
      <c r="F5" s="1" t="s">
        <v>869</v>
      </c>
      <c r="G5" s="1" t="s">
        <v>868</v>
      </c>
      <c r="H5" s="1" t="s">
        <v>869</v>
      </c>
      <c r="I5" s="1" t="s">
        <v>864</v>
      </c>
      <c r="J5" s="1" t="s">
        <v>865</v>
      </c>
      <c r="K5" s="1" t="s">
        <v>870</v>
      </c>
      <c r="L5" s="1" t="s">
        <v>871</v>
      </c>
      <c r="M5" s="1" t="s">
        <v>870</v>
      </c>
      <c r="N5" s="1" t="s">
        <v>871</v>
      </c>
      <c r="O5" s="1" t="s">
        <v>866</v>
      </c>
      <c r="P5" s="1" t="s">
        <v>867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4">
        <v>3</v>
      </c>
      <c r="F6" s="8">
        <v>175.28</v>
      </c>
      <c r="G6" s="4"/>
      <c r="H6" s="8"/>
      <c r="I6" s="7"/>
      <c r="J6" s="7"/>
      <c r="K6" s="4">
        <v>3</v>
      </c>
      <c r="L6" s="8">
        <v>175.28</v>
      </c>
      <c r="M6" s="4"/>
      <c r="N6" s="8"/>
      <c r="O6" s="7"/>
      <c r="P6" s="7"/>
    </row>
    <row r="7">
      <c r="A7" s="2" t="s">
        <v>89</v>
      </c>
      <c r="B7" s="2" t="s">
        <v>90</v>
      </c>
      <c r="C7" s="2" t="s">
        <v>302</v>
      </c>
      <c r="D7" s="2" t="s">
        <v>303</v>
      </c>
      <c r="E7" s="4">
        <v>1</v>
      </c>
      <c r="F7" s="8">
        <v>149.97</v>
      </c>
      <c r="G7" s="4"/>
      <c r="H7" s="8"/>
      <c r="I7" s="7"/>
      <c r="J7" s="7"/>
      <c r="K7" s="4">
        <v>1</v>
      </c>
      <c r="L7" s="8">
        <v>149.97</v>
      </c>
      <c r="M7" s="4"/>
      <c r="N7" s="8"/>
      <c r="O7" s="7"/>
      <c r="P7" s="7"/>
    </row>
    <row r="8">
      <c r="A8" s="2" t="s">
        <v>89</v>
      </c>
      <c r="B8" s="2" t="s">
        <v>90</v>
      </c>
      <c r="C8" s="2" t="s">
        <v>401</v>
      </c>
      <c r="D8" s="2" t="s">
        <v>402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89</v>
      </c>
      <c r="B9" s="2" t="s">
        <v>90</v>
      </c>
      <c r="C9" s="2" t="s">
        <v>456</v>
      </c>
      <c r="D9" s="2" t="s">
        <v>457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89</v>
      </c>
      <c r="B10" s="2" t="s">
        <v>90</v>
      </c>
      <c r="C10" s="2" t="s">
        <v>465</v>
      </c>
      <c r="D10" s="2" t="s">
        <v>466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89</v>
      </c>
      <c r="B11" s="2" t="s">
        <v>90</v>
      </c>
      <c r="C11" s="2" t="s">
        <v>525</v>
      </c>
      <c r="D11" s="2" t="s">
        <v>526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89</v>
      </c>
      <c r="B12" s="2" t="s">
        <v>539</v>
      </c>
      <c r="C12" s="2" t="s">
        <v>91</v>
      </c>
      <c r="D12" s="2" t="s">
        <v>92</v>
      </c>
      <c r="E12" s="4">
        <v>2</v>
      </c>
      <c r="F12" s="8">
        <v>129.34</v>
      </c>
      <c r="G12" s="4"/>
      <c r="H12" s="8"/>
      <c r="I12" s="7"/>
      <c r="J12" s="7"/>
      <c r="K12" s="4">
        <v>2</v>
      </c>
      <c r="L12" s="8">
        <v>129.34</v>
      </c>
      <c r="M12" s="4"/>
      <c r="N12" s="8"/>
      <c r="O12" s="7"/>
      <c r="P12" s="7"/>
    </row>
    <row r="13">
      <c r="A13" s="2" t="s">
        <v>89</v>
      </c>
      <c r="B13" s="2" t="s">
        <v>539</v>
      </c>
      <c r="C13" s="2" t="s">
        <v>302</v>
      </c>
      <c r="D13" s="2" t="s">
        <v>303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89</v>
      </c>
      <c r="B14" s="2" t="s">
        <v>539</v>
      </c>
      <c r="C14" s="2" t="s">
        <v>401</v>
      </c>
      <c r="D14" s="2" t="s">
        <v>402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89</v>
      </c>
      <c r="B15" s="2" t="s">
        <v>539</v>
      </c>
      <c r="C15" s="2" t="s">
        <v>525</v>
      </c>
      <c r="D15" s="2" t="s">
        <v>526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89</v>
      </c>
      <c r="B16" s="2" t="s">
        <v>714</v>
      </c>
      <c r="C16" s="2" t="s">
        <v>401</v>
      </c>
      <c r="D16" s="2" t="s">
        <v>402</v>
      </c>
      <c r="E16" s="4">
        <v>1</v>
      </c>
      <c r="F16" s="8">
        <v>47.54</v>
      </c>
      <c r="G16" s="4"/>
      <c r="H16" s="8"/>
      <c r="I16" s="7"/>
      <c r="J16" s="7"/>
      <c r="K16" s="4">
        <v>1</v>
      </c>
      <c r="L16" s="8">
        <v>47.54</v>
      </c>
      <c r="M16" s="4"/>
      <c r="N16" s="8"/>
      <c r="O16" s="7"/>
      <c r="P16" s="7"/>
    </row>
    <row r="17">
      <c r="A17" s="2" t="s">
        <v>89</v>
      </c>
      <c r="B17" s="2" t="s">
        <v>714</v>
      </c>
      <c r="C17" s="2" t="s">
        <v>302</v>
      </c>
      <c r="D17" s="2" t="s">
        <v>303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89</v>
      </c>
      <c r="B18" s="2" t="s">
        <v>714</v>
      </c>
      <c r="C18" s="2" t="s">
        <v>91</v>
      </c>
      <c r="D18" s="2" t="s">
        <v>92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89</v>
      </c>
      <c r="B19" s="2" t="s">
        <v>798</v>
      </c>
      <c r="C19" s="2" t="s">
        <v>302</v>
      </c>
      <c r="D19" s="2" t="s">
        <v>303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89</v>
      </c>
      <c r="B20" s="2" t="s">
        <v>798</v>
      </c>
      <c r="C20" s="2" t="s">
        <v>465</v>
      </c>
      <c r="D20" s="2" t="s">
        <v>466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89</v>
      </c>
      <c r="B21" s="2" t="s">
        <v>798</v>
      </c>
      <c r="C21" s="2" t="s">
        <v>91</v>
      </c>
      <c r="D21" s="2" t="s">
        <v>92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861</v>
      </c>
      <c r="D2" s="0" t="s">
        <v>862</v>
      </c>
      <c r="E2" s="0" t="s">
        <v>863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864</v>
      </c>
      <c r="I4" s="1" t="s">
        <v>865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866</v>
      </c>
      <c r="O4" s="1" t="s">
        <v>867</v>
      </c>
    </row>
    <row r="5">
      <c r="A5" s="1" t="s">
        <v>54</v>
      </c>
      <c r="B5" s="1" t="s">
        <v>56</v>
      </c>
      <c r="C5" s="1" t="s">
        <v>57</v>
      </c>
      <c r="D5" s="1" t="s">
        <v>868</v>
      </c>
      <c r="E5" s="1" t="s">
        <v>869</v>
      </c>
      <c r="F5" s="1" t="s">
        <v>868</v>
      </c>
      <c r="G5" s="1" t="s">
        <v>869</v>
      </c>
      <c r="H5" s="1" t="s">
        <v>864</v>
      </c>
      <c r="I5" s="1" t="s">
        <v>865</v>
      </c>
      <c r="J5" s="1" t="s">
        <v>870</v>
      </c>
      <c r="K5" s="1" t="s">
        <v>871</v>
      </c>
      <c r="L5" s="1" t="s">
        <v>870</v>
      </c>
      <c r="M5" s="1" t="s">
        <v>871</v>
      </c>
      <c r="N5" s="1" t="s">
        <v>866</v>
      </c>
      <c r="O5" s="1" t="s">
        <v>867</v>
      </c>
    </row>
    <row r="6">
      <c r="A6" s="2" t="s">
        <v>89</v>
      </c>
      <c r="B6" s="2" t="s">
        <v>91</v>
      </c>
      <c r="C6" s="2" t="s">
        <v>92</v>
      </c>
      <c r="D6" s="4">
        <v>5</v>
      </c>
      <c r="E6" s="8">
        <v>304.62</v>
      </c>
      <c r="F6" s="4"/>
      <c r="G6" s="8"/>
      <c r="H6" s="7"/>
      <c r="I6" s="7"/>
      <c r="J6" s="4">
        <v>5</v>
      </c>
      <c r="K6" s="8">
        <v>304.62</v>
      </c>
      <c r="L6" s="4"/>
      <c r="M6" s="8"/>
      <c r="N6" s="7"/>
      <c r="O6" s="7"/>
    </row>
    <row r="7">
      <c r="A7" s="2" t="s">
        <v>89</v>
      </c>
      <c r="B7" s="2" t="s">
        <v>302</v>
      </c>
      <c r="C7" s="2" t="s">
        <v>303</v>
      </c>
      <c r="D7" s="4">
        <v>1</v>
      </c>
      <c r="E7" s="8">
        <v>149.97</v>
      </c>
      <c r="F7" s="4"/>
      <c r="G7" s="8"/>
      <c r="H7" s="7"/>
      <c r="I7" s="7"/>
      <c r="J7" s="4">
        <v>1</v>
      </c>
      <c r="K7" s="8">
        <v>149.97</v>
      </c>
      <c r="L7" s="4"/>
      <c r="M7" s="8"/>
      <c r="N7" s="7"/>
      <c r="O7" s="7"/>
    </row>
    <row r="8">
      <c r="A8" s="2" t="s">
        <v>89</v>
      </c>
      <c r="B8" s="2" t="s">
        <v>401</v>
      </c>
      <c r="C8" s="2" t="s">
        <v>402</v>
      </c>
      <c r="D8" s="4">
        <v>1</v>
      </c>
      <c r="E8" s="8">
        <v>47.54</v>
      </c>
      <c r="F8" s="4"/>
      <c r="G8" s="8"/>
      <c r="H8" s="7"/>
      <c r="I8" s="7"/>
      <c r="J8" s="4">
        <v>1</v>
      </c>
      <c r="K8" s="8">
        <v>47.54</v>
      </c>
      <c r="L8" s="4"/>
      <c r="M8" s="8"/>
      <c r="N8" s="7"/>
      <c r="O8" s="7"/>
    </row>
    <row r="9">
      <c r="A9" s="2" t="s">
        <v>89</v>
      </c>
      <c r="B9" s="2" t="s">
        <v>456</v>
      </c>
      <c r="C9" s="2" t="s">
        <v>457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89</v>
      </c>
      <c r="B10" s="2" t="s">
        <v>465</v>
      </c>
      <c r="C10" s="2" t="s">
        <v>466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  <row r="11">
      <c r="A11" s="2" t="s">
        <v>89</v>
      </c>
      <c r="B11" s="2" t="s">
        <v>525</v>
      </c>
      <c r="C11" s="2" t="s">
        <v>526</v>
      </c>
      <c r="D11" s="4"/>
      <c r="E11" s="8"/>
      <c r="F11" s="4"/>
      <c r="G11" s="8"/>
      <c r="H11" s="7"/>
      <c r="I11" s="7"/>
      <c r="J11" s="4"/>
      <c r="K11" s="8"/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