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JLA\SA\2024\Liverpool\08.28.24\"/>
    </mc:Choice>
  </mc:AlternateContent>
  <xr:revisionPtr revIDLastSave="0" documentId="13_ncr:1_{EDCC6AB3-7F89-41FB-8CEA-B51CB1EBAAF7}" xr6:coauthVersionLast="47" xr6:coauthVersionMax="47" xr10:uidLastSave="{00000000-0000-0000-0000-000000000000}"/>
  <bookViews>
    <workbookView xWindow="-19310" yWindow="1320" windowWidth="19420" windowHeight="10420" xr2:uid="{00000000-000D-0000-FFFF-FFFF00000000}"/>
  </bookViews>
  <sheets>
    <sheet name="B" sheetId="4" r:id="rId1"/>
    <sheet name="Sheet2" sheetId="2" r:id="rId2"/>
    <sheet name="Sheet3" sheetId="3" r:id="rId3"/>
  </sheets>
  <definedNames>
    <definedName name="_xlnm.Print_Area" localSheetId="0">B!$A$4:$AM$53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4" l="1"/>
  <c r="T31" i="4"/>
  <c r="T30" i="4"/>
  <c r="T29" i="4"/>
  <c r="R31" i="4"/>
  <c r="R30" i="4"/>
  <c r="R29" i="4"/>
  <c r="R32" i="4"/>
  <c r="L21" i="4" l="1"/>
  <c r="M21" i="4" s="1"/>
  <c r="J32" i="4"/>
  <c r="M33" i="4"/>
  <c r="N32" i="4"/>
  <c r="N31" i="4"/>
  <c r="N30" i="4"/>
  <c r="N29" i="4"/>
  <c r="N33" i="4" l="1"/>
  <c r="AD32" i="4"/>
  <c r="AF32" i="4"/>
  <c r="AE32" i="4"/>
  <c r="AD31" i="4"/>
  <c r="AF31" i="4"/>
  <c r="AE31" i="4"/>
  <c r="J31" i="4"/>
  <c r="AF30" i="4"/>
  <c r="AD30" i="4"/>
  <c r="AE30" i="4"/>
  <c r="J30" i="4"/>
  <c r="P32" i="4"/>
  <c r="O32" i="4" s="1"/>
  <c r="P31" i="4"/>
  <c r="P30" i="4"/>
  <c r="AF29" i="4"/>
  <c r="AE29" i="4"/>
  <c r="AD29" i="4"/>
  <c r="P29" i="4"/>
  <c r="J29" i="4"/>
  <c r="O29" i="4" s="1"/>
  <c r="O30" i="4" l="1"/>
  <c r="O31" i="4"/>
  <c r="P33" i="4"/>
  <c r="N35" i="4"/>
  <c r="O3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8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18"/>
            <rFont val="宋体"/>
            <family val="3"/>
            <charset val="134"/>
          </rPr>
          <t xml:space="preserve">
colorbox, hangtag, insert card, brown box, blister</t>
        </r>
      </text>
    </comment>
    <comment ref="M33" authorId="0" shapeId="0" xr:uid="{00000000-0006-0000-0100-000002000000}">
      <text>
        <r>
          <rPr>
            <b/>
            <sz val="9"/>
            <rFont val="Tahoma"/>
            <family val="2"/>
          </rPr>
          <t>Administrator:</t>
        </r>
        <r>
          <rPr>
            <sz val="9"/>
            <rFont val="Tahoma"/>
            <family val="2"/>
          </rPr>
          <t xml:space="preserve">
TOTAL PCS</t>
        </r>
      </text>
    </comment>
    <comment ref="N33" authorId="0" shapeId="0" xr:uid="{00000000-0006-0000-0100-000003000000}">
      <text>
        <r>
          <rPr>
            <b/>
            <sz val="18"/>
            <rFont val="宋体"/>
            <family val="3"/>
            <charset val="134"/>
          </rPr>
          <t xml:space="preserve">TOTAL AMOUNT </t>
        </r>
      </text>
    </comment>
    <comment ref="O33" authorId="0" shapeId="0" xr:uid="{00000000-0006-0000-0100-000004000000}">
      <text>
        <r>
          <rPr>
            <sz val="14"/>
            <rFont val="宋体"/>
            <family val="3"/>
            <charset val="134"/>
          </rPr>
          <t xml:space="preserve">
TOTAL CBM</t>
        </r>
      </text>
    </comment>
  </commentList>
</comments>
</file>

<file path=xl/sharedStrings.xml><?xml version="1.0" encoding="utf-8"?>
<sst xmlns="http://schemas.openxmlformats.org/spreadsheetml/2006/main" count="172" uniqueCount="133">
  <si>
    <t>MASTER PI QUOTE FORMAT</t>
  </si>
  <si>
    <t>INVOICED BY</t>
  </si>
  <si>
    <t>Company Name</t>
  </si>
  <si>
    <t>DISTRIBUIDORA LIVERPOOL, S.A. DE C.V.</t>
  </si>
  <si>
    <t>Address</t>
  </si>
  <si>
    <t>Prolongación Vasco de Quiroga 4800, Torre 2, Piso 3, Col. Santa Fe Cuajimalpa, Delegación Cuajimalpa de Morelos, C.P. 05348, Ciudad de México.</t>
  </si>
  <si>
    <t>TAX ID</t>
  </si>
  <si>
    <t>R.F.C. DLI931201MI9</t>
  </si>
  <si>
    <t>Telephone</t>
  </si>
  <si>
    <t>Contact Person</t>
  </si>
  <si>
    <t>Email</t>
  </si>
  <si>
    <t>Date</t>
  </si>
  <si>
    <t>FOB PORT:</t>
  </si>
  <si>
    <t>VENDOR CODE:</t>
  </si>
  <si>
    <t>AIR/SEA:</t>
  </si>
  <si>
    <t>PO NUMBER:</t>
  </si>
  <si>
    <t>INVOICE #</t>
  </si>
  <si>
    <t>PAYMENT TERM:</t>
  </si>
  <si>
    <t>SEASON:</t>
  </si>
  <si>
    <t>FILLED BY VENDOR</t>
  </si>
  <si>
    <t xml:space="preserve">DAYS FROM PO IN MC UNTIL 1ST DAY OF SHIPPING WINDOW </t>
  </si>
  <si>
    <t xml:space="preserve">DAYS FROM PO IN MC UNTIL LAST DAY OF SHIPPING WINDOW </t>
  </si>
  <si>
    <t>REAL DATE OF PO IN MC (MONTH/DAY/YEAR)</t>
  </si>
  <si>
    <t>DATE OF FRI (TO BE FILLED AFTER PO IS IN MC)</t>
  </si>
  <si>
    <r>
      <rPr>
        <b/>
        <sz val="16"/>
        <color rgb="FFFF0000"/>
        <rFont val="Calibri"/>
        <family val="2"/>
      </rPr>
      <t>LAST DATE OF SHIPPING WINDOW</t>
    </r>
    <r>
      <rPr>
        <b/>
        <sz val="16"/>
        <color theme="1" tint="0.24994659260841701"/>
        <rFont val="Calibri"/>
        <family val="2"/>
      </rPr>
      <t xml:space="preserve"> (TO BE FILLED AFTER PO IS IN MC)</t>
    </r>
  </si>
  <si>
    <t>Filled by buyer</t>
  </si>
  <si>
    <t xml:space="preserve">MASTER CARTON </t>
  </si>
  <si>
    <t>PRODUCT</t>
  </si>
  <si>
    <t>YES / NO</t>
  </si>
  <si>
    <t>PHOTO</t>
  </si>
  <si>
    <t>ITEM #</t>
  </si>
  <si>
    <t>DESCRIPTION</t>
  </si>
  <si>
    <t>VENDOR #</t>
  </si>
  <si>
    <t>MATERIAL</t>
  </si>
  <si>
    <t>COLOR</t>
  </si>
  <si>
    <t>BRAND</t>
  </si>
  <si>
    <t>FOB (USD)</t>
  </si>
  <si>
    <t>QUANTITY/MOQ</t>
  </si>
  <si>
    <t>AMOUNT</t>
  </si>
  <si>
    <t>TOTAL CBM</t>
  </si>
  <si>
    <t>TOTAL CARTON</t>
  </si>
  <si>
    <t>REMARKS</t>
  </si>
  <si>
    <t>Costo</t>
  </si>
  <si>
    <t>PV</t>
  </si>
  <si>
    <t>Margen</t>
  </si>
  <si>
    <t>Descripción</t>
  </si>
  <si>
    <t>SKU</t>
  </si>
  <si>
    <t>EAN/UPC</t>
  </si>
  <si>
    <t>HEIGHT</t>
  </si>
  <si>
    <t>LENGTH</t>
  </si>
  <si>
    <t>WIDTH</t>
  </si>
  <si>
    <t>UNIT OF MEASURE (CM OR M)</t>
  </si>
  <si>
    <t>WEIGHT</t>
  </si>
  <si>
    <t>UNIT OF MEASURE (G OR KG)</t>
  </si>
  <si>
    <t>TOTAL</t>
  </si>
  <si>
    <t>CONTAINER TYPE</t>
  </si>
  <si>
    <t>REMARKS:</t>
  </si>
  <si>
    <t>CONTAINER QUANTITY</t>
  </si>
  <si>
    <t>No FRI will be done without golden sample. It is vendor responsibility to have ready the signed golden sample at factory before the FRI take place.</t>
  </si>
  <si>
    <t>1 week delay for the FRI will represent 5% discount in the total amount order.</t>
  </si>
  <si>
    <t xml:space="preserve">2 weeks delay for the FRI will represent 10% discount in the total amount order. </t>
  </si>
  <si>
    <t>3 weeks delay for the FRI will be negotiated and will be from 20% or above, or even the cancel of the order.</t>
  </si>
  <si>
    <t>INVOICE  ISSUED BY:</t>
  </si>
  <si>
    <t>Signature:</t>
  </si>
  <si>
    <t>VENDOR</t>
  </si>
  <si>
    <t>BUYER FROM LIVERPOOL</t>
  </si>
  <si>
    <t>Fill rate +/- 5% will represent 10% discount in the total amount order</t>
  </si>
  <si>
    <t>Vendor is responsible for the CBM's; different CBM's will represent 10% discount in the total amount order.</t>
  </si>
  <si>
    <t>Shanghai</t>
    <phoneticPr fontId="34" type="noConversion"/>
  </si>
  <si>
    <t>INVOICED TO</t>
    <phoneticPr fontId="34" type="noConversion"/>
  </si>
  <si>
    <r>
      <rPr>
        <b/>
        <sz val="16"/>
        <color rgb="FFFF0000"/>
        <rFont val="Calibri"/>
        <family val="2"/>
      </rPr>
      <t>1ST DATE OF SHIPPING WINDOW</t>
    </r>
    <r>
      <rPr>
        <b/>
        <sz val="16"/>
        <color theme="1" tint="0.24994659260841701"/>
        <rFont val="Calibri"/>
        <family val="2"/>
      </rPr>
      <t xml:space="preserve"> (TO BE FILLED AFTER PO IS IN MC)</t>
    </r>
    <phoneticPr fontId="34" type="noConversion"/>
  </si>
  <si>
    <t>Chipped Memory Foam Napper</t>
    <phoneticPr fontId="34" type="noConversion"/>
  </si>
  <si>
    <t>PACKING TYPE (COLOR BOX, HANGTAG, INSERT CARD, BROWN BOX, BLISTER, ETC)</t>
    <phoneticPr fontId="34" type="noConversion"/>
  </si>
  <si>
    <t>CBM PER MASTER BOX</t>
    <phoneticPr fontId="34" type="noConversion"/>
  </si>
  <si>
    <t>SVTD63-0663</t>
    <phoneticPr fontId="34" type="noConversion"/>
  </si>
  <si>
    <t>PIECES IN EACH MASTER BOX</t>
    <phoneticPr fontId="34" type="noConversion"/>
  </si>
  <si>
    <t>Navy</t>
    <phoneticPr fontId="34" type="noConversion"/>
  </si>
  <si>
    <t xml:space="preserve">Faux suede gusset with brushed PV fur sleeping surface, filled with chipped memory foam </t>
    <phoneticPr fontId="34" type="noConversion"/>
  </si>
  <si>
    <t>TO BE FILLED BY MEXICO</t>
    <phoneticPr fontId="34" type="noConversion"/>
  </si>
  <si>
    <t>UNIT OF MEASURE (CM OR M)</t>
    <phoneticPr fontId="34" type="noConversion"/>
  </si>
  <si>
    <t>cm</t>
    <phoneticPr fontId="34" type="noConversion"/>
  </si>
  <si>
    <t>Refrigeration</t>
    <phoneticPr fontId="34" type="noConversion"/>
  </si>
  <si>
    <t>Assambling  BT</t>
    <phoneticPr fontId="34" type="noConversion"/>
  </si>
  <si>
    <t>NO</t>
    <phoneticPr fontId="34" type="noConversion"/>
  </si>
  <si>
    <t>NO</t>
    <phoneticPr fontId="34" type="noConversion"/>
  </si>
  <si>
    <t>cm</t>
    <phoneticPr fontId="34" type="noConversion"/>
  </si>
  <si>
    <t>Stowage</t>
    <phoneticPr fontId="34" type="noConversion"/>
  </si>
  <si>
    <t>Fragile</t>
    <phoneticPr fontId="34" type="noConversion"/>
  </si>
  <si>
    <t>YES</t>
    <phoneticPr fontId="34" type="noConversion"/>
  </si>
  <si>
    <t>cm</t>
    <phoneticPr fontId="34" type="noConversion"/>
  </si>
  <si>
    <t>kg</t>
    <phoneticPr fontId="34" type="noConversion"/>
  </si>
  <si>
    <t>kg</t>
    <phoneticPr fontId="34" type="noConversion"/>
  </si>
  <si>
    <t>kg</t>
    <phoneticPr fontId="34" type="noConversion"/>
  </si>
  <si>
    <t>kg</t>
    <phoneticPr fontId="34" type="noConversion"/>
  </si>
  <si>
    <t>cm</t>
    <phoneticPr fontId="34" type="noConversion"/>
  </si>
  <si>
    <t>Sea</t>
    <phoneticPr fontId="34" type="noConversion"/>
  </si>
  <si>
    <t>SAMPLE LEAD TIME:</t>
    <phoneticPr fontId="34" type="noConversion"/>
  </si>
  <si>
    <t>Net 60</t>
    <phoneticPr fontId="34" type="noConversion"/>
  </si>
  <si>
    <t>SECTION:</t>
    <phoneticPr fontId="34" type="noConversion"/>
  </si>
  <si>
    <t xml:space="preserve">DAYS FROM PO IN MC UNTIL FRI </t>
    <phoneticPr fontId="34" type="noConversion"/>
  </si>
  <si>
    <t>FILLED BY LASO</t>
    <phoneticPr fontId="34" type="noConversion"/>
  </si>
  <si>
    <t>SVTD63-0667</t>
    <phoneticPr fontId="34" type="noConversion"/>
  </si>
  <si>
    <t>SVTD63-0668</t>
    <phoneticPr fontId="34" type="noConversion"/>
  </si>
  <si>
    <t>SVTD63-0456</t>
    <phoneticPr fontId="34" type="noConversion"/>
  </si>
  <si>
    <t>Rectangular Cuddler</t>
    <phoneticPr fontId="34" type="noConversion"/>
  </si>
  <si>
    <t>Rectangular Cuddler</t>
    <phoneticPr fontId="34" type="noConversion"/>
  </si>
  <si>
    <t>Bed stairs</t>
    <phoneticPr fontId="34" type="noConversion"/>
  </si>
  <si>
    <t>Woven outside with microtec sleeping surface and non skid bottiom</t>
    <phoneticPr fontId="34" type="noConversion"/>
  </si>
  <si>
    <t>Woven outside with microtec sleeping surface and non skid bottiom</t>
    <phoneticPr fontId="34" type="noConversion"/>
  </si>
  <si>
    <t>foam step,cover in oxford fabric</t>
    <phoneticPr fontId="34" type="noConversion"/>
  </si>
  <si>
    <t>Black/Tan</t>
    <phoneticPr fontId="34" type="noConversion"/>
  </si>
  <si>
    <t>Black/Tan</t>
    <phoneticPr fontId="34" type="noConversion"/>
  </si>
  <si>
    <t>Deep Grey</t>
    <phoneticPr fontId="34" type="noConversion"/>
  </si>
  <si>
    <t>40HQ</t>
  </si>
  <si>
    <t>ZooPet</t>
    <phoneticPr fontId="34" type="noConversion"/>
  </si>
  <si>
    <t xml:space="preserve"> Name of Beneficiary's Bank:</t>
  </si>
  <si>
    <t>Wells Fargo Bank</t>
  </si>
  <si>
    <t>Address of Beneficiary's Bank:</t>
  </si>
  <si>
    <t>One Front Street, 21st Floor, San Francisco Ca 94111</t>
  </si>
  <si>
    <t xml:space="preserve">Beneficiary's Bank SWIFT Code:     </t>
  </si>
  <si>
    <t>WFBIUS6S</t>
  </si>
  <si>
    <t>Beneficiary's Bank Account No.:</t>
  </si>
  <si>
    <t>Beneficiary's ABA Routing #</t>
  </si>
  <si>
    <t>Samples already approved</t>
  </si>
  <si>
    <t>E&amp;E Co., Ltd</t>
  </si>
  <si>
    <t>45875 Northport Loop East, Fremont, Ca. 94538</t>
  </si>
  <si>
    <t>Gabriela Berenice Angeles Barrientos</t>
  </si>
  <si>
    <t>TIENDA</t>
  </si>
  <si>
    <t>OTB</t>
  </si>
  <si>
    <t>HANGTAG</t>
  </si>
  <si>
    <t>1-404-808-4627</t>
  </si>
  <si>
    <t>Christine Sun</t>
  </si>
  <si>
    <t>christine.sun@jlapets.com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</si>
</sst>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[$-409]d/mmm/yy;@"/>
    <numFmt numFmtId="166" formatCode="\$#,##0.00;\-\$#,##0.00"/>
    <numFmt numFmtId="167" formatCode="#,##0.00_ "/>
    <numFmt numFmtId="168" formatCode="&quot;$&quot;#,##0.00"/>
    <numFmt numFmtId="169" formatCode="[$$-481]#,##0.00_);[Red]\([$$-481]#,##0.00\)"/>
  </numFmts>
  <fonts count="47">
    <font>
      <sz val="11"/>
      <color theme="1"/>
      <name val="Calibri"/>
      <charset val="134"/>
      <scheme val="minor"/>
    </font>
    <font>
      <sz val="22"/>
      <color theme="1"/>
      <name val="微软雅黑"/>
      <family val="2"/>
      <charset val="134"/>
    </font>
    <font>
      <sz val="22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2"/>
      <name val="Calibri"/>
      <family val="2"/>
    </font>
    <font>
      <b/>
      <sz val="16"/>
      <color theme="1" tint="0.24994659260841701"/>
      <name val="Calibri"/>
      <family val="2"/>
    </font>
    <font>
      <b/>
      <sz val="16"/>
      <color theme="1"/>
      <name val="微软雅黑"/>
      <family val="2"/>
      <charset val="134"/>
    </font>
    <font>
      <b/>
      <u/>
      <sz val="16"/>
      <color theme="1"/>
      <name val="Calibri"/>
      <family val="2"/>
    </font>
    <font>
      <b/>
      <sz val="16"/>
      <name val="Calibri"/>
      <family val="2"/>
    </font>
    <font>
      <sz val="16"/>
      <color theme="1" tint="0.24994659260841701"/>
      <name val="Calibri"/>
      <family val="2"/>
    </font>
    <font>
      <b/>
      <sz val="16"/>
      <color theme="1" tint="0.499984740745262"/>
      <name val="Calibri"/>
      <family val="2"/>
    </font>
    <font>
      <sz val="16"/>
      <color theme="1" tint="0.499984740745262"/>
      <name val="Calibri"/>
      <family val="2"/>
    </font>
    <font>
      <sz val="11"/>
      <color theme="1"/>
      <name val="Calibri"/>
      <family val="2"/>
    </font>
    <font>
      <sz val="16"/>
      <color theme="0"/>
      <name val="Calibri"/>
      <family val="2"/>
      <scheme val="minor"/>
    </font>
    <font>
      <sz val="26"/>
      <color theme="1"/>
      <name val="微软雅黑"/>
      <family val="2"/>
      <charset val="134"/>
    </font>
    <font>
      <sz val="16"/>
      <color theme="1"/>
      <name val="Helvetica Neue Thi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8"/>
      <name val="宋体"/>
      <family val="3"/>
      <charset val="134"/>
    </font>
    <font>
      <b/>
      <sz val="9"/>
      <name val="Tahoma"/>
      <family val="2"/>
    </font>
    <font>
      <b/>
      <sz val="18"/>
      <name val="宋体"/>
      <family val="3"/>
      <charset val="134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color indexed="14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6"/>
      <color theme="4"/>
      <name val="Calibri"/>
      <family val="2"/>
    </font>
    <font>
      <sz val="12"/>
      <name val="宋体"/>
      <charset val="134"/>
    </font>
    <font>
      <b/>
      <sz val="16"/>
      <color theme="4"/>
      <name val="Calibri"/>
      <family val="2"/>
    </font>
    <font>
      <sz val="14"/>
      <color theme="4"/>
      <name val="微软雅黑"/>
      <family val="2"/>
      <charset val="134"/>
    </font>
    <font>
      <sz val="14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39985351115451523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4">
    <xf numFmtId="0" fontId="0" fillId="0" borderId="0"/>
    <xf numFmtId="44" fontId="2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23" fillId="0" borderId="47" applyNumberFormat="0" applyFill="0" applyAlignment="0" applyProtection="0"/>
    <xf numFmtId="0" fontId="24" fillId="0" borderId="48" applyNumberFormat="0" applyFill="0" applyAlignment="0" applyProtection="0"/>
    <xf numFmtId="9" fontId="33" fillId="0" borderId="0" applyFont="0" applyFill="0" applyBorder="0" applyAlignment="0" applyProtection="0"/>
    <xf numFmtId="0" fontId="35" fillId="0" borderId="0"/>
    <xf numFmtId="0" fontId="36" fillId="0" borderId="0"/>
    <xf numFmtId="168" fontId="35" fillId="0" borderId="0">
      <alignment vertical="center"/>
    </xf>
    <xf numFmtId="0" fontId="35" fillId="0" borderId="0"/>
    <xf numFmtId="169" fontId="41" fillId="0" borderId="0" applyProtection="0"/>
    <xf numFmtId="0" fontId="35" fillId="0" borderId="0"/>
    <xf numFmtId="43" fontId="45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4" xfId="4" applyFont="1" applyBorder="1" applyAlignment="1"/>
    <xf numFmtId="0" fontId="6" fillId="0" borderId="4" xfId="4" applyFont="1" applyBorder="1" applyAlignment="1">
      <alignment horizontal="left"/>
    </xf>
    <xf numFmtId="0" fontId="8" fillId="0" borderId="4" xfId="4" applyFont="1" applyBorder="1" applyAlignment="1"/>
    <xf numFmtId="0" fontId="6" fillId="0" borderId="9" xfId="4" applyFont="1" applyBorder="1" applyAlignment="1"/>
    <xf numFmtId="15" fontId="3" fillId="0" borderId="1" xfId="5" applyNumberFormat="1" applyFont="1" applyBorder="1" applyAlignment="1">
      <alignment horizontal="left" vertical="center"/>
    </xf>
    <xf numFmtId="15" fontId="3" fillId="3" borderId="12" xfId="5" applyNumberFormat="1" applyFont="1" applyFill="1" applyBorder="1" applyAlignment="1" applyProtection="1">
      <alignment horizontal="left" vertical="center"/>
    </xf>
    <xf numFmtId="0" fontId="3" fillId="0" borderId="13" xfId="0" applyFont="1" applyBorder="1" applyAlignment="1">
      <alignment vertical="center"/>
    </xf>
    <xf numFmtId="15" fontId="3" fillId="0" borderId="2" xfId="5" applyNumberFormat="1" applyFont="1" applyBorder="1" applyAlignment="1">
      <alignment horizontal="left" vertical="center"/>
    </xf>
    <xf numFmtId="15" fontId="3" fillId="0" borderId="4" xfId="5" applyNumberFormat="1" applyFont="1" applyFill="1" applyBorder="1" applyAlignment="1">
      <alignment horizontal="left" vertical="center"/>
    </xf>
    <xf numFmtId="15" fontId="3" fillId="0" borderId="15" xfId="5" applyNumberFormat="1" applyFont="1" applyBorder="1" applyAlignment="1" applyProtection="1">
      <alignment horizontal="left" vertical="center"/>
    </xf>
    <xf numFmtId="15" fontId="3" fillId="0" borderId="0" xfId="5" applyNumberFormat="1" applyFont="1" applyBorder="1" applyAlignment="1" applyProtection="1">
      <alignment horizontal="left" vertical="center"/>
    </xf>
    <xf numFmtId="15" fontId="3" fillId="0" borderId="0" xfId="5" applyNumberFormat="1" applyFont="1" applyBorder="1" applyAlignment="1">
      <alignment horizontal="left" vertical="center"/>
    </xf>
    <xf numFmtId="0" fontId="6" fillId="0" borderId="9" xfId="4" applyFont="1" applyBorder="1" applyAlignment="1">
      <alignment horizontal="left"/>
    </xf>
    <xf numFmtId="15" fontId="3" fillId="0" borderId="4" xfId="5" applyNumberFormat="1" applyFont="1" applyBorder="1" applyAlignment="1">
      <alignment horizontal="left" vertical="center"/>
    </xf>
    <xf numFmtId="15" fontId="3" fillId="0" borderId="9" xfId="5" applyNumberFormat="1" applyFont="1" applyBorder="1" applyAlignment="1">
      <alignment horizontal="left" vertical="center" wrapText="1"/>
    </xf>
    <xf numFmtId="15" fontId="3" fillId="0" borderId="18" xfId="5" applyNumberFormat="1" applyFont="1" applyBorder="1" applyAlignment="1">
      <alignment horizontal="left" vertical="center"/>
    </xf>
    <xf numFmtId="15" fontId="3" fillId="0" borderId="0" xfId="5" applyNumberFormat="1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15" fontId="3" fillId="0" borderId="0" xfId="5" applyNumberFormat="1" applyFont="1" applyFill="1" applyBorder="1" applyAlignment="1">
      <alignment horizontal="left" vertical="center"/>
    </xf>
    <xf numFmtId="0" fontId="11" fillId="4" borderId="20" xfId="3" applyFont="1" applyFill="1" applyBorder="1" applyAlignment="1">
      <alignment horizontal="center" vertical="center" wrapText="1"/>
    </xf>
    <xf numFmtId="0" fontId="11" fillId="4" borderId="23" xfId="3" applyFont="1" applyFill="1" applyBorder="1" applyAlignment="1">
      <alignment horizontal="center" vertical="center" wrapText="1"/>
    </xf>
    <xf numFmtId="0" fontId="11" fillId="5" borderId="24" xfId="3" applyFont="1" applyFill="1" applyBorder="1" applyAlignment="1">
      <alignment horizontal="center" vertical="center" wrapText="1"/>
    </xf>
    <xf numFmtId="164" fontId="12" fillId="0" borderId="25" xfId="5" applyNumberFormat="1" applyFont="1" applyBorder="1" applyAlignment="1" applyProtection="1">
      <alignment vertical="center"/>
    </xf>
    <xf numFmtId="164" fontId="12" fillId="0" borderId="26" xfId="5" applyNumberFormat="1" applyFont="1" applyBorder="1" applyAlignment="1" applyProtection="1">
      <alignment vertical="center"/>
    </xf>
    <xf numFmtId="0" fontId="12" fillId="0" borderId="26" xfId="5" applyFont="1" applyBorder="1" applyAlignment="1" applyProtection="1">
      <alignment horizontal="center" vertical="center"/>
    </xf>
    <xf numFmtId="165" fontId="6" fillId="0" borderId="27" xfId="0" applyNumberFormat="1" applyFont="1" applyBorder="1"/>
    <xf numFmtId="164" fontId="6" fillId="0" borderId="0" xfId="5" applyNumberFormat="1" applyFont="1" applyBorder="1" applyAlignment="1">
      <alignment vertical="center"/>
    </xf>
    <xf numFmtId="0" fontId="6" fillId="0" borderId="0" xfId="5" applyNumberFormat="1" applyFont="1" applyBorder="1" applyAlignment="1">
      <alignment horizontal="center" vertical="center"/>
    </xf>
    <xf numFmtId="165" fontId="6" fillId="0" borderId="0" xfId="0" applyNumberFormat="1" applyFont="1"/>
    <xf numFmtId="15" fontId="3" fillId="0" borderId="0" xfId="5" applyNumberFormat="1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8" xfId="0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3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6" fillId="0" borderId="0" xfId="5" applyFont="1" applyBorder="1" applyAlignment="1"/>
    <xf numFmtId="0" fontId="16" fillId="0" borderId="5" xfId="5" applyFont="1" applyBorder="1" applyAlignment="1"/>
    <xf numFmtId="0" fontId="3" fillId="0" borderId="5" xfId="0" applyFont="1" applyBorder="1"/>
    <xf numFmtId="0" fontId="17" fillId="0" borderId="5" xfId="5" applyFont="1" applyBorder="1" applyAlignment="1"/>
    <xf numFmtId="0" fontId="16" fillId="0" borderId="0" xfId="5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6" fillId="0" borderId="0" xfId="4" applyFont="1" applyBorder="1" applyAlignment="1">
      <alignment horizontal="left"/>
    </xf>
    <xf numFmtId="0" fontId="6" fillId="0" borderId="18" xfId="4" applyFont="1" applyBorder="1" applyAlignment="1">
      <alignment horizontal="left"/>
    </xf>
    <xf numFmtId="0" fontId="11" fillId="5" borderId="34" xfId="3" applyFont="1" applyFill="1" applyBorder="1" applyAlignment="1">
      <alignment horizontal="center" vertical="center" wrapText="1"/>
    </xf>
    <xf numFmtId="165" fontId="6" fillId="7" borderId="27" xfId="0" applyNumberFormat="1" applyFont="1" applyFill="1" applyBorder="1"/>
    <xf numFmtId="165" fontId="6" fillId="7" borderId="35" xfId="0" applyNumberFormat="1" applyFont="1" applyFill="1" applyBorder="1"/>
    <xf numFmtId="166" fontId="1" fillId="0" borderId="31" xfId="0" applyNumberFormat="1" applyFont="1" applyBorder="1" applyAlignment="1">
      <alignment horizontal="center" vertical="center" wrapText="1"/>
    </xf>
    <xf numFmtId="44" fontId="1" fillId="0" borderId="31" xfId="1" applyFont="1" applyFill="1" applyBorder="1" applyAlignment="1" applyProtection="1">
      <alignment horizontal="center" vertical="center"/>
    </xf>
    <xf numFmtId="0" fontId="1" fillId="0" borderId="31" xfId="1" applyNumberFormat="1" applyFont="1" applyFill="1" applyBorder="1" applyAlignment="1" applyProtection="1">
      <alignment horizontal="center" vertical="center"/>
    </xf>
    <xf numFmtId="37" fontId="1" fillId="3" borderId="0" xfId="1" applyNumberFormat="1" applyFont="1" applyFill="1" applyAlignment="1" applyProtection="1">
      <alignment horizontal="center" vertical="center"/>
    </xf>
    <xf numFmtId="166" fontId="1" fillId="3" borderId="0" xfId="1" applyNumberFormat="1" applyFont="1" applyFill="1" applyAlignment="1" applyProtection="1">
      <alignment horizontal="center" vertical="center"/>
    </xf>
    <xf numFmtId="37" fontId="3" fillId="8" borderId="0" xfId="1" applyNumberFormat="1" applyFont="1" applyFill="1"/>
    <xf numFmtId="44" fontId="3" fillId="0" borderId="0" xfId="0" applyNumberFormat="1" applyFont="1"/>
    <xf numFmtId="44" fontId="3" fillId="8" borderId="0" xfId="0" applyNumberFormat="1" applyFont="1" applyFill="1"/>
    <xf numFmtId="37" fontId="2" fillId="8" borderId="0" xfId="1" applyNumberFormat="1" applyFont="1" applyFill="1"/>
    <xf numFmtId="44" fontId="3" fillId="7" borderId="0" xfId="0" applyNumberFormat="1" applyFont="1" applyFill="1" applyAlignment="1">
      <alignment horizontal="center"/>
    </xf>
    <xf numFmtId="44" fontId="2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5" applyFont="1" applyFill="1" applyBorder="1" applyAlignment="1"/>
    <xf numFmtId="0" fontId="19" fillId="8" borderId="0" xfId="0" applyFont="1" applyFill="1" applyAlignment="1">
      <alignment horizontal="center" vertical="center"/>
    </xf>
    <xf numFmtId="0" fontId="18" fillId="0" borderId="0" xfId="0" applyFont="1"/>
    <xf numFmtId="0" fontId="4" fillId="8" borderId="0" xfId="0" applyFont="1" applyFill="1"/>
    <xf numFmtId="0" fontId="19" fillId="8" borderId="0" xfId="3" applyFont="1" applyFill="1" applyBorder="1" applyAlignment="1">
      <alignment horizontal="center"/>
    </xf>
    <xf numFmtId="0" fontId="8" fillId="0" borderId="0" xfId="4" applyFont="1" applyBorder="1" applyAlignment="1">
      <alignment horizontal="left"/>
    </xf>
    <xf numFmtId="0" fontId="19" fillId="6" borderId="28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7" fillId="12" borderId="42" xfId="0" applyFont="1" applyFill="1" applyBorder="1" applyAlignment="1">
      <alignment horizontal="center" vertical="center" wrapText="1"/>
    </xf>
    <xf numFmtId="0" fontId="7" fillId="12" borderId="44" xfId="0" applyFont="1" applyFill="1" applyBorder="1" applyAlignment="1">
      <alignment horizontal="center" vertical="center" wrapText="1"/>
    </xf>
    <xf numFmtId="0" fontId="7" fillId="13" borderId="45" xfId="0" applyFont="1" applyFill="1" applyBorder="1" applyAlignment="1">
      <alignment horizontal="center" vertical="center" wrapText="1"/>
    </xf>
    <xf numFmtId="0" fontId="3" fillId="3" borderId="16" xfId="5" applyNumberFormat="1" applyFont="1" applyFill="1" applyBorder="1" applyAlignment="1" applyProtection="1">
      <alignment horizontal="left" vertical="center"/>
    </xf>
    <xf numFmtId="9" fontId="1" fillId="0" borderId="24" xfId="6" applyFont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/>
    </xf>
    <xf numFmtId="167" fontId="1" fillId="3" borderId="0" xfId="1" applyNumberFormat="1" applyFont="1" applyFill="1" applyAlignment="1" applyProtection="1">
      <alignment horizontal="center" vertical="center"/>
    </xf>
    <xf numFmtId="0" fontId="38" fillId="0" borderId="24" xfId="10" applyFont="1" applyBorder="1"/>
    <xf numFmtId="0" fontId="39" fillId="0" borderId="24" xfId="0" applyFont="1" applyBorder="1"/>
    <xf numFmtId="0" fontId="38" fillId="0" borderId="24" xfId="10" applyFont="1" applyBorder="1" applyAlignment="1">
      <alignment horizontal="left" wrapText="1"/>
    </xf>
    <xf numFmtId="15" fontId="40" fillId="0" borderId="15" xfId="5" applyNumberFormat="1" applyFont="1" applyBorder="1" applyAlignment="1" applyProtection="1">
      <alignment horizontal="left" vertical="center"/>
    </xf>
    <xf numFmtId="0" fontId="42" fillId="0" borderId="0" xfId="0" applyFont="1" applyAlignment="1">
      <alignment vertical="center"/>
    </xf>
    <xf numFmtId="0" fontId="42" fillId="0" borderId="0" xfId="0" applyFont="1"/>
    <xf numFmtId="0" fontId="3" fillId="0" borderId="14" xfId="5" quotePrefix="1" applyNumberFormat="1" applyFont="1" applyBorder="1" applyAlignment="1" applyProtection="1">
      <alignment horizontal="left" vertical="center"/>
    </xf>
    <xf numFmtId="0" fontId="3" fillId="0" borderId="19" xfId="5" applyNumberFormat="1" applyFont="1" applyBorder="1" applyAlignment="1">
      <alignment horizontal="left" vertical="center"/>
    </xf>
    <xf numFmtId="0" fontId="1" fillId="0" borderId="24" xfId="13" applyNumberFormat="1" applyFont="1" applyBorder="1" applyAlignment="1">
      <alignment horizontal="center" vertical="center" wrapText="1"/>
    </xf>
    <xf numFmtId="0" fontId="46" fillId="7" borderId="50" xfId="0" applyFont="1" applyFill="1" applyBorder="1" applyAlignment="1">
      <alignment horizontal="left"/>
    </xf>
    <xf numFmtId="0" fontId="1" fillId="7" borderId="24" xfId="13" applyNumberFormat="1" applyFont="1" applyFill="1" applyBorder="1" applyAlignment="1">
      <alignment horizontal="center" vertical="center" wrapText="1"/>
    </xf>
    <xf numFmtId="0" fontId="7" fillId="0" borderId="7" xfId="5" applyFont="1" applyBorder="1" applyAlignment="1">
      <alignment wrapText="1"/>
    </xf>
    <xf numFmtId="0" fontId="7" fillId="0" borderId="8" xfId="5" applyFont="1" applyBorder="1" applyAlignment="1">
      <alignment wrapText="1"/>
    </xf>
    <xf numFmtId="165" fontId="43" fillId="0" borderId="32" xfId="5" applyNumberFormat="1" applyFont="1" applyBorder="1" applyAlignment="1" applyProtection="1">
      <alignment horizontal="left" vertical="center"/>
    </xf>
    <xf numFmtId="165" fontId="43" fillId="0" borderId="32" xfId="0" applyNumberFormat="1" applyFont="1" applyBorder="1" applyAlignment="1">
      <alignment horizontal="left" vertical="center"/>
    </xf>
    <xf numFmtId="165" fontId="43" fillId="0" borderId="36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7" fillId="0" borderId="5" xfId="5" applyFont="1" applyBorder="1" applyAlignment="1"/>
    <xf numFmtId="0" fontId="7" fillId="0" borderId="6" xfId="5" applyFont="1" applyBorder="1" applyAlignment="1"/>
    <xf numFmtId="165" fontId="43" fillId="0" borderId="15" xfId="5" applyNumberFormat="1" applyFont="1" applyBorder="1" applyAlignment="1" applyProtection="1">
      <alignment horizontal="left" vertical="center"/>
    </xf>
    <xf numFmtId="165" fontId="43" fillId="0" borderId="15" xfId="0" applyNumberFormat="1" applyFont="1" applyBorder="1" applyAlignment="1">
      <alignment horizontal="left" vertical="center"/>
    </xf>
    <xf numFmtId="165" fontId="43" fillId="0" borderId="16" xfId="0" applyNumberFormat="1" applyFont="1" applyBorder="1" applyAlignment="1">
      <alignment horizontal="left" vertical="center"/>
    </xf>
    <xf numFmtId="0" fontId="38" fillId="0" borderId="28" xfId="10" applyFont="1" applyBorder="1" applyAlignment="1">
      <alignment horizontal="left" wrapText="1"/>
    </xf>
    <xf numFmtId="0" fontId="38" fillId="0" borderId="7" xfId="10" applyFont="1" applyBorder="1" applyAlignment="1">
      <alignment horizontal="left" wrapText="1"/>
    </xf>
    <xf numFmtId="0" fontId="38" fillId="0" borderId="49" xfId="10" applyFont="1" applyBorder="1" applyAlignment="1">
      <alignment horizontal="left" wrapText="1"/>
    </xf>
    <xf numFmtId="0" fontId="38" fillId="15" borderId="28" xfId="10" applyFont="1" applyFill="1" applyBorder="1" applyAlignment="1">
      <alignment horizontal="left" vertical="center" wrapText="1"/>
    </xf>
    <xf numFmtId="0" fontId="38" fillId="15" borderId="7" xfId="10" applyFont="1" applyFill="1" applyBorder="1" applyAlignment="1">
      <alignment horizontal="left" vertical="center" wrapText="1"/>
    </xf>
    <xf numFmtId="0" fontId="38" fillId="15" borderId="49" xfId="10" applyFont="1" applyFill="1" applyBorder="1" applyAlignment="1">
      <alignment horizontal="left" vertical="center" wrapText="1"/>
    </xf>
    <xf numFmtId="0" fontId="38" fillId="0" borderId="28" xfId="10" applyFont="1" applyBorder="1" applyAlignment="1">
      <alignment horizontal="left"/>
    </xf>
    <xf numFmtId="0" fontId="38" fillId="0" borderId="7" xfId="10" applyFont="1" applyBorder="1" applyAlignment="1">
      <alignment horizontal="left"/>
    </xf>
    <xf numFmtId="0" fontId="38" fillId="0" borderId="49" xfId="10" applyFont="1" applyBorder="1" applyAlignment="1">
      <alignment horizontal="left"/>
    </xf>
    <xf numFmtId="1" fontId="38" fillId="15" borderId="24" xfId="2" applyNumberFormat="1" applyFont="1" applyFill="1" applyBorder="1" applyAlignment="1" applyProtection="1">
      <alignment horizontal="left"/>
    </xf>
    <xf numFmtId="0" fontId="7" fillId="0" borderId="7" xfId="5" applyFont="1" applyBorder="1" applyAlignment="1"/>
    <xf numFmtId="0" fontId="7" fillId="0" borderId="8" xfId="5" applyFont="1" applyBorder="1" applyAlignment="1"/>
    <xf numFmtId="0" fontId="9" fillId="0" borderId="10" xfId="2" applyBorder="1" applyAlignment="1"/>
    <xf numFmtId="0" fontId="9" fillId="0" borderId="11" xfId="2" applyBorder="1" applyAlignment="1"/>
    <xf numFmtId="165" fontId="9" fillId="0" borderId="32" xfId="2" applyNumberFormat="1" applyBorder="1" applyAlignment="1" applyProtection="1">
      <alignment horizontal="left" vertical="center"/>
    </xf>
    <xf numFmtId="0" fontId="37" fillId="0" borderId="28" xfId="10" applyFont="1" applyBorder="1" applyAlignment="1">
      <alignment horizontal="left"/>
    </xf>
    <xf numFmtId="0" fontId="37" fillId="0" borderId="7" xfId="10" applyFont="1" applyBorder="1" applyAlignment="1">
      <alignment horizontal="left"/>
    </xf>
    <xf numFmtId="0" fontId="37" fillId="0" borderId="49" xfId="10" applyFont="1" applyBorder="1" applyAlignment="1">
      <alignment horizontal="left"/>
    </xf>
    <xf numFmtId="0" fontId="38" fillId="15" borderId="28" xfId="10" applyFont="1" applyFill="1" applyBorder="1" applyAlignment="1">
      <alignment horizontal="left"/>
    </xf>
    <xf numFmtId="0" fontId="38" fillId="15" borderId="7" xfId="10" applyFont="1" applyFill="1" applyBorder="1" applyAlignment="1">
      <alignment horizontal="left"/>
    </xf>
    <xf numFmtId="0" fontId="38" fillId="15" borderId="49" xfId="10" applyFont="1" applyFill="1" applyBorder="1" applyAlignment="1">
      <alignment horizontal="left"/>
    </xf>
    <xf numFmtId="0" fontId="38" fillId="15" borderId="28" xfId="10" applyFont="1" applyFill="1" applyBorder="1" applyAlignment="1">
      <alignment horizontal="left" wrapText="1"/>
    </xf>
    <xf numFmtId="0" fontId="38" fillId="15" borderId="7" xfId="10" applyFont="1" applyFill="1" applyBorder="1" applyAlignment="1">
      <alignment horizontal="left" wrapText="1"/>
    </xf>
    <xf numFmtId="0" fontId="38" fillId="15" borderId="49" xfId="10" applyFont="1" applyFill="1" applyBorder="1" applyAlignment="1">
      <alignment horizontal="left" wrapText="1"/>
    </xf>
    <xf numFmtId="0" fontId="6" fillId="0" borderId="5" xfId="5" applyFont="1" applyFill="1" applyBorder="1" applyAlignment="1">
      <alignment horizontal="center"/>
    </xf>
    <xf numFmtId="0" fontId="44" fillId="0" borderId="0" xfId="0" applyFont="1" applyAlignment="1">
      <alignment horizontal="left" vertical="center"/>
    </xf>
    <xf numFmtId="15" fontId="10" fillId="3" borderId="17" xfId="5" applyNumberFormat="1" applyFont="1" applyFill="1" applyBorder="1" applyAlignment="1" applyProtection="1">
      <alignment horizontal="left" vertical="center" wrapText="1"/>
    </xf>
    <xf numFmtId="0" fontId="11" fillId="5" borderId="21" xfId="3" applyFont="1" applyFill="1" applyBorder="1" applyAlignment="1">
      <alignment horizontal="center" vertical="center" wrapText="1"/>
    </xf>
    <xf numFmtId="0" fontId="11" fillId="5" borderId="22" xfId="3" applyFont="1" applyFill="1" applyBorder="1" applyAlignment="1">
      <alignment horizontal="center" vertical="center" wrapText="1"/>
    </xf>
    <xf numFmtId="0" fontId="11" fillId="5" borderId="33" xfId="3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/>
    </xf>
    <xf numFmtId="0" fontId="3" fillId="11" borderId="24" xfId="0" applyFont="1" applyFill="1" applyBorder="1" applyAlignment="1">
      <alignment horizontal="center"/>
    </xf>
    <xf numFmtId="0" fontId="3" fillId="11" borderId="28" xfId="0" applyFont="1" applyFill="1" applyBorder="1" applyAlignment="1">
      <alignment horizontal="center"/>
    </xf>
    <xf numFmtId="0" fontId="3" fillId="12" borderId="41" xfId="0" applyFont="1" applyFill="1" applyBorder="1" applyAlignment="1">
      <alignment horizontal="center"/>
    </xf>
    <xf numFmtId="0" fontId="3" fillId="12" borderId="43" xfId="0" applyFont="1" applyFill="1" applyBorder="1" applyAlignment="1">
      <alignment horizontal="center"/>
    </xf>
    <xf numFmtId="0" fontId="3" fillId="13" borderId="4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9" borderId="5" xfId="0" applyFont="1" applyFill="1" applyBorder="1" applyAlignment="1">
      <alignment horizontal="center" wrapText="1"/>
    </xf>
    <xf numFmtId="0" fontId="8" fillId="9" borderId="37" xfId="0" applyFont="1" applyFill="1" applyBorder="1" applyAlignment="1">
      <alignment horizontal="center" wrapText="1"/>
    </xf>
  </cellXfs>
  <cellStyles count="14">
    <cellStyle name="Comma" xfId="13" builtinId="3"/>
    <cellStyle name="Currency" xfId="1" builtinId="4"/>
    <cellStyle name="Heading 1" xfId="3" builtinId="16"/>
    <cellStyle name="Heading 2" xfId="4" builtinId="17"/>
    <cellStyle name="Heading 3" xfId="5" builtinId="18"/>
    <cellStyle name="Hyperlink" xfId="2" builtinId="8"/>
    <cellStyle name="Normal" xfId="0" builtinId="0"/>
    <cellStyle name="Normal 2" xfId="10" xr:uid="{E1209E03-47CA-4E6F-A748-BA576C338955}"/>
    <cellStyle name="Normal 2 2 2" xfId="12" xr:uid="{113BF675-BC34-42F0-A8C6-C87F961DE96E}"/>
    <cellStyle name="Normal 29 8" xfId="8" xr:uid="{00000000-0005-0000-0000-000000000000}"/>
    <cellStyle name="Percent" xfId="6" builtinId="5"/>
    <cellStyle name="常规 2 2" xfId="11" xr:uid="{E9E1BBAF-3334-4A22-A547-72AC77887C0E}"/>
    <cellStyle name="样式 1 3 3 3" xfId="7" xr:uid="{00000000-0005-0000-0000-000008000000}"/>
    <cellStyle name="样式 1 6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247651</xdr:colOff>
      <xdr:row>28</xdr:row>
      <xdr:rowOff>533400</xdr:rowOff>
    </xdr:from>
    <xdr:ext cx="2846407" cy="1409700"/>
    <xdr:pic>
      <xdr:nvPicPr>
        <xdr:cNvPr id="2" name="图片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134850"/>
          <a:ext cx="2846407" cy="1409700"/>
        </a:xfrm>
        <a:prstGeom prst="rect">
          <a:avLst/>
        </a:prstGeom>
      </xdr:spPr>
    </xdr:pic>
    <xdr:clientData/>
  </xdr:oneCellAnchor>
  <xdr:twoCellAnchor editAs="oneCell">
    <xdr:from>
      <xdr:col>1</xdr:col>
      <xdr:colOff>317500</xdr:colOff>
      <xdr:row>29</xdr:row>
      <xdr:rowOff>190500</xdr:rowOff>
    </xdr:from>
    <xdr:to>
      <xdr:col>1</xdr:col>
      <xdr:colOff>3040668</xdr:colOff>
      <xdr:row>29</xdr:row>
      <xdr:rowOff>1809750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0" y="15398750"/>
          <a:ext cx="2723168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30</xdr:row>
      <xdr:rowOff>158750</xdr:rowOff>
    </xdr:from>
    <xdr:to>
      <xdr:col>1</xdr:col>
      <xdr:colOff>3008918</xdr:colOff>
      <xdr:row>30</xdr:row>
      <xdr:rowOff>1778000</xdr:rowOff>
    </xdr:to>
    <xdr:pic>
      <xdr:nvPicPr>
        <xdr:cNvPr id="7" name="图片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250" y="17621250"/>
          <a:ext cx="2723168" cy="1619250"/>
        </a:xfrm>
        <a:prstGeom prst="rect">
          <a:avLst/>
        </a:prstGeom>
      </xdr:spPr>
    </xdr:pic>
    <xdr:clientData/>
  </xdr:twoCellAnchor>
  <xdr:oneCellAnchor>
    <xdr:from>
      <xdr:col>1</xdr:col>
      <xdr:colOff>635000</xdr:colOff>
      <xdr:row>31</xdr:row>
      <xdr:rowOff>222250</xdr:rowOff>
    </xdr:from>
    <xdr:ext cx="1968500" cy="1899601"/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0" y="19939000"/>
          <a:ext cx="1968500" cy="1899601"/>
        </a:xfrm>
        <a:prstGeom prst="rect">
          <a:avLst/>
        </a:prstGeom>
      </xdr:spPr>
    </xdr:pic>
    <xdr:clientData/>
  </xdr:oneCellAnchor>
  <xdr:twoCellAnchor editAs="oneCell">
    <xdr:from>
      <xdr:col>8</xdr:col>
      <xdr:colOff>1790700</xdr:colOff>
      <xdr:row>45</xdr:row>
      <xdr:rowOff>38100</xdr:rowOff>
    </xdr:from>
    <xdr:to>
      <xdr:col>9</xdr:col>
      <xdr:colOff>1747648</xdr:colOff>
      <xdr:row>52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1F77AF-D43E-44DB-80C0-520777A27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35550" y="25660350"/>
          <a:ext cx="1995298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ine.sun@jlapet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M53"/>
  <sheetViews>
    <sheetView tabSelected="1" zoomScale="50" zoomScaleNormal="50" zoomScaleSheetLayoutView="50" workbookViewId="0">
      <selection activeCell="C10" sqref="C10:F10"/>
    </sheetView>
  </sheetViews>
  <sheetFormatPr defaultColWidth="9.1796875" defaultRowHeight="21"/>
  <cols>
    <col min="1" max="1" width="9.1796875" style="3"/>
    <col min="2" max="2" width="48.1796875" style="3" customWidth="1"/>
    <col min="3" max="3" width="26.26953125" style="3" customWidth="1"/>
    <col min="4" max="4" width="28.7265625" style="3" customWidth="1"/>
    <col min="5" max="5" width="25" style="3" customWidth="1"/>
    <col min="6" max="6" width="38.54296875" style="3" customWidth="1"/>
    <col min="7" max="7" width="29" style="3" customWidth="1"/>
    <col min="8" max="8" width="33.54296875" style="3" customWidth="1"/>
    <col min="9" max="9" width="30.453125" style="3" customWidth="1"/>
    <col min="10" max="10" width="27.453125" style="3" customWidth="1"/>
    <col min="11" max="11" width="30.54296875" style="3" customWidth="1"/>
    <col min="12" max="12" width="18" style="3" customWidth="1"/>
    <col min="13" max="13" width="23.1796875" style="3" customWidth="1"/>
    <col min="14" max="14" width="30.54296875" style="3" customWidth="1"/>
    <col min="15" max="15" width="28.1796875" style="3" customWidth="1"/>
    <col min="16" max="16" width="20.81640625" style="3" customWidth="1"/>
    <col min="17" max="17" width="16.26953125" style="3" customWidth="1"/>
    <col min="18" max="19" width="16.26953125" style="4" customWidth="1"/>
    <col min="20" max="20" width="38.453125" style="4" bestFit="1" customWidth="1"/>
    <col min="21" max="21" width="23.7265625" style="4" customWidth="1"/>
    <col min="22" max="22" width="29" style="3" bestFit="1" customWidth="1"/>
    <col min="23" max="23" width="12.54296875" style="3" customWidth="1"/>
    <col min="24" max="24" width="16.1796875" style="3" customWidth="1"/>
    <col min="25" max="25" width="13" style="3" customWidth="1"/>
    <col min="26" max="26" width="15.54296875" style="3" customWidth="1"/>
    <col min="27" max="27" width="16.1796875" style="3" customWidth="1"/>
    <col min="28" max="28" width="13.1796875" style="3" customWidth="1"/>
    <col min="29" max="29" width="12.54296875" style="3" customWidth="1"/>
    <col min="30" max="30" width="16.1796875" style="3" customWidth="1"/>
    <col min="31" max="31" width="17" style="3" customWidth="1"/>
    <col min="32" max="32" width="14.54296875" style="3" customWidth="1"/>
    <col min="33" max="33" width="15.54296875" style="3" customWidth="1"/>
    <col min="34" max="35" width="13.453125" style="3" customWidth="1"/>
    <col min="36" max="36" width="13.54296875" style="3" customWidth="1"/>
    <col min="37" max="37" width="21.81640625" style="3" customWidth="1"/>
    <col min="38" max="38" width="18.54296875" style="3" customWidth="1"/>
    <col min="39" max="39" width="20.1796875" style="3" customWidth="1"/>
    <col min="40" max="16384" width="9.1796875" style="3"/>
  </cols>
  <sheetData>
    <row r="4" spans="1:39" ht="22.5" customHeight="1"/>
    <row r="5" spans="1:39" ht="24" customHeight="1">
      <c r="A5" s="115" t="s">
        <v>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60"/>
      <c r="Q5" s="60"/>
      <c r="R5" s="79"/>
      <c r="S5" s="79"/>
      <c r="T5" s="79"/>
      <c r="U5" s="79"/>
      <c r="V5" s="6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</row>
    <row r="6" spans="1:39" ht="21.5" thickBot="1">
      <c r="R6" s="81"/>
      <c r="S6" s="81"/>
      <c r="T6" s="81"/>
      <c r="U6" s="81"/>
    </row>
    <row r="7" spans="1:39">
      <c r="B7" s="116" t="s">
        <v>69</v>
      </c>
      <c r="C7" s="117"/>
      <c r="D7" s="117"/>
      <c r="E7" s="117"/>
      <c r="F7" s="118"/>
      <c r="H7" s="116" t="s">
        <v>1</v>
      </c>
      <c r="I7" s="117"/>
      <c r="J7" s="117"/>
      <c r="K7" s="117"/>
      <c r="L7" s="117"/>
      <c r="M7" s="117"/>
      <c r="N7" s="117"/>
      <c r="O7" s="118"/>
      <c r="R7" s="82"/>
      <c r="S7" s="82"/>
      <c r="T7" s="82"/>
      <c r="U7" s="82"/>
    </row>
    <row r="8" spans="1:39">
      <c r="B8" s="5" t="s">
        <v>2</v>
      </c>
      <c r="C8" s="119" t="s">
        <v>3</v>
      </c>
      <c r="D8" s="119"/>
      <c r="E8" s="119"/>
      <c r="F8" s="120"/>
      <c r="H8" s="6" t="s">
        <v>2</v>
      </c>
      <c r="I8" s="61"/>
      <c r="J8" s="121" t="s">
        <v>124</v>
      </c>
      <c r="K8" s="122"/>
      <c r="L8" s="122"/>
      <c r="M8" s="122"/>
      <c r="N8" s="122"/>
      <c r="O8" s="122"/>
      <c r="P8" s="122"/>
      <c r="Q8" s="123"/>
      <c r="R8" s="83"/>
      <c r="S8" s="139" t="s">
        <v>56</v>
      </c>
      <c r="T8" s="140"/>
      <c r="U8" s="140"/>
      <c r="V8" s="140"/>
      <c r="W8" s="140"/>
      <c r="X8" s="140"/>
      <c r="Y8" s="140"/>
      <c r="Z8" s="141"/>
    </row>
    <row r="9" spans="1:39" ht="82.5" customHeight="1">
      <c r="B9" s="7" t="s">
        <v>4</v>
      </c>
      <c r="C9" s="110" t="s">
        <v>5</v>
      </c>
      <c r="D9" s="110"/>
      <c r="E9" s="110"/>
      <c r="F9" s="111"/>
      <c r="H9" s="6" t="s">
        <v>4</v>
      </c>
      <c r="I9" s="61"/>
      <c r="J9" s="112" t="s">
        <v>125</v>
      </c>
      <c r="K9" s="113"/>
      <c r="L9" s="113"/>
      <c r="M9" s="113"/>
      <c r="N9" s="113"/>
      <c r="O9" s="113"/>
      <c r="P9" s="113"/>
      <c r="Q9" s="114"/>
      <c r="R9" s="83"/>
      <c r="S9" s="99" t="s">
        <v>115</v>
      </c>
      <c r="T9" s="100"/>
      <c r="U9" s="101"/>
      <c r="V9" s="142" t="s">
        <v>116</v>
      </c>
      <c r="W9" s="143"/>
      <c r="X9" s="143"/>
      <c r="Y9" s="143"/>
      <c r="Z9" s="144"/>
    </row>
    <row r="10" spans="1:39">
      <c r="B10" s="5" t="s">
        <v>6</v>
      </c>
      <c r="C10" s="134" t="s">
        <v>7</v>
      </c>
      <c r="D10" s="134"/>
      <c r="E10" s="134"/>
      <c r="F10" s="135"/>
      <c r="H10" s="6" t="s">
        <v>8</v>
      </c>
      <c r="I10" s="61"/>
      <c r="J10" s="112" t="s">
        <v>130</v>
      </c>
      <c r="K10" s="113"/>
      <c r="L10" s="113"/>
      <c r="M10" s="113"/>
      <c r="N10" s="113"/>
      <c r="O10" s="113"/>
      <c r="P10" s="113"/>
      <c r="Q10" s="114"/>
      <c r="R10" s="83"/>
      <c r="S10" s="124" t="s">
        <v>117</v>
      </c>
      <c r="T10" s="125"/>
      <c r="U10" s="126"/>
      <c r="V10" s="142" t="s">
        <v>118</v>
      </c>
      <c r="W10" s="143"/>
      <c r="X10" s="143"/>
      <c r="Y10" s="143"/>
      <c r="Z10" s="144"/>
    </row>
    <row r="11" spans="1:39">
      <c r="B11" s="5" t="s">
        <v>9</v>
      </c>
      <c r="C11" s="134"/>
      <c r="D11" s="134"/>
      <c r="E11" s="134"/>
      <c r="F11" s="135"/>
      <c r="H11" s="6" t="s">
        <v>9</v>
      </c>
      <c r="I11" s="61"/>
      <c r="J11" s="112" t="s">
        <v>131</v>
      </c>
      <c r="K11" s="113"/>
      <c r="L11" s="113"/>
      <c r="M11" s="113"/>
      <c r="N11" s="113"/>
      <c r="O11" s="113"/>
      <c r="P11" s="113"/>
      <c r="Q11" s="114"/>
      <c r="R11" s="83"/>
      <c r="S11" s="124" t="s">
        <v>119</v>
      </c>
      <c r="T11" s="125"/>
      <c r="U11" s="126"/>
      <c r="V11" s="145" t="s">
        <v>120</v>
      </c>
      <c r="W11" s="146"/>
      <c r="X11" s="146"/>
      <c r="Y11" s="146"/>
      <c r="Z11" s="147"/>
    </row>
    <row r="12" spans="1:39" ht="21.5" thickBot="1">
      <c r="B12" s="8" t="s">
        <v>10</v>
      </c>
      <c r="C12" s="136"/>
      <c r="D12" s="136"/>
      <c r="E12" s="136"/>
      <c r="F12" s="137"/>
      <c r="H12" s="6" t="s">
        <v>10</v>
      </c>
      <c r="I12" s="61"/>
      <c r="J12" s="138" t="s">
        <v>132</v>
      </c>
      <c r="K12" s="113"/>
      <c r="L12" s="113"/>
      <c r="M12" s="113"/>
      <c r="N12" s="113"/>
      <c r="O12" s="113"/>
      <c r="P12" s="113"/>
      <c r="Q12" s="114"/>
      <c r="R12" s="83"/>
      <c r="S12" s="124" t="s">
        <v>121</v>
      </c>
      <c r="T12" s="125"/>
      <c r="U12" s="126"/>
      <c r="V12" s="127">
        <v>4124115189</v>
      </c>
      <c r="W12" s="128"/>
      <c r="X12" s="128"/>
      <c r="Y12" s="128"/>
      <c r="Z12" s="129"/>
    </row>
    <row r="13" spans="1:39" ht="21.5" thickBot="1">
      <c r="H13" s="6" t="s">
        <v>11</v>
      </c>
      <c r="I13" s="61"/>
      <c r="J13" s="149"/>
      <c r="K13" s="113"/>
      <c r="L13" s="113"/>
      <c r="M13" s="113"/>
      <c r="N13" s="113"/>
      <c r="O13" s="113"/>
      <c r="P13" s="113"/>
      <c r="Q13" s="114"/>
      <c r="R13" s="83"/>
      <c r="S13" s="130" t="s">
        <v>122</v>
      </c>
      <c r="T13" s="131"/>
      <c r="U13" s="132"/>
      <c r="V13" s="133">
        <v>121000248</v>
      </c>
      <c r="W13" s="133"/>
      <c r="X13" s="133"/>
      <c r="Y13" s="133"/>
      <c r="Z13" s="133"/>
    </row>
    <row r="14" spans="1:39">
      <c r="B14" s="9" t="s">
        <v>12</v>
      </c>
      <c r="C14" s="10" t="s">
        <v>68</v>
      </c>
      <c r="D14" s="11"/>
      <c r="E14" s="12" t="s">
        <v>13</v>
      </c>
      <c r="F14" s="105">
        <v>3065408</v>
      </c>
      <c r="H14" s="6" t="s">
        <v>6</v>
      </c>
      <c r="I14" s="61"/>
      <c r="J14" s="112"/>
      <c r="K14" s="113"/>
      <c r="L14" s="113"/>
      <c r="M14" s="113"/>
      <c r="N14" s="113"/>
      <c r="O14" s="113"/>
      <c r="P14" s="113"/>
      <c r="Q14" s="114"/>
      <c r="R14" s="83"/>
      <c r="S14" s="83"/>
      <c r="T14" s="83"/>
      <c r="U14" s="83"/>
    </row>
    <row r="15" spans="1:39" ht="44.5" customHeight="1" thickBot="1">
      <c r="B15" s="13" t="s">
        <v>14</v>
      </c>
      <c r="C15" s="14" t="s">
        <v>95</v>
      </c>
      <c r="D15" s="15"/>
      <c r="E15" s="16" t="s">
        <v>15</v>
      </c>
      <c r="F15" s="108">
        <v>61882966</v>
      </c>
      <c r="H15" s="17" t="s">
        <v>16</v>
      </c>
      <c r="I15" s="62"/>
      <c r="J15" s="112"/>
      <c r="K15" s="113"/>
      <c r="L15" s="113"/>
      <c r="M15" s="113"/>
      <c r="N15" s="113"/>
      <c r="O15" s="113"/>
      <c r="P15" s="113"/>
      <c r="Q15" s="114"/>
      <c r="R15" s="83"/>
      <c r="S15" s="83"/>
      <c r="T15" s="83"/>
      <c r="U15" s="83"/>
    </row>
    <row r="16" spans="1:39">
      <c r="B16" s="18" t="s">
        <v>96</v>
      </c>
      <c r="C16" s="102" t="s">
        <v>123</v>
      </c>
      <c r="D16" s="15"/>
      <c r="E16" s="16" t="s">
        <v>98</v>
      </c>
      <c r="F16" s="95">
        <v>345</v>
      </c>
    </row>
    <row r="17" spans="1:39" ht="65.25" customHeight="1" thickBot="1">
      <c r="B17" s="19" t="s">
        <v>17</v>
      </c>
      <c r="C17" s="150" t="s">
        <v>97</v>
      </c>
      <c r="D17" s="150"/>
      <c r="E17" s="20" t="s">
        <v>18</v>
      </c>
      <c r="F17" s="106"/>
    </row>
    <row r="18" spans="1:39" ht="21.5" thickBot="1">
      <c r="B18" s="21"/>
      <c r="C18" s="22"/>
      <c r="D18" s="23"/>
      <c r="E18" s="23"/>
      <c r="F18" s="24"/>
      <c r="G18" s="24"/>
    </row>
    <row r="19" spans="1:39">
      <c r="B19" s="21"/>
      <c r="C19" s="22"/>
      <c r="D19" s="23"/>
      <c r="E19" s="25" t="s">
        <v>19</v>
      </c>
      <c r="F19" s="151" t="s">
        <v>100</v>
      </c>
      <c r="G19" s="152"/>
      <c r="H19" s="152"/>
      <c r="I19" s="152"/>
      <c r="J19" s="152"/>
      <c r="K19" s="153"/>
    </row>
    <row r="20" spans="1:39" ht="137.25" customHeight="1">
      <c r="B20" s="21"/>
      <c r="C20" s="22"/>
      <c r="D20" s="23"/>
      <c r="E20" s="26" t="s">
        <v>99</v>
      </c>
      <c r="F20" s="27" t="s">
        <v>20</v>
      </c>
      <c r="G20" s="27" t="s">
        <v>21</v>
      </c>
      <c r="H20" s="27" t="s">
        <v>22</v>
      </c>
      <c r="I20" s="27" t="s">
        <v>23</v>
      </c>
      <c r="J20" s="27" t="s">
        <v>70</v>
      </c>
      <c r="K20" s="63" t="s">
        <v>24</v>
      </c>
      <c r="L20" s="63" t="s">
        <v>128</v>
      </c>
      <c r="M20" s="63" t="s">
        <v>127</v>
      </c>
    </row>
    <row r="21" spans="1:39" ht="23" thickBot="1">
      <c r="B21" s="21"/>
      <c r="C21" s="22"/>
      <c r="D21" s="23"/>
      <c r="E21" s="28"/>
      <c r="F21" s="29"/>
      <c r="G21" s="30"/>
      <c r="H21" s="31"/>
      <c r="I21" s="31"/>
      <c r="J21" s="64">
        <v>45580</v>
      </c>
      <c r="K21" s="65">
        <v>45588</v>
      </c>
      <c r="L21" s="65">
        <f>K21+48</f>
        <v>45636</v>
      </c>
      <c r="M21" s="65">
        <f>L21+16</f>
        <v>45652</v>
      </c>
    </row>
    <row r="22" spans="1:39">
      <c r="B22" s="21"/>
      <c r="C22" s="22"/>
      <c r="D22" s="23"/>
      <c r="E22" s="23"/>
      <c r="F22" s="24"/>
      <c r="G22" s="24"/>
    </row>
    <row r="23" spans="1:39">
      <c r="B23" s="21"/>
      <c r="C23" s="22"/>
      <c r="D23" s="23"/>
      <c r="E23" s="23"/>
      <c r="F23" s="24"/>
      <c r="G23" s="24"/>
    </row>
    <row r="24" spans="1:39">
      <c r="B24" s="21"/>
      <c r="C24" s="22"/>
      <c r="D24" s="23"/>
      <c r="E24" s="23"/>
      <c r="F24" s="24"/>
      <c r="G24" s="24"/>
    </row>
    <row r="25" spans="1:39">
      <c r="B25" s="21"/>
      <c r="C25" s="22"/>
      <c r="D25" s="23"/>
      <c r="E25" s="23"/>
      <c r="F25" s="24"/>
      <c r="G25" s="24"/>
    </row>
    <row r="26" spans="1:39">
      <c r="E26" s="32"/>
      <c r="F26" s="32"/>
      <c r="G26" s="33"/>
      <c r="H26" s="34"/>
      <c r="I26" s="34"/>
      <c r="J26" s="34"/>
      <c r="K26" s="34"/>
    </row>
    <row r="27" spans="1:39">
      <c r="B27" s="35"/>
      <c r="R27" s="161" t="s">
        <v>25</v>
      </c>
      <c r="S27" s="161"/>
      <c r="T27" s="161"/>
      <c r="U27" s="162"/>
      <c r="V27" s="154" t="s">
        <v>78</v>
      </c>
      <c r="W27" s="154"/>
      <c r="X27" s="155" t="s">
        <v>26</v>
      </c>
      <c r="Y27" s="155"/>
      <c r="Z27" s="155"/>
      <c r="AA27" s="155"/>
      <c r="AB27" s="155"/>
      <c r="AC27" s="156"/>
      <c r="AD27" s="157" t="s">
        <v>27</v>
      </c>
      <c r="AE27" s="157"/>
      <c r="AF27" s="157"/>
      <c r="AG27" s="157"/>
      <c r="AH27" s="157"/>
      <c r="AI27" s="158"/>
      <c r="AJ27" s="159" t="s">
        <v>28</v>
      </c>
      <c r="AK27" s="159"/>
      <c r="AL27" s="159"/>
      <c r="AM27" s="159"/>
    </row>
    <row r="28" spans="1:39" ht="84">
      <c r="B28" s="36" t="s">
        <v>29</v>
      </c>
      <c r="C28" s="36" t="s">
        <v>30</v>
      </c>
      <c r="D28" s="37" t="s">
        <v>31</v>
      </c>
      <c r="E28" s="36" t="s">
        <v>32</v>
      </c>
      <c r="F28" s="36" t="s">
        <v>33</v>
      </c>
      <c r="G28" s="36" t="s">
        <v>34</v>
      </c>
      <c r="H28" s="36" t="s">
        <v>35</v>
      </c>
      <c r="I28" s="36" t="s">
        <v>72</v>
      </c>
      <c r="J28" s="36" t="s">
        <v>73</v>
      </c>
      <c r="K28" s="36" t="s">
        <v>75</v>
      </c>
      <c r="L28" s="36" t="s">
        <v>36</v>
      </c>
      <c r="M28" s="36" t="s">
        <v>37</v>
      </c>
      <c r="N28" s="36" t="s">
        <v>38</v>
      </c>
      <c r="O28" s="37" t="s">
        <v>39</v>
      </c>
      <c r="P28" s="37" t="s">
        <v>40</v>
      </c>
      <c r="Q28" s="37" t="s">
        <v>41</v>
      </c>
      <c r="R28" s="84" t="s">
        <v>42</v>
      </c>
      <c r="S28" s="84" t="s">
        <v>43</v>
      </c>
      <c r="T28" s="84" t="s">
        <v>44</v>
      </c>
      <c r="U28" s="84" t="s">
        <v>45</v>
      </c>
      <c r="V28" s="85" t="s">
        <v>46</v>
      </c>
      <c r="W28" s="85" t="s">
        <v>47</v>
      </c>
      <c r="X28" s="86" t="s">
        <v>48</v>
      </c>
      <c r="Y28" s="86" t="s">
        <v>49</v>
      </c>
      <c r="Z28" s="86" t="s">
        <v>50</v>
      </c>
      <c r="AA28" s="86" t="s">
        <v>79</v>
      </c>
      <c r="AB28" s="86" t="s">
        <v>52</v>
      </c>
      <c r="AC28" s="86" t="s">
        <v>53</v>
      </c>
      <c r="AD28" s="92" t="s">
        <v>48</v>
      </c>
      <c r="AE28" s="92" t="s">
        <v>49</v>
      </c>
      <c r="AF28" s="92" t="s">
        <v>50</v>
      </c>
      <c r="AG28" s="92" t="s">
        <v>51</v>
      </c>
      <c r="AH28" s="92" t="s">
        <v>52</v>
      </c>
      <c r="AI28" s="93" t="s">
        <v>53</v>
      </c>
      <c r="AJ28" s="94" t="s">
        <v>86</v>
      </c>
      <c r="AK28" s="94" t="s">
        <v>87</v>
      </c>
      <c r="AL28" s="94" t="s">
        <v>81</v>
      </c>
      <c r="AM28" s="94" t="s">
        <v>82</v>
      </c>
    </row>
    <row r="29" spans="1:39" s="1" customFormat="1" ht="216" customHeight="1">
      <c r="A29" s="1">
        <v>1</v>
      </c>
      <c r="B29" s="38"/>
      <c r="C29" s="40" t="s">
        <v>74</v>
      </c>
      <c r="D29" s="39" t="s">
        <v>71</v>
      </c>
      <c r="E29" s="40"/>
      <c r="F29" s="40" t="s">
        <v>77</v>
      </c>
      <c r="G29" s="89" t="s">
        <v>76</v>
      </c>
      <c r="H29" s="42" t="s">
        <v>114</v>
      </c>
      <c r="I29" s="40" t="s">
        <v>129</v>
      </c>
      <c r="J29" s="40">
        <f>85*67*45/1000000</f>
        <v>0.25627499999999998</v>
      </c>
      <c r="K29" s="40">
        <v>4</v>
      </c>
      <c r="L29" s="66">
        <v>12</v>
      </c>
      <c r="M29" s="42">
        <v>320</v>
      </c>
      <c r="N29" s="67">
        <f>M29*L29</f>
        <v>3840</v>
      </c>
      <c r="O29" s="68">
        <f>J29*P29</f>
        <v>20.501999999999999</v>
      </c>
      <c r="P29" s="68">
        <f>M29/K29</f>
        <v>80</v>
      </c>
      <c r="Q29" s="87"/>
      <c r="R29" s="88">
        <f t="shared" ref="R29:R31" si="0">L29*1.5*20</f>
        <v>360</v>
      </c>
      <c r="S29" s="89">
        <v>999</v>
      </c>
      <c r="T29" s="96">
        <f>1-(R29/(S29/1.16))</f>
        <v>0.58198198198198203</v>
      </c>
      <c r="U29" s="89"/>
      <c r="V29" s="107">
        <v>1161709693</v>
      </c>
      <c r="W29" s="89"/>
      <c r="X29" s="90">
        <v>45</v>
      </c>
      <c r="Y29" s="90">
        <v>85</v>
      </c>
      <c r="Z29" s="90">
        <v>67</v>
      </c>
      <c r="AA29" s="90" t="s">
        <v>80</v>
      </c>
      <c r="AB29" s="90">
        <v>14.4</v>
      </c>
      <c r="AC29" s="90" t="s">
        <v>90</v>
      </c>
      <c r="AD29" s="90">
        <f>3.5*2.54</f>
        <v>8.89</v>
      </c>
      <c r="AE29" s="90">
        <f>36*2.54</f>
        <v>91.44</v>
      </c>
      <c r="AF29" s="90">
        <f>27*2.54</f>
        <v>68.58</v>
      </c>
      <c r="AG29" s="90" t="s">
        <v>85</v>
      </c>
      <c r="AH29" s="90">
        <v>3.05</v>
      </c>
      <c r="AI29" s="90" t="s">
        <v>91</v>
      </c>
      <c r="AJ29" s="97" t="s">
        <v>88</v>
      </c>
      <c r="AK29" s="41" t="s">
        <v>84</v>
      </c>
      <c r="AL29" s="41" t="s">
        <v>84</v>
      </c>
      <c r="AM29" s="41" t="s">
        <v>83</v>
      </c>
    </row>
    <row r="30" spans="1:39" s="1" customFormat="1" ht="178" customHeight="1">
      <c r="A30" s="1">
        <v>2</v>
      </c>
      <c r="B30" s="43"/>
      <c r="C30" s="40" t="s">
        <v>101</v>
      </c>
      <c r="D30" s="39" t="s">
        <v>104</v>
      </c>
      <c r="E30" s="40"/>
      <c r="F30" s="40" t="s">
        <v>107</v>
      </c>
      <c r="G30" s="89" t="s">
        <v>110</v>
      </c>
      <c r="H30" s="42" t="s">
        <v>114</v>
      </c>
      <c r="I30" s="40" t="s">
        <v>129</v>
      </c>
      <c r="J30" s="40">
        <f>58*48*43.5/1000000</f>
        <v>0.121104</v>
      </c>
      <c r="K30" s="40">
        <v>4</v>
      </c>
      <c r="L30" s="66">
        <v>5.9</v>
      </c>
      <c r="M30" s="42">
        <v>320</v>
      </c>
      <c r="N30" s="67">
        <f>M30*L30</f>
        <v>1888</v>
      </c>
      <c r="O30" s="68">
        <f>J30*P30</f>
        <v>9.6883200000000009</v>
      </c>
      <c r="P30" s="68">
        <f>M30/K30</f>
        <v>80</v>
      </c>
      <c r="Q30" s="87"/>
      <c r="R30" s="88">
        <f t="shared" si="0"/>
        <v>177.00000000000003</v>
      </c>
      <c r="S30" s="89">
        <v>499</v>
      </c>
      <c r="T30" s="96">
        <f t="shared" ref="T30:T32" si="1">1-(R30/(S30/1.16))</f>
        <v>0.58853707414829659</v>
      </c>
      <c r="U30" s="89"/>
      <c r="V30" s="107">
        <v>1161694114</v>
      </c>
      <c r="W30" s="89"/>
      <c r="X30" s="90">
        <v>43.5</v>
      </c>
      <c r="Y30" s="90">
        <v>58</v>
      </c>
      <c r="Z30" s="90">
        <v>48</v>
      </c>
      <c r="AA30" s="90" t="s">
        <v>89</v>
      </c>
      <c r="AB30" s="90">
        <v>5.8</v>
      </c>
      <c r="AC30" s="90" t="s">
        <v>92</v>
      </c>
      <c r="AD30" s="90">
        <f>8*2.54</f>
        <v>20.32</v>
      </c>
      <c r="AE30" s="90">
        <f>25*2.54</f>
        <v>63.5</v>
      </c>
      <c r="AF30" s="90">
        <f>21*2.54</f>
        <v>53.34</v>
      </c>
      <c r="AG30" s="90" t="s">
        <v>89</v>
      </c>
      <c r="AH30" s="90">
        <v>1.1000000000000001</v>
      </c>
      <c r="AI30" s="90" t="s">
        <v>93</v>
      </c>
      <c r="AJ30" s="97" t="s">
        <v>88</v>
      </c>
      <c r="AK30" s="41" t="s">
        <v>84</v>
      </c>
      <c r="AL30" s="41" t="s">
        <v>84</v>
      </c>
      <c r="AM30" s="41" t="s">
        <v>83</v>
      </c>
    </row>
    <row r="31" spans="1:39" s="1" customFormat="1" ht="178" customHeight="1">
      <c r="A31" s="1">
        <v>3</v>
      </c>
      <c r="B31" s="43"/>
      <c r="C31" s="40" t="s">
        <v>102</v>
      </c>
      <c r="D31" s="39" t="s">
        <v>105</v>
      </c>
      <c r="E31" s="40"/>
      <c r="F31" s="40" t="s">
        <v>108</v>
      </c>
      <c r="G31" s="89" t="s">
        <v>111</v>
      </c>
      <c r="H31" s="42" t="s">
        <v>114</v>
      </c>
      <c r="I31" s="40" t="s">
        <v>129</v>
      </c>
      <c r="J31" s="40">
        <f>72*41*43/1000000</f>
        <v>0.12693599999999999</v>
      </c>
      <c r="K31" s="40">
        <v>2</v>
      </c>
      <c r="L31" s="66">
        <v>9.5500000000000007</v>
      </c>
      <c r="M31" s="42">
        <v>220</v>
      </c>
      <c r="N31" s="67">
        <f>M31*L31</f>
        <v>2101</v>
      </c>
      <c r="O31" s="68">
        <f>J31*P31</f>
        <v>13.962959999999999</v>
      </c>
      <c r="P31" s="68">
        <f>M31/K31</f>
        <v>110</v>
      </c>
      <c r="Q31" s="87"/>
      <c r="R31" s="88">
        <f t="shared" si="0"/>
        <v>286.5</v>
      </c>
      <c r="S31" s="89">
        <v>799</v>
      </c>
      <c r="T31" s="96">
        <f t="shared" si="1"/>
        <v>0.58405506883604508</v>
      </c>
      <c r="U31" s="89"/>
      <c r="V31" s="107">
        <v>1161702605</v>
      </c>
      <c r="W31" s="89"/>
      <c r="X31" s="90">
        <v>43</v>
      </c>
      <c r="Y31" s="90">
        <v>72</v>
      </c>
      <c r="Z31" s="90">
        <v>41</v>
      </c>
      <c r="AA31" s="90" t="s">
        <v>94</v>
      </c>
      <c r="AB31" s="90">
        <v>5.7</v>
      </c>
      <c r="AC31" s="90" t="s">
        <v>91</v>
      </c>
      <c r="AD31" s="90">
        <f>10*2.54</f>
        <v>25.4</v>
      </c>
      <c r="AE31" s="90">
        <f>35*2.54</f>
        <v>88.9</v>
      </c>
      <c r="AF31" s="90">
        <f>26*2.54</f>
        <v>66.040000000000006</v>
      </c>
      <c r="AG31" s="90" t="s">
        <v>80</v>
      </c>
      <c r="AH31" s="90">
        <v>2.1</v>
      </c>
      <c r="AI31" s="90" t="s">
        <v>93</v>
      </c>
      <c r="AJ31" s="97" t="s">
        <v>88</v>
      </c>
      <c r="AK31" s="41" t="s">
        <v>84</v>
      </c>
      <c r="AL31" s="41" t="s">
        <v>84</v>
      </c>
      <c r="AM31" s="41" t="s">
        <v>83</v>
      </c>
    </row>
    <row r="32" spans="1:39" s="1" customFormat="1" ht="178" customHeight="1">
      <c r="A32" s="1">
        <v>4</v>
      </c>
      <c r="B32" s="43"/>
      <c r="C32" s="40" t="s">
        <v>103</v>
      </c>
      <c r="D32" s="39" t="s">
        <v>106</v>
      </c>
      <c r="E32" s="40"/>
      <c r="F32" s="40" t="s">
        <v>109</v>
      </c>
      <c r="G32" s="89" t="s">
        <v>112</v>
      </c>
      <c r="H32" s="42" t="s">
        <v>114</v>
      </c>
      <c r="I32" s="40" t="s">
        <v>129</v>
      </c>
      <c r="J32" s="40">
        <f>91*56*46/1000000</f>
        <v>0.23441600000000001</v>
      </c>
      <c r="K32" s="40">
        <v>4</v>
      </c>
      <c r="L32" s="66">
        <v>11.5</v>
      </c>
      <c r="M32" s="42">
        <v>280</v>
      </c>
      <c r="N32" s="67">
        <f>M32*L32</f>
        <v>3220</v>
      </c>
      <c r="O32" s="68">
        <f>J32*P32</f>
        <v>16.409120000000001</v>
      </c>
      <c r="P32" s="68">
        <f>M32/K32</f>
        <v>70</v>
      </c>
      <c r="Q32" s="87"/>
      <c r="R32" s="88">
        <f>L32*1.5*20</f>
        <v>345</v>
      </c>
      <c r="S32" s="89">
        <v>999</v>
      </c>
      <c r="T32" s="96">
        <f t="shared" si="1"/>
        <v>0.59939939939939935</v>
      </c>
      <c r="U32" s="89"/>
      <c r="V32" s="109">
        <v>1161707381</v>
      </c>
      <c r="W32" s="89"/>
      <c r="X32" s="90">
        <v>46</v>
      </c>
      <c r="Y32" s="90">
        <v>91</v>
      </c>
      <c r="Z32" s="90">
        <v>56</v>
      </c>
      <c r="AA32" s="90" t="s">
        <v>94</v>
      </c>
      <c r="AB32" s="90">
        <v>8.07</v>
      </c>
      <c r="AC32" s="90" t="s">
        <v>91</v>
      </c>
      <c r="AD32" s="90">
        <f>13.5*2.54</f>
        <v>34.29</v>
      </c>
      <c r="AE32" s="90">
        <f>21*2.54</f>
        <v>53.34</v>
      </c>
      <c r="AF32" s="90">
        <f>17.5*2.54</f>
        <v>44.45</v>
      </c>
      <c r="AG32" s="90" t="s">
        <v>80</v>
      </c>
      <c r="AH32" s="90">
        <v>1.5</v>
      </c>
      <c r="AI32" s="90" t="s">
        <v>93</v>
      </c>
      <c r="AJ32" s="97" t="s">
        <v>88</v>
      </c>
      <c r="AK32" s="41" t="s">
        <v>84</v>
      </c>
      <c r="AL32" s="41" t="s">
        <v>84</v>
      </c>
      <c r="AM32" s="41" t="s">
        <v>83</v>
      </c>
    </row>
    <row r="33" spans="1:21" ht="30">
      <c r="A33" s="44"/>
      <c r="L33" s="2" t="s">
        <v>54</v>
      </c>
      <c r="M33" s="69">
        <f>SUM(M29:M32)</f>
        <v>1140</v>
      </c>
      <c r="N33" s="70">
        <f>SUM(N29:N32)</f>
        <v>11049</v>
      </c>
      <c r="O33" s="98">
        <f>SUM(O29:O32)</f>
        <v>60.562399999999997</v>
      </c>
      <c r="P33" s="69">
        <f>SUM(P29:P32)</f>
        <v>340</v>
      </c>
    </row>
    <row r="34" spans="1:21" ht="30">
      <c r="A34" s="44"/>
      <c r="K34" s="160"/>
      <c r="L34" s="160"/>
      <c r="M34" s="160"/>
      <c r="N34" s="70"/>
      <c r="O34" s="69"/>
      <c r="P34" s="69"/>
    </row>
    <row r="35" spans="1:21" ht="30">
      <c r="A35" s="44"/>
      <c r="L35" s="2"/>
      <c r="M35" s="69"/>
      <c r="N35" s="70">
        <f>N33-N34</f>
        <v>11049</v>
      </c>
      <c r="O35" s="69"/>
      <c r="P35" s="69"/>
    </row>
    <row r="36" spans="1:21">
      <c r="A36" s="44"/>
      <c r="M36" s="71"/>
      <c r="N36" s="72"/>
      <c r="O36" s="73"/>
      <c r="P36" s="72"/>
    </row>
    <row r="37" spans="1:21" s="2" customFormat="1" ht="39" customHeight="1">
      <c r="A37" s="45"/>
      <c r="M37" s="74"/>
      <c r="N37" s="72" t="s">
        <v>55</v>
      </c>
      <c r="O37" s="75" t="s">
        <v>113</v>
      </c>
      <c r="P37" s="76"/>
      <c r="R37" s="4"/>
      <c r="S37" s="4"/>
      <c r="T37" s="4"/>
      <c r="U37" s="4"/>
    </row>
    <row r="38" spans="1:21" ht="55.5" customHeight="1">
      <c r="B38" s="46" t="s">
        <v>56</v>
      </c>
      <c r="N38" s="3" t="s">
        <v>57</v>
      </c>
      <c r="O38" s="77">
        <v>1</v>
      </c>
    </row>
    <row r="39" spans="1:21">
      <c r="B39" s="3" t="s">
        <v>58</v>
      </c>
    </row>
    <row r="40" spans="1:21">
      <c r="B40" s="3" t="s">
        <v>66</v>
      </c>
    </row>
    <row r="41" spans="1:21">
      <c r="B41" s="3" t="s">
        <v>67</v>
      </c>
    </row>
    <row r="43" spans="1:21">
      <c r="B43" s="3" t="s">
        <v>59</v>
      </c>
    </row>
    <row r="44" spans="1:21">
      <c r="B44" s="3" t="s">
        <v>60</v>
      </c>
      <c r="R44" s="91"/>
      <c r="S44" s="91"/>
      <c r="T44" s="91"/>
      <c r="U44" s="91"/>
    </row>
    <row r="45" spans="1:21">
      <c r="B45" s="3" t="s">
        <v>61</v>
      </c>
    </row>
    <row r="48" spans="1:21">
      <c r="I48" s="78"/>
      <c r="L48" s="49"/>
      <c r="M48" s="49"/>
      <c r="N48" s="49"/>
      <c r="O48" s="49"/>
    </row>
    <row r="49" spans="2:14">
      <c r="B49" s="47" t="s">
        <v>62</v>
      </c>
      <c r="C49" s="48"/>
      <c r="D49" s="49"/>
      <c r="E49" s="49"/>
      <c r="F49" s="50"/>
      <c r="H49" s="51" t="s">
        <v>63</v>
      </c>
      <c r="I49" s="52"/>
      <c r="K49" s="49"/>
      <c r="L49" s="49"/>
      <c r="M49" s="49"/>
      <c r="N49" s="49"/>
    </row>
    <row r="50" spans="2:14">
      <c r="B50" s="48"/>
      <c r="C50" s="52"/>
      <c r="D50" s="49"/>
      <c r="E50" s="49"/>
      <c r="F50" s="50"/>
      <c r="H50" s="51"/>
      <c r="I50" s="51"/>
    </row>
    <row r="51" spans="2:14">
      <c r="B51" s="48"/>
      <c r="C51" s="103" t="s">
        <v>124</v>
      </c>
      <c r="D51" s="49"/>
      <c r="E51" s="49"/>
      <c r="F51" s="50"/>
      <c r="H51" s="51"/>
      <c r="I51" s="104" t="s">
        <v>126</v>
      </c>
    </row>
    <row r="52" spans="2:14">
      <c r="B52" s="53"/>
      <c r="C52" s="54"/>
      <c r="D52" s="55"/>
      <c r="E52" s="55"/>
      <c r="F52" s="56"/>
      <c r="H52" s="57"/>
      <c r="I52" s="148"/>
      <c r="J52" s="148"/>
      <c r="K52" s="148"/>
      <c r="L52" s="148"/>
    </row>
    <row r="53" spans="2:14">
      <c r="B53" s="58"/>
      <c r="C53" s="51"/>
      <c r="D53" s="51" t="s">
        <v>64</v>
      </c>
      <c r="H53" s="59"/>
      <c r="J53" s="51" t="s">
        <v>65</v>
      </c>
    </row>
  </sheetData>
  <mergeCells count="35">
    <mergeCell ref="V27:W27"/>
    <mergeCell ref="X27:AC27"/>
    <mergeCell ref="AD27:AI27"/>
    <mergeCell ref="AJ27:AM27"/>
    <mergeCell ref="K34:M34"/>
    <mergeCell ref="R27:U27"/>
    <mergeCell ref="I52:L52"/>
    <mergeCell ref="J13:Q13"/>
    <mergeCell ref="J14:Q14"/>
    <mergeCell ref="J15:Q15"/>
    <mergeCell ref="C17:D17"/>
    <mergeCell ref="F19:K19"/>
    <mergeCell ref="S8:Z8"/>
    <mergeCell ref="V9:Z9"/>
    <mergeCell ref="S10:U10"/>
    <mergeCell ref="V10:Z10"/>
    <mergeCell ref="S11:U11"/>
    <mergeCell ref="V11:Z11"/>
    <mergeCell ref="S12:U12"/>
    <mergeCell ref="V12:Z12"/>
    <mergeCell ref="S13:U13"/>
    <mergeCell ref="V13:Z13"/>
    <mergeCell ref="C10:F10"/>
    <mergeCell ref="J10:Q10"/>
    <mergeCell ref="C11:F11"/>
    <mergeCell ref="J11:Q11"/>
    <mergeCell ref="C12:F12"/>
    <mergeCell ref="J12:Q12"/>
    <mergeCell ref="C9:F9"/>
    <mergeCell ref="J9:Q9"/>
    <mergeCell ref="A5:O5"/>
    <mergeCell ref="B7:F7"/>
    <mergeCell ref="H7:O7"/>
    <mergeCell ref="C8:F8"/>
    <mergeCell ref="J8:Q8"/>
  </mergeCells>
  <phoneticPr fontId="34" type="noConversion"/>
  <dataValidations disablePrompts="1" count="1">
    <dataValidation type="list" allowBlank="1" showErrorMessage="1" sqref="O37" xr:uid="{00000000-0002-0000-0100-000000000000}">
      <formula1>"LCL,20GP,40GP,40HQ,40RF"</formula1>
    </dataValidation>
  </dataValidations>
  <hyperlinks>
    <hyperlink ref="J12" r:id="rId1" xr:uid="{D40DAB69-13DE-487A-9A53-337055BD5617}"/>
  </hyperlinks>
  <pageMargins left="0.7" right="0.7" top="0.75" bottom="0.75" header="0.3" footer="0.3"/>
  <pageSetup scale="14" fitToHeight="0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>
      <selection activeCell="H9" sqref="H9"/>
    </sheetView>
  </sheetViews>
  <sheetFormatPr defaultColWidth="9" defaultRowHeight="14.5"/>
  <sheetData/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ColWidth="9" defaultRowHeight="14.5"/>
  <sheetData/>
  <phoneticPr fontId="3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7e039b-204d-46ab-b011-531b87f4c92b" xsi:nil="true"/>
  </documentManagement>
</p:properties>
</file>

<file path=customXml/item2.xml><?xml version="1.0" encoding="utf-8"?>
<comments xmlns="https://web.wps.cn/et/2018/main" xmlns:s="http://schemas.openxmlformats.org/spreadsheetml/2006/main">
  <commentList sheetStid="1">
    <comment s:ref="M67" rgbClr="37C6A8"/>
  </commentList>
</comment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EDB3A3F80234A9CA9D637D2375CDC" ma:contentTypeVersion="6" ma:contentTypeDescription="Create a new document." ma:contentTypeScope="" ma:versionID="87432c6738c596f052b503de2f66b4f7">
  <xsd:schema xmlns:xsd="http://www.w3.org/2001/XMLSchema" xmlns:xs="http://www.w3.org/2001/XMLSchema" xmlns:p="http://schemas.microsoft.com/office/2006/metadata/properties" xmlns:ns3="a37e039b-204d-46ab-b011-531b87f4c92b" targetNamespace="http://schemas.microsoft.com/office/2006/metadata/properties" ma:root="true" ma:fieldsID="229fbb16f16f66f5c752e42826b45e10" ns3:_="">
    <xsd:import namespace="a37e039b-204d-46ab-b011-531b87f4c92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e039b-204d-46ab-b011-531b87f4c92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156DFB-B6C2-4586-879A-AF0C0D256AC5}">
  <ds:schemaRefs>
    <ds:schemaRef ds:uri="http://schemas.microsoft.com/office/2006/documentManagement/types"/>
    <ds:schemaRef ds:uri="a37e039b-204d-46ab-b011-531b87f4c92b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D41F7E26-D484-4A27-A953-19221BA92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7e039b-204d-46ab-b011-531b87f4c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5CB2DB-AA03-40DD-9291-FC3E382089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</vt:lpstr>
      <vt:lpstr>Sheet2</vt:lpstr>
      <vt:lpstr>Sheet3</vt:lpstr>
      <vt:lpstr>B!Print_Area</vt:lpstr>
    </vt:vector>
  </TitlesOfParts>
  <Company>Servicios Liverpool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christine.sun</cp:lastModifiedBy>
  <cp:lastPrinted>2024-07-19T15:49:33Z</cp:lastPrinted>
  <dcterms:created xsi:type="dcterms:W3CDTF">2016-07-07T08:36:00Z</dcterms:created>
  <dcterms:modified xsi:type="dcterms:W3CDTF">2024-09-25T21:35:49Z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4FC91F4D60E24906997CC5D65CA9B4E8_13</vt:lpwstr>
  </property>
  <property fmtid="{D5CDD505-2E9C-101B-9397-08002B2CF9AE}" pid="4" name="ContentTypeId">
    <vt:lpwstr>0x010100672EDB3A3F80234A9CA9D637D2375CDC</vt:lpwstr>
  </property>
</Properties>
</file>