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<sst xmlns="http://schemas.openxmlformats.org/spreadsheetml/2006/main" count="562" uniqueCount="562">
  <si>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</si>
  <si>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</si>
  <si>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</si>
  <si>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</si>
  <si>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</si>
  <si>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</si>
  <si>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</si>
  <si>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</si>
  <si>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</si>
  <si>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</si>
  <si>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</si>
  <si>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</si>
  <si>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</si>
  <si>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</si>
  <si>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</si>
  <si>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</si>
  <si>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</si>
  <si>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</si>
  <si>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</si>
  <si>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</si>
  <si>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</si>
  <si>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</si>
  <si>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</si>
  <si>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</si>
  <si>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</si>
  <si>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</si>
  <si>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</si>
  <si>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</si>
  <si>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</si>
  <si>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</si>
  <si>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</si>
  <si>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</si>
  <si>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</si>
  <si>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</si>
  <si>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</si>
  <si>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</si>
  <si>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</si>
  <si>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</si>
  <si>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</si>
  <si>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</si>
  <si>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</si>
  <si>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</si>
  <si>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</si>
  <si>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</si>
  <si>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</si>
  <si>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</si>
  <si>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</si>
  <si>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</si>
  <si>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</si>
  <si>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</si>
  <si>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</si>
  <si>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</si>
  <si>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</si>
  <si>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</si>
  <si>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</si>
  <si>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</si>
  <si>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</si>
  <si>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</si>
  <si>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</si>
  <si>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</si>
  <si>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</si>
  <si>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</si>
  <si>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</si>
  <si>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</si>
  <si>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</si>
  <si>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</si>
  <si>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</si>
  <si>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</si>
  <si>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</si>
  <si>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</si>
  <si>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</si>
  <si>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</si>
  <si>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</si>
  <si>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</si>
  <si>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</si>
  <si>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</si>
  <si>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</si>
  <si>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</si>
  <si>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</si>
  <si>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</si>
  <si>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</si>
  <si>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</si>
  <si>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</si>
  <si>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</si>
  <si>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</si>
  <si>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</si>
  <si>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</si>
  <si>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SYNC66-0023</t>
  </si>
  <si>
    <t>PET</t>
  </si>
  <si>
    <t>Friends Forever</t>
  </si>
  <si>
    <t>PET ACCESSORIES</t>
  </si>
  <si>
    <t>Pet Accessories</t>
  </si>
  <si>
    <t>Durable</t>
  </si>
  <si>
    <t>Dog Seatbelt for Carseat Adjustable Black Nylon 2-Pack Set</t>
  </si>
  <si>
    <t>16"-27"</t>
  </si>
  <si>
    <t>Black</t>
  </si>
  <si>
    <t>Donation</t>
  </si>
  <si>
    <t>ARC</t>
  </si>
  <si>
    <t>NO</t>
  </si>
  <si>
    <t/>
  </si>
  <si>
    <t>Other</t>
  </si>
  <si>
    <t>11/30/2016</t>
  </si>
  <si>
    <t>AMAZONDS</t>
  </si>
  <si>
    <t>Setup</t>
  </si>
  <si>
    <t>Active</t>
  </si>
  <si>
    <t>9/21/2020</t>
  </si>
  <si>
    <t>No</t>
  </si>
  <si>
    <t>PET66-0029UPC</t>
  </si>
  <si>
    <t>Dog Slip Rope Leash 6 feet</t>
  </si>
  <si>
    <t>N/A</t>
  </si>
  <si>
    <t>ARA+</t>
  </si>
  <si>
    <t>9/18/2019</t>
  </si>
  <si>
    <t>11/27/2024</t>
  </si>
  <si>
    <t>AMAZON,AMAZONDS</t>
  </si>
  <si>
    <t>7/13/2020</t>
  </si>
  <si>
    <t>PET66-0034UPC</t>
  </si>
  <si>
    <t>Blue Stripe</t>
  </si>
  <si>
    <t>8/20/2019</t>
  </si>
  <si>
    <t>PET66-0031UPC</t>
  </si>
  <si>
    <t>Olive</t>
  </si>
  <si>
    <t>ARB</t>
  </si>
  <si>
    <t>PET66-0032UPC</t>
  </si>
  <si>
    <t>White Stripe</t>
  </si>
  <si>
    <t>PET66-0033UPC</t>
  </si>
  <si>
    <t>Red Stripe</t>
  </si>
  <si>
    <t>PET66-0030UPC</t>
  </si>
  <si>
    <t>Grey Stripe</t>
  </si>
  <si>
    <t>PET66-0035UPC</t>
  </si>
  <si>
    <t>Interactive</t>
  </si>
  <si>
    <t>Laser Cat Toy 3 Speed Mode</t>
  </si>
  <si>
    <t>Grey/Blue</t>
  </si>
  <si>
    <t>A</t>
  </si>
  <si>
    <t>12/6/2019</t>
  </si>
  <si>
    <t>7/17/2020</t>
  </si>
  <si>
    <t>PET66PT6023</t>
  </si>
  <si>
    <t>Bumpi</t>
  </si>
  <si>
    <t>Dumbbell Rubber Toy 2PK</t>
  </si>
  <si>
    <t>See below</t>
  </si>
  <si>
    <t>Pink/Orange</t>
  </si>
  <si>
    <t>B</t>
  </si>
  <si>
    <t>2</t>
  </si>
  <si>
    <t>Casual</t>
  </si>
  <si>
    <t>3/31/2023</t>
  </si>
  <si>
    <t>6/6/2024</t>
  </si>
  <si>
    <t>Offered</t>
  </si>
  <si>
    <t>PET66PT6198</t>
  </si>
  <si>
    <t>Avocado</t>
  </si>
  <si>
    <t>1</t>
  </si>
  <si>
    <t>8/17/2023</t>
  </si>
  <si>
    <t>11/27/2023</t>
  </si>
  <si>
    <t>PET66PT6199</t>
  </si>
  <si>
    <t>Tortoise Puzzle Dog Toy</t>
  </si>
  <si>
    <t>Tortoise Puzzle</t>
  </si>
  <si>
    <t>8/16/2023</t>
  </si>
  <si>
    <t>11/16/2023</t>
  </si>
  <si>
    <t>PET66PT6022</t>
  </si>
  <si>
    <t>Dino Rubber Toy 2PK</t>
  </si>
  <si>
    <t>Citron/Orange</t>
  </si>
  <si>
    <t>AMAZONDS,OVERSTOCK01</t>
  </si>
  <si>
    <t>PET66PT6194</t>
  </si>
  <si>
    <t>Hedgehog with tennis ball</t>
  </si>
  <si>
    <t>Teal Hedgehog</t>
  </si>
  <si>
    <t>12/1/2023</t>
  </si>
  <si>
    <t>PET66PT6024</t>
  </si>
  <si>
    <t>Fruit Toy 2PK</t>
  </si>
  <si>
    <t>Orange/Banana</t>
  </si>
  <si>
    <t>C</t>
  </si>
  <si>
    <t>PET66PT6025-SM</t>
  </si>
  <si>
    <t>Kettlebell Rubber Toy SM</t>
  </si>
  <si>
    <t>Orange</t>
  </si>
  <si>
    <t>11/15/2023</t>
  </si>
  <si>
    <t>PET66PT6195</t>
  </si>
  <si>
    <t>Rose Red Hedgehog</t>
  </si>
  <si>
    <t>11/30/2023</t>
  </si>
  <si>
    <t>PET66PT6025-LG</t>
  </si>
  <si>
    <t>Kettlebell Rubber Toy LG</t>
  </si>
  <si>
    <t>Yellow</t>
  </si>
  <si>
    <t>PET66BP6026</t>
  </si>
  <si>
    <t>Sunrise</t>
  </si>
  <si>
    <t>Dog Backpack</t>
  </si>
  <si>
    <t>Grey</t>
  </si>
  <si>
    <t>4/14/2023</t>
  </si>
  <si>
    <t>8/8/2024</t>
  </si>
  <si>
    <t>PET66-0017</t>
  </si>
  <si>
    <t>Martingale</t>
  </si>
  <si>
    <t>Reflective No Pull Dog Collar for Training Large/Medium Breed Dogs</t>
  </si>
  <si>
    <t>M</t>
  </si>
  <si>
    <t>Close-out</t>
  </si>
  <si>
    <t>8/16/2017</t>
  </si>
  <si>
    <t>7/20/2020</t>
  </si>
  <si>
    <t>PET66-0018</t>
  </si>
  <si>
    <t>L</t>
  </si>
  <si>
    <t>PET66TP6027</t>
  </si>
  <si>
    <t>Jumpi</t>
  </si>
  <si>
    <t>Dog Treat Pouch</t>
  </si>
  <si>
    <t>Red</t>
  </si>
  <si>
    <t>TBD</t>
  </si>
  <si>
    <t>PET66-0036UPC</t>
  </si>
  <si>
    <t>Zippered Pouch</t>
  </si>
  <si>
    <t>Waste Bag Holder</t>
  </si>
  <si>
    <t>11/28/2019</t>
  </si>
  <si>
    <t>7/27/2020</t>
  </si>
  <si>
    <t>PET66-0225UPC</t>
  </si>
  <si>
    <t>Reusable</t>
  </si>
  <si>
    <t>Wool Dryer Balls 6-Pack XL Size</t>
  </si>
  <si>
    <t>Natural</t>
  </si>
  <si>
    <t>5/20/2019</t>
  </si>
  <si>
    <t>OVERSTOCK01</t>
  </si>
  <si>
    <t>PET63PC4856</t>
  </si>
  <si>
    <t>PETB</t>
  </si>
  <si>
    <t>PET BEDS</t>
  </si>
  <si>
    <t>Pet Beds</t>
  </si>
  <si>
    <t>Chester</t>
  </si>
  <si>
    <t>Hastings</t>
  </si>
  <si>
    <t>Aberdeen</t>
  </si>
  <si>
    <t>Pet Couch with Solid Memory Foam</t>
  </si>
  <si>
    <t>20x25+5.5"</t>
  </si>
  <si>
    <t>Pewter</t>
  </si>
  <si>
    <t>A+</t>
  </si>
  <si>
    <t>PP001029</t>
  </si>
  <si>
    <t>Solid</t>
  </si>
  <si>
    <t>8/7/2018</t>
  </si>
  <si>
    <t>11/20/2024</t>
  </si>
  <si>
    <t>AMAZON,CSNSTORES,KOHLDSN</t>
  </si>
  <si>
    <t>11/16/2020</t>
  </si>
  <si>
    <t>11/30/2020</t>
  </si>
  <si>
    <t>PET63PC4290</t>
  </si>
  <si>
    <t>28x36+9"</t>
  </si>
  <si>
    <t>5/31/2016</t>
  </si>
  <si>
    <t>11/28/2020</t>
  </si>
  <si>
    <t>PET63PC4511</t>
  </si>
  <si>
    <t>34x44+10"</t>
  </si>
  <si>
    <t>11/14/2016</t>
  </si>
  <si>
    <t>12/30/2020</t>
  </si>
  <si>
    <t>1/20/2021</t>
  </si>
  <si>
    <t>PET63PC4515</t>
  </si>
  <si>
    <t>40x50+13"</t>
  </si>
  <si>
    <t>2/15/2019</t>
  </si>
  <si>
    <t>Declined</t>
  </si>
  <si>
    <t>PET63PC4858</t>
  </si>
  <si>
    <t>Khaki</t>
  </si>
  <si>
    <t>AMAZON,KOHLDSN</t>
  </si>
  <si>
    <t>8/14/2020</t>
  </si>
  <si>
    <t>12/7/2020</t>
  </si>
  <si>
    <t>PET63PC4292</t>
  </si>
  <si>
    <t>AMAZON,AMAZONDS,CSNSTORES,KOHLDSN</t>
  </si>
  <si>
    <t>PET63PC4513</t>
  </si>
  <si>
    <t>12/13/2021</t>
  </si>
  <si>
    <t>PET63PC4857</t>
  </si>
  <si>
    <t>Brown</t>
  </si>
  <si>
    <t>12/14/2018</t>
  </si>
  <si>
    <t>7/16/2020</t>
  </si>
  <si>
    <t>12/15/2020</t>
  </si>
  <si>
    <t>PET63PC4291</t>
  </si>
  <si>
    <t>12/3/2020</t>
  </si>
  <si>
    <t>PET63PC4512</t>
  </si>
  <si>
    <t>11/10/2020</t>
  </si>
  <si>
    <t>12/10/2020</t>
  </si>
  <si>
    <t>PET63DU5237</t>
  </si>
  <si>
    <t>Coco</t>
  </si>
  <si>
    <t>Faux Fur Self Warming Indoor Round Donut Cuddler</t>
  </si>
  <si>
    <t>D23+6"</t>
  </si>
  <si>
    <t>Pink</t>
  </si>
  <si>
    <t>4/18/2019</t>
  </si>
  <si>
    <t>AMAZONDS,KOHLDSN</t>
  </si>
  <si>
    <t>PET63DU5238</t>
  </si>
  <si>
    <t>D30+7"</t>
  </si>
  <si>
    <t>PET63DU5422</t>
  </si>
  <si>
    <t>D36+8"</t>
  </si>
  <si>
    <t>6/2/2020</t>
  </si>
  <si>
    <t>AMAZONDS,CSNSTORES,KOHLDSN</t>
  </si>
  <si>
    <t>11/20/2020</t>
  </si>
  <si>
    <t>PET63DU5412</t>
  </si>
  <si>
    <t>Ivory</t>
  </si>
  <si>
    <t>11/25/2020</t>
  </si>
  <si>
    <t>PET63DU5413</t>
  </si>
  <si>
    <t>PET63DU5414</t>
  </si>
  <si>
    <t>AMAZON,AMAZONDS,KOHLDSN</t>
  </si>
  <si>
    <t>PET63DU5416</t>
  </si>
  <si>
    <t>12/31/2020</t>
  </si>
  <si>
    <t>1/7/2021</t>
  </si>
  <si>
    <t>PET63DU5417</t>
  </si>
  <si>
    <t>11/22/2020</t>
  </si>
  <si>
    <t>PET63DU5418</t>
  </si>
  <si>
    <t>11/21/2020</t>
  </si>
  <si>
    <t>PET63DU5235</t>
  </si>
  <si>
    <t>Tan</t>
  </si>
  <si>
    <t>11/27/2020</t>
  </si>
  <si>
    <t>PET63DU5236</t>
  </si>
  <si>
    <t>2/11/2019</t>
  </si>
  <si>
    <t>11/23/2020</t>
  </si>
  <si>
    <t>PET63DU5420</t>
  </si>
  <si>
    <t>6/3/2020</t>
  </si>
  <si>
    <t>1/12/2021</t>
  </si>
  <si>
    <t>1/21/2021</t>
  </si>
  <si>
    <t>PET63PC6185-MD</t>
  </si>
  <si>
    <t>Ally</t>
  </si>
  <si>
    <t>Medium All Foam Pet Couch</t>
  </si>
  <si>
    <t>Navy</t>
  </si>
  <si>
    <t>8/10/2023</t>
  </si>
  <si>
    <t>12/6/2023</t>
  </si>
  <si>
    <t>4/17/2024</t>
  </si>
  <si>
    <t>5/8/2024</t>
  </si>
  <si>
    <t>PET63PC6185-LG</t>
  </si>
  <si>
    <t>Large All Foam Pet Couch</t>
  </si>
  <si>
    <t>AMAZON,CSNSTORES</t>
  </si>
  <si>
    <t>11/22/2023</t>
  </si>
  <si>
    <t>5/15/2024</t>
  </si>
  <si>
    <t>PET63PC6185-XL</t>
  </si>
  <si>
    <t>XLarge All Foam Pet Couch</t>
  </si>
  <si>
    <t>XL</t>
  </si>
  <si>
    <t>5/20/2024</t>
  </si>
  <si>
    <t>PET63PC6183-MD</t>
  </si>
  <si>
    <t>AMAZON,AMAZONDS,OVERSTOCK01</t>
  </si>
  <si>
    <t>5/2/2024</t>
  </si>
  <si>
    <t>PET63PC6183-LG</t>
  </si>
  <si>
    <t>AMAZON,AMAZONDS,CSNSTORES,KOHLDSN,OVERSTOCK01</t>
  </si>
  <si>
    <t>PET63PC6183-XL</t>
  </si>
  <si>
    <t>CSNSTORES,OVERSTOCK01</t>
  </si>
  <si>
    <t>5/1/2024</t>
  </si>
  <si>
    <t>PET63PC6184-MD</t>
  </si>
  <si>
    <t>11/25/2023</t>
  </si>
  <si>
    <t>7/2/2024</t>
  </si>
  <si>
    <t>PET63PC6184-LG</t>
  </si>
  <si>
    <t>8/5/2024</t>
  </si>
  <si>
    <t>PET63PC6184-XL</t>
  </si>
  <si>
    <t>11/17/2023</t>
  </si>
  <si>
    <t>PET63CM6014</t>
  </si>
  <si>
    <t>Nova</t>
  </si>
  <si>
    <t>Oxford Bumper Crate Mat</t>
  </si>
  <si>
    <t>S</t>
  </si>
  <si>
    <t>Olive Green</t>
  </si>
  <si>
    <t>4/11/2023</t>
  </si>
  <si>
    <t>PET63CM6015</t>
  </si>
  <si>
    <t>1/3/2024</t>
  </si>
  <si>
    <t>PET63CM6016</t>
  </si>
  <si>
    <t>PET63CM6017</t>
  </si>
  <si>
    <t>AMAZON,AMAZONDS,CSNSTORES</t>
  </si>
  <si>
    <t>PET63CM6018</t>
  </si>
  <si>
    <t>Back Printed Microberber Bumper Crate Mat</t>
  </si>
  <si>
    <t>11/6/2024</t>
  </si>
  <si>
    <t>12/21/2023</t>
  </si>
  <si>
    <t>PET63CM6019</t>
  </si>
  <si>
    <t>12/28/2023</t>
  </si>
  <si>
    <t>PET63CM6020</t>
  </si>
  <si>
    <t>PET63CM6021</t>
  </si>
  <si>
    <t>2/9/2024</t>
  </si>
  <si>
    <t>PET63CC6031</t>
  </si>
  <si>
    <t>Trucker</t>
  </si>
  <si>
    <t>Crate Cover</t>
  </si>
  <si>
    <t>Dark Grey</t>
  </si>
  <si>
    <t>10/13/2024</t>
  </si>
  <si>
    <t>PET63CC6032</t>
  </si>
  <si>
    <t>PET63CC6033</t>
  </si>
  <si>
    <t>CSNSTORES</t>
  </si>
  <si>
    <t>PET63CC6034</t>
  </si>
  <si>
    <t>PET63-0019</t>
  </si>
  <si>
    <t>Bailey</t>
  </si>
  <si>
    <t>Crystal Velvet Pet Throw</t>
  </si>
  <si>
    <t>35x45"</t>
  </si>
  <si>
    <t>Light Grey/Dark Grey</t>
  </si>
  <si>
    <t>8/2/2017</t>
  </si>
  <si>
    <t>10/5/2024</t>
  </si>
  <si>
    <t>PET63-0020UPC</t>
  </si>
  <si>
    <t>53x42"</t>
  </si>
  <si>
    <t>9/19/2019</t>
  </si>
  <si>
    <t>PET63DU5479</t>
  </si>
  <si>
    <t>Donut</t>
  </si>
  <si>
    <t>Multi</t>
  </si>
  <si>
    <t>ARB-</t>
  </si>
  <si>
    <t>11/24/2020</t>
  </si>
  <si>
    <t>12/21/2020</t>
  </si>
  <si>
    <t>PET63DU5480</t>
  </si>
  <si>
    <t>PET63DU5481</t>
  </si>
  <si>
    <t>12/11/2020</t>
  </si>
  <si>
    <t>PET63PS5693</t>
  </si>
  <si>
    <t>Milo</t>
  </si>
  <si>
    <t>Stair - 2 steps</t>
  </si>
  <si>
    <t>2-STEP</t>
  </si>
  <si>
    <t>9/23/2021</t>
  </si>
  <si>
    <t>AMAZONDS,CHEWYDS</t>
  </si>
  <si>
    <t>3/3/2022</t>
  </si>
  <si>
    <t>PET63PS5694</t>
  </si>
  <si>
    <t>Stair - 3 steps</t>
  </si>
  <si>
    <t>3-STEP</t>
  </si>
  <si>
    <t>B-</t>
  </si>
  <si>
    <t>9/17/2021</t>
  </si>
  <si>
    <t>3/18/2022</t>
  </si>
  <si>
    <t>PET63PS5695</t>
  </si>
  <si>
    <t>Stair - 4 steps</t>
  </si>
  <si>
    <t>4-STEP</t>
  </si>
  <si>
    <t>AMAZONDS,CHEWYDS,CSNSTORES</t>
  </si>
  <si>
    <t>PET63PS5696</t>
  </si>
  <si>
    <t xml:space="preserve">Stair-  2 steps</t>
  </si>
  <si>
    <t>Cocoa</t>
  </si>
  <si>
    <t>PET63PS5697</t>
  </si>
  <si>
    <t>AMAZON,CHEWYDS</t>
  </si>
  <si>
    <t>PET63PS5698</t>
  </si>
  <si>
    <t>PET63PS5699</t>
  </si>
  <si>
    <t>PET63PS5700</t>
  </si>
  <si>
    <t>CHEWYDS,CSNSTORES</t>
  </si>
  <si>
    <t>2/14/2022</t>
  </si>
  <si>
    <t>PET63PS5701</t>
  </si>
  <si>
    <t>CHEWYDS</t>
  </si>
  <si>
    <t>PET63HM6012</t>
  </si>
  <si>
    <t>Nala</t>
  </si>
  <si>
    <t>Hide Mat SM</t>
  </si>
  <si>
    <t>20x30"</t>
  </si>
  <si>
    <t>10/22/2024</t>
  </si>
  <si>
    <t>OLLIIX</t>
  </si>
  <si>
    <t>PET63HM6013</t>
  </si>
  <si>
    <t>Hide Mat LG</t>
  </si>
  <si>
    <t>30x40"</t>
  </si>
  <si>
    <t>AMAZONDS,CSNSTORES,OLLIIX</t>
  </si>
  <si>
    <t>PET63OP6186-LG</t>
  </si>
  <si>
    <t>Kato</t>
  </si>
  <si>
    <t>Large Reversible Ortho Pet Napper</t>
  </si>
  <si>
    <t>1/12/2024</t>
  </si>
  <si>
    <t>5/3/2024</t>
  </si>
  <si>
    <t>PET63OP6188-MD</t>
  </si>
  <si>
    <t>Medium Reversible Ortho Pet Napper</t>
  </si>
  <si>
    <t>6/14/2024</t>
  </si>
  <si>
    <t>PET63OP6188-LG</t>
  </si>
  <si>
    <t>CSNSTORES,KOHLDSN</t>
  </si>
  <si>
    <t>6/19/2024</t>
  </si>
  <si>
    <t>PET63OP6187-MD</t>
  </si>
  <si>
    <t>Discontinued</t>
  </si>
  <si>
    <t>PET63OP6187-LG</t>
  </si>
  <si>
    <t>5/21/2024</t>
  </si>
  <si>
    <t>PET63OD5682</t>
  </si>
  <si>
    <t>Serena</t>
  </si>
  <si>
    <t>Oval Bed</t>
  </si>
  <si>
    <t>23"x18"+5.5"</t>
  </si>
  <si>
    <t>3/17/2022</t>
  </si>
  <si>
    <t>PET63OD5683</t>
  </si>
  <si>
    <t>30"x23"+6.5"</t>
  </si>
  <si>
    <t>PET63OD5684</t>
  </si>
  <si>
    <t>36"x27"+7.5"</t>
  </si>
  <si>
    <t>PET63OD5685</t>
  </si>
  <si>
    <t>PET63OD5686</t>
  </si>
  <si>
    <t>9/18/2021</t>
  </si>
  <si>
    <t>2/17/2022</t>
  </si>
  <si>
    <t>PET63OD5687</t>
  </si>
  <si>
    <t>PET63PC5690</t>
  </si>
  <si>
    <t>Harper</t>
  </si>
  <si>
    <t>Modern Couch</t>
  </si>
  <si>
    <t>25"x20"+5.5"(2.5+3")</t>
  </si>
  <si>
    <t>PET63PC5691</t>
  </si>
  <si>
    <t>36"x28"+9"(4+5")</t>
  </si>
  <si>
    <t>PET63PC5692</t>
  </si>
  <si>
    <t>44"x34"+10"(4+6")</t>
  </si>
  <si>
    <t>2/16/2022</t>
  </si>
  <si>
    <t>PET63CH5688</t>
  </si>
  <si>
    <t>Taylor</t>
  </si>
  <si>
    <t>Cat Ottoman</t>
  </si>
  <si>
    <t>16.5"x16.5"x14"</t>
  </si>
  <si>
    <t>Grey/Ivory</t>
  </si>
  <si>
    <t>9/20/2021</t>
  </si>
  <si>
    <t>PET63HD5681</t>
  </si>
  <si>
    <t>Luna</t>
  </si>
  <si>
    <t>Hooded Round Bed</t>
  </si>
  <si>
    <t>PET63HD5680</t>
  </si>
  <si>
    <t>PET63OP6011</t>
  </si>
  <si>
    <t>Copper</t>
  </si>
  <si>
    <t>Ortho Napper</t>
  </si>
  <si>
    <t>PET63PT6028</t>
  </si>
  <si>
    <t>Geo</t>
  </si>
  <si>
    <t>Pet Throw</t>
  </si>
  <si>
    <t>Navy/Grey</t>
  </si>
  <si>
    <t>MS63PC5358M</t>
  </si>
  <si>
    <t>Martha Stewart</t>
  </si>
  <si>
    <t>Bella</t>
  </si>
  <si>
    <t>Harley</t>
  </si>
  <si>
    <t>Zues</t>
  </si>
  <si>
    <t>Pet Couch</t>
  </si>
  <si>
    <t>3/2/2020</t>
  </si>
  <si>
    <t>AMAZON,AMAZONDS,CSNSTORES,KOHLDSN,OLLIIX</t>
  </si>
  <si>
    <t>8/3/2020</t>
  </si>
  <si>
    <t>1/31/2023</t>
  </si>
  <si>
    <t>MS63PC5357M</t>
  </si>
  <si>
    <t>2/28/2020</t>
  </si>
  <si>
    <t>7/9/2020</t>
  </si>
  <si>
    <t>3/21/2023</t>
  </si>
  <si>
    <t>MS63PC5359M</t>
  </si>
  <si>
    <t>2/26/2020</t>
  </si>
  <si>
    <t>AMAZONDS,BLK01,CSNSTORES</t>
  </si>
  <si>
    <t>7/12/2023</t>
  </si>
  <si>
    <t>MS63BC5352</t>
  </si>
  <si>
    <t>Charlie</t>
  </si>
  <si>
    <t>Riley</t>
  </si>
  <si>
    <t>Roxy</t>
  </si>
  <si>
    <t>4-Sided Bolster With Ortho Base and Removable Cover</t>
  </si>
  <si>
    <t>21x25+8"</t>
  </si>
  <si>
    <t>2/27/2020</t>
  </si>
  <si>
    <t>AMAZON,BLK01,OLLIIX</t>
  </si>
  <si>
    <t>4/3/2023</t>
  </si>
  <si>
    <t>MS63BC5353M</t>
  </si>
  <si>
    <t>18x22+7"</t>
  </si>
  <si>
    <t>1/3/2020</t>
  </si>
  <si>
    <t>11/9/2023</t>
  </si>
  <si>
    <t>PET63PS5699P</t>
  </si>
  <si>
    <t>Madison Park</t>
  </si>
  <si>
    <t>9/16/2021</t>
  </si>
  <si>
    <t>6/28/2022</t>
  </si>
  <si>
    <t>11/14/2022</t>
  </si>
  <si>
    <t>PET63PS5700P</t>
  </si>
  <si>
    <t>12/6/2022</t>
  </si>
  <si>
    <t>PET63PS5701P</t>
  </si>
  <si>
    <t>12/9/2022</t>
  </si>
  <si>
    <t>PET63PS5696P</t>
  </si>
  <si>
    <t>9/27/2022</t>
  </si>
  <si>
    <t>PET63PS5697P</t>
  </si>
  <si>
    <t>10/13/2022</t>
  </si>
  <si>
    <t>PET63PS5698P</t>
  </si>
  <si>
    <t>12/20/2022</t>
  </si>
  <si>
    <t>PET63PS5693P</t>
  </si>
  <si>
    <t>10/18/2022</t>
  </si>
  <si>
    <t>PET63PS5694P</t>
  </si>
  <si>
    <t>9/14/2022</t>
  </si>
  <si>
    <t>PET63PS5695P</t>
  </si>
  <si>
    <t>PET63HD5681P</t>
  </si>
  <si>
    <t>8/17/2022</t>
  </si>
  <si>
    <t>PET63HD5680P</t>
  </si>
  <si>
    <t>8/22/2022</t>
  </si>
  <si>
    <t>PET63PC5690P</t>
  </si>
  <si>
    <t>11/21/2022</t>
  </si>
  <si>
    <t>PET63PC5691P</t>
  </si>
  <si>
    <t>PET63PC5692P</t>
  </si>
  <si>
    <t>3/20/2023</t>
  </si>
  <si>
    <t>PET63OD5682P</t>
  </si>
  <si>
    <t>10/3/2022</t>
  </si>
  <si>
    <t>PET63OD5683P</t>
  </si>
  <si>
    <t>9/28/2022</t>
  </si>
  <si>
    <t>PET63OD5684P</t>
  </si>
  <si>
    <t>PET63OD5685P</t>
  </si>
  <si>
    <t>PET63OD5686P</t>
  </si>
  <si>
    <t>10/17/2022</t>
  </si>
  <si>
    <t>PET63OD5687P</t>
  </si>
  <si>
    <t>PET63CH5688P</t>
  </si>
  <si>
    <t>8/2/2022</t>
  </si>
  <si>
    <t>HA63HS1964</t>
  </si>
  <si>
    <t>Home Accents</t>
  </si>
  <si>
    <t>Signature</t>
  </si>
  <si>
    <t>17"</t>
  </si>
  <si>
    <t>Chili/Taupe</t>
  </si>
  <si>
    <t>Inactive</t>
  </si>
  <si>
    <t>HA63HS1965</t>
  </si>
  <si>
    <t>Spice/Taupe</t>
  </si>
  <si>
    <t>HA63HS1963</t>
  </si>
  <si>
    <t>Teal/Taupe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</si>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</sst>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</v>
      </c>
      <c r="M6" s="3">
        <v>6.3</v>
      </c>
      <c r="N6" s="3">
        <v>7.49</v>
      </c>
      <c r="O6" s="2" t="s">
        <v>96</v>
      </c>
      <c r="P6" s="2" t="s">
        <v>97</v>
      </c>
      <c r="Q6" s="2" t="s">
        <v>98</v>
      </c>
      <c r="R6" s="2" t="s">
        <v>16</v>
      </c>
      <c r="S6" s="2" t="s">
        <v>99</v>
      </c>
      <c r="T6" s="2" t="s">
        <v>99</v>
      </c>
      <c r="U6" s="2" t="s">
        <v>99</v>
      </c>
      <c r="V6" s="2" t="s">
        <v>100</v>
      </c>
      <c r="W6" s="2" t="s">
        <v>99</v>
      </c>
      <c r="X6" s="2" t="s">
        <v>99</v>
      </c>
      <c r="Y6" s="2" t="s">
        <v>101</v>
      </c>
      <c r="Z6" s="4">
        <v>90</v>
      </c>
      <c r="AA6" s="4">
        <f>=ROUNDDOWN(33.3333333333333,0)</f>
      </c>
      <c r="AB6" s="5">
        <v>2.7</v>
      </c>
      <c r="AC6" s="2" t="s">
        <v>99</v>
      </c>
      <c r="AD6" s="4"/>
      <c r="AE6" s="4"/>
      <c r="AF6" s="6"/>
      <c r="AG6" s="6">
        <v>47</v>
      </c>
      <c r="AH6" s="7">
        <v>0.9355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12</v>
      </c>
      <c r="AQ6" s="8">
        <v>67.92</v>
      </c>
      <c r="AR6" s="4"/>
      <c r="AS6" s="8"/>
      <c r="AT6" s="7"/>
      <c r="AU6" s="7"/>
      <c r="AV6" s="4">
        <v>420</v>
      </c>
      <c r="AW6" s="8">
        <v>3784.8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0.0179</v>
      </c>
      <c r="BC6" s="4">
        <v>1322</v>
      </c>
      <c r="BD6" s="8">
        <v>12002.02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0.3153</v>
      </c>
      <c r="BJ6" s="4">
        <v>12</v>
      </c>
      <c r="BK6" s="8">
        <v>67.92</v>
      </c>
      <c r="BL6" s="2" t="s">
        <v>102</v>
      </c>
      <c r="BM6" s="7">
        <v>1</v>
      </c>
      <c r="BN6" s="7">
        <v>1</v>
      </c>
      <c r="BO6" s="4">
        <v>12</v>
      </c>
      <c r="BP6" s="8">
        <v>67.92</v>
      </c>
      <c r="BQ6" s="4"/>
      <c r="BR6" s="8"/>
      <c r="BS6" s="7"/>
      <c r="BT6" s="7"/>
      <c r="BU6" s="2" t="s">
        <v>103</v>
      </c>
      <c r="BV6" s="2" t="s">
        <v>104</v>
      </c>
      <c r="BW6" s="2" t="s">
        <v>99</v>
      </c>
      <c r="BX6" s="2" t="s">
        <v>105</v>
      </c>
      <c r="BY6" s="2" t="s">
        <v>106</v>
      </c>
      <c r="BZ6" s="2" t="s">
        <v>99</v>
      </c>
      <c r="CA6" s="4"/>
      <c r="CB6" s="8"/>
      <c r="CC6" s="4"/>
      <c r="CD6" s="8"/>
      <c r="CE6" s="7"/>
      <c r="CF6" s="7"/>
      <c r="CG6" s="2" t="s">
        <v>99</v>
      </c>
      <c r="CH6" s="2" t="s">
        <v>99</v>
      </c>
      <c r="CI6" s="2" t="s">
        <v>99</v>
      </c>
      <c r="CJ6" s="2" t="s">
        <v>99</v>
      </c>
      <c r="CK6" s="2" t="s">
        <v>99</v>
      </c>
      <c r="CL6" s="2" t="s">
        <v>99</v>
      </c>
    </row>
    <row r="7">
      <c r="A7" s="2" t="s">
        <v>107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108</v>
      </c>
      <c r="J7" s="2" t="s">
        <v>109</v>
      </c>
      <c r="K7" s="2" t="s">
        <v>95</v>
      </c>
      <c r="L7" s="3">
        <v>7.92</v>
      </c>
      <c r="M7" s="3">
        <v>8.32</v>
      </c>
      <c r="N7" s="3">
        <v>12.99</v>
      </c>
      <c r="O7" s="2" t="s">
        <v>104</v>
      </c>
      <c r="P7" s="2" t="s">
        <v>110</v>
      </c>
      <c r="Q7" s="2" t="s">
        <v>98</v>
      </c>
      <c r="R7" s="2" t="s">
        <v>16</v>
      </c>
      <c r="S7" s="2" t="s">
        <v>99</v>
      </c>
      <c r="T7" s="2" t="s">
        <v>99</v>
      </c>
      <c r="U7" s="2" t="s">
        <v>99</v>
      </c>
      <c r="V7" s="2" t="s">
        <v>100</v>
      </c>
      <c r="W7" s="2" t="s">
        <v>99</v>
      </c>
      <c r="X7" s="2" t="s">
        <v>99</v>
      </c>
      <c r="Y7" s="2" t="s">
        <v>111</v>
      </c>
      <c r="Z7" s="4">
        <v>415</v>
      </c>
      <c r="AA7" s="4">
        <f>=ROUNDDOWN(9.22222222222222,0)</f>
      </c>
      <c r="AB7" s="5">
        <v>45</v>
      </c>
      <c r="AC7" s="2" t="s">
        <v>112</v>
      </c>
      <c r="AD7" s="4">
        <v>900</v>
      </c>
      <c r="AE7" s="4">
        <v>900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408</v>
      </c>
      <c r="AQ7" s="8">
        <v>3716.88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0.9821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408</v>
      </c>
      <c r="BK7" s="8">
        <v>3716.88</v>
      </c>
      <c r="BL7" s="2" t="s">
        <v>113</v>
      </c>
      <c r="BM7" s="7">
        <v>1</v>
      </c>
      <c r="BN7" s="7">
        <v>1</v>
      </c>
      <c r="BO7" s="4">
        <v>408</v>
      </c>
      <c r="BP7" s="8">
        <v>3716.88</v>
      </c>
      <c r="BQ7" s="4"/>
      <c r="BR7" s="8"/>
      <c r="BS7" s="7"/>
      <c r="BT7" s="7"/>
      <c r="BU7" s="2" t="s">
        <v>103</v>
      </c>
      <c r="BV7" s="2" t="s">
        <v>104</v>
      </c>
      <c r="BW7" s="2" t="s">
        <v>99</v>
      </c>
      <c r="BX7" s="2" t="s">
        <v>114</v>
      </c>
      <c r="BY7" s="2" t="s">
        <v>106</v>
      </c>
      <c r="BZ7" s="2" t="s">
        <v>99</v>
      </c>
      <c r="CA7" s="4"/>
      <c r="CB7" s="8"/>
      <c r="CC7" s="4"/>
      <c r="CD7" s="8"/>
      <c r="CE7" s="7"/>
      <c r="CF7" s="7"/>
      <c r="CG7" s="2" t="s">
        <v>99</v>
      </c>
      <c r="CH7" s="2" t="s">
        <v>99</v>
      </c>
      <c r="CI7" s="2" t="s">
        <v>99</v>
      </c>
      <c r="CJ7" s="2" t="s">
        <v>99</v>
      </c>
      <c r="CK7" s="2" t="s">
        <v>99</v>
      </c>
      <c r="CL7" s="2" t="s">
        <v>99</v>
      </c>
    </row>
    <row r="8">
      <c r="A8" s="2" t="s">
        <v>115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108</v>
      </c>
      <c r="J8" s="2" t="s">
        <v>109</v>
      </c>
      <c r="K8" s="2" t="s">
        <v>116</v>
      </c>
      <c r="L8" s="3">
        <v>7.92</v>
      </c>
      <c r="M8" s="3">
        <v>8.32</v>
      </c>
      <c r="N8" s="3">
        <v>12.99</v>
      </c>
      <c r="O8" s="2" t="s">
        <v>104</v>
      </c>
      <c r="P8" s="2" t="s">
        <v>110</v>
      </c>
      <c r="Q8" s="2" t="s">
        <v>98</v>
      </c>
      <c r="R8" s="2" t="s">
        <v>16</v>
      </c>
      <c r="S8" s="2" t="s">
        <v>99</v>
      </c>
      <c r="T8" s="2" t="s">
        <v>99</v>
      </c>
      <c r="U8" s="2" t="s">
        <v>99</v>
      </c>
      <c r="V8" s="2" t="s">
        <v>100</v>
      </c>
      <c r="W8" s="2" t="s">
        <v>99</v>
      </c>
      <c r="X8" s="2" t="s">
        <v>99</v>
      </c>
      <c r="Y8" s="2" t="s">
        <v>117</v>
      </c>
      <c r="Z8" s="4">
        <v>644</v>
      </c>
      <c r="AA8" s="4">
        <f>=ROUNDDOWN(17.7410468319559,0)</f>
      </c>
      <c r="AB8" s="5">
        <v>36.3</v>
      </c>
      <c r="AC8" s="2" t="s">
        <v>112</v>
      </c>
      <c r="AD8" s="4">
        <v>504</v>
      </c>
      <c r="AE8" s="4">
        <v>504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252</v>
      </c>
      <c r="AQ8" s="8">
        <v>2295.72</v>
      </c>
      <c r="AR8" s="4"/>
      <c r="AS8" s="8"/>
      <c r="AT8" s="7"/>
      <c r="AU8" s="7"/>
      <c r="AV8" s="4">
        <v>252</v>
      </c>
      <c r="AW8" s="8">
        <v>2295.72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0.1913</v>
      </c>
      <c r="BJ8" s="4">
        <v>252</v>
      </c>
      <c r="BK8" s="8">
        <v>2295.72</v>
      </c>
      <c r="BL8" s="2" t="s">
        <v>16</v>
      </c>
      <c r="BM8" s="7">
        <v>1</v>
      </c>
      <c r="BN8" s="7">
        <v>1</v>
      </c>
      <c r="BO8" s="4">
        <v>252</v>
      </c>
      <c r="BP8" s="8">
        <v>2295.72</v>
      </c>
      <c r="BQ8" s="4"/>
      <c r="BR8" s="8"/>
      <c r="BS8" s="7"/>
      <c r="BT8" s="7"/>
      <c r="BU8" s="2" t="s">
        <v>103</v>
      </c>
      <c r="BV8" s="2" t="s">
        <v>104</v>
      </c>
      <c r="BW8" s="2" t="s">
        <v>99</v>
      </c>
      <c r="BX8" s="2" t="s">
        <v>114</v>
      </c>
      <c r="BY8" s="2" t="s">
        <v>106</v>
      </c>
      <c r="BZ8" s="2" t="s">
        <v>99</v>
      </c>
      <c r="CA8" s="4"/>
      <c r="CB8" s="8"/>
      <c r="CC8" s="4"/>
      <c r="CD8" s="8"/>
      <c r="CE8" s="7"/>
      <c r="CF8" s="7"/>
      <c r="CG8" s="2" t="s">
        <v>99</v>
      </c>
      <c r="CH8" s="2" t="s">
        <v>99</v>
      </c>
      <c r="CI8" s="2" t="s">
        <v>99</v>
      </c>
      <c r="CJ8" s="2" t="s">
        <v>99</v>
      </c>
      <c r="CK8" s="2" t="s">
        <v>99</v>
      </c>
      <c r="CL8" s="2" t="s">
        <v>99</v>
      </c>
    </row>
    <row r="9">
      <c r="A9" s="2" t="s">
        <v>118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108</v>
      </c>
      <c r="J9" s="2" t="s">
        <v>109</v>
      </c>
      <c r="K9" s="2" t="s">
        <v>119</v>
      </c>
      <c r="L9" s="3">
        <v>7.92</v>
      </c>
      <c r="M9" s="3">
        <v>8.32</v>
      </c>
      <c r="N9" s="3">
        <v>12.99</v>
      </c>
      <c r="O9" s="2" t="s">
        <v>104</v>
      </c>
      <c r="P9" s="2" t="s">
        <v>120</v>
      </c>
      <c r="Q9" s="2" t="s">
        <v>98</v>
      </c>
      <c r="R9" s="2" t="s">
        <v>16</v>
      </c>
      <c r="S9" s="2" t="s">
        <v>99</v>
      </c>
      <c r="T9" s="2" t="s">
        <v>99</v>
      </c>
      <c r="U9" s="2" t="s">
        <v>99</v>
      </c>
      <c r="V9" s="2" t="s">
        <v>100</v>
      </c>
      <c r="W9" s="2" t="s">
        <v>99</v>
      </c>
      <c r="X9" s="2" t="s">
        <v>99</v>
      </c>
      <c r="Y9" s="2" t="s">
        <v>111</v>
      </c>
      <c r="Z9" s="4">
        <v>301</v>
      </c>
      <c r="AA9" s="4">
        <f>=ROUNDDOWN(13.5585585585586,0)</f>
      </c>
      <c r="AB9" s="5">
        <v>22.2</v>
      </c>
      <c r="AC9" s="2" t="s">
        <v>112</v>
      </c>
      <c r="AD9" s="4">
        <v>504</v>
      </c>
      <c r="AE9" s="4">
        <v>504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216</v>
      </c>
      <c r="AQ9" s="8">
        <v>1967.76</v>
      </c>
      <c r="AR9" s="4"/>
      <c r="AS9" s="8"/>
      <c r="AT9" s="7"/>
      <c r="AU9" s="7"/>
      <c r="AV9" s="4">
        <v>216</v>
      </c>
      <c r="AW9" s="8">
        <v>1967.76</v>
      </c>
      <c r="AX9" s="4"/>
      <c r="AY9" s="8"/>
      <c r="AZ9" s="7"/>
      <c r="BA9" s="7"/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0.164</v>
      </c>
      <c r="BJ9" s="4">
        <v>216</v>
      </c>
      <c r="BK9" s="8">
        <v>1967.76</v>
      </c>
      <c r="BL9" s="2" t="s">
        <v>16</v>
      </c>
      <c r="BM9" s="7">
        <v>1</v>
      </c>
      <c r="BN9" s="7">
        <v>1</v>
      </c>
      <c r="BO9" s="4">
        <v>216</v>
      </c>
      <c r="BP9" s="8">
        <v>1967.76</v>
      </c>
      <c r="BQ9" s="4"/>
      <c r="BR9" s="8"/>
      <c r="BS9" s="7"/>
      <c r="BT9" s="7"/>
      <c r="BU9" s="2" t="s">
        <v>103</v>
      </c>
      <c r="BV9" s="2" t="s">
        <v>104</v>
      </c>
      <c r="BW9" s="2" t="s">
        <v>99</v>
      </c>
      <c r="BX9" s="2" t="s">
        <v>114</v>
      </c>
      <c r="BY9" s="2" t="s">
        <v>106</v>
      </c>
      <c r="BZ9" s="2" t="s">
        <v>99</v>
      </c>
      <c r="CA9" s="4"/>
      <c r="CB9" s="8"/>
      <c r="CC9" s="4"/>
      <c r="CD9" s="8"/>
      <c r="CE9" s="7"/>
      <c r="CF9" s="7"/>
      <c r="CG9" s="2" t="s">
        <v>99</v>
      </c>
      <c r="CH9" s="2" t="s">
        <v>99</v>
      </c>
      <c r="CI9" s="2" t="s">
        <v>99</v>
      </c>
      <c r="CJ9" s="2" t="s">
        <v>99</v>
      </c>
      <c r="CK9" s="2" t="s">
        <v>99</v>
      </c>
      <c r="CL9" s="2" t="s">
        <v>99</v>
      </c>
    </row>
    <row r="10">
      <c r="A10" s="2" t="s">
        <v>121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108</v>
      </c>
      <c r="J10" s="2" t="s">
        <v>109</v>
      </c>
      <c r="K10" s="2" t="s">
        <v>122</v>
      </c>
      <c r="L10" s="3">
        <v>7.92</v>
      </c>
      <c r="M10" s="3">
        <v>8.32</v>
      </c>
      <c r="N10" s="3">
        <v>12.99</v>
      </c>
      <c r="O10" s="2" t="s">
        <v>104</v>
      </c>
      <c r="P10" s="2" t="s">
        <v>120</v>
      </c>
      <c r="Q10" s="2" t="s">
        <v>98</v>
      </c>
      <c r="R10" s="2" t="s">
        <v>16</v>
      </c>
      <c r="S10" s="2" t="s">
        <v>99</v>
      </c>
      <c r="T10" s="2" t="s">
        <v>99</v>
      </c>
      <c r="U10" s="2" t="s">
        <v>99</v>
      </c>
      <c r="V10" s="2" t="s">
        <v>100</v>
      </c>
      <c r="W10" s="2" t="s">
        <v>99</v>
      </c>
      <c r="X10" s="2" t="s">
        <v>99</v>
      </c>
      <c r="Y10" s="2" t="s">
        <v>117</v>
      </c>
      <c r="Z10" s="4">
        <v>266</v>
      </c>
      <c r="AA10" s="4">
        <f>=ROUNDDOWN(10.64,0)</f>
      </c>
      <c r="AB10" s="5">
        <v>25</v>
      </c>
      <c r="AC10" s="2" t="s">
        <v>112</v>
      </c>
      <c r="AD10" s="4">
        <v>504</v>
      </c>
      <c r="AE10" s="4">
        <v>504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216</v>
      </c>
      <c r="AQ10" s="8">
        <v>1967.76</v>
      </c>
      <c r="AR10" s="4"/>
      <c r="AS10" s="8"/>
      <c r="AT10" s="7"/>
      <c r="AU10" s="7"/>
      <c r="AV10" s="4">
        <v>216</v>
      </c>
      <c r="AW10" s="8">
        <v>1967.76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0.164</v>
      </c>
      <c r="BJ10" s="4">
        <v>216</v>
      </c>
      <c r="BK10" s="8">
        <v>1967.76</v>
      </c>
      <c r="BL10" s="2" t="s">
        <v>16</v>
      </c>
      <c r="BM10" s="7">
        <v>1</v>
      </c>
      <c r="BN10" s="7">
        <v>1</v>
      </c>
      <c r="BO10" s="4">
        <v>216</v>
      </c>
      <c r="BP10" s="8">
        <v>1967.76</v>
      </c>
      <c r="BQ10" s="4"/>
      <c r="BR10" s="8"/>
      <c r="BS10" s="7"/>
      <c r="BT10" s="7"/>
      <c r="BU10" s="2" t="s">
        <v>103</v>
      </c>
      <c r="BV10" s="2" t="s">
        <v>104</v>
      </c>
      <c r="BW10" s="2" t="s">
        <v>99</v>
      </c>
      <c r="BX10" s="2" t="s">
        <v>114</v>
      </c>
      <c r="BY10" s="2" t="s">
        <v>106</v>
      </c>
      <c r="BZ10" s="2" t="s">
        <v>99</v>
      </c>
      <c r="CA10" s="4"/>
      <c r="CB10" s="8"/>
      <c r="CC10" s="4"/>
      <c r="CD10" s="8"/>
      <c r="CE10" s="7"/>
      <c r="CF10" s="7"/>
      <c r="CG10" s="2" t="s">
        <v>99</v>
      </c>
      <c r="CH10" s="2" t="s">
        <v>99</v>
      </c>
      <c r="CI10" s="2" t="s">
        <v>99</v>
      </c>
      <c r="CJ10" s="2" t="s">
        <v>99</v>
      </c>
      <c r="CK10" s="2" t="s">
        <v>99</v>
      </c>
      <c r="CL10" s="2" t="s">
        <v>99</v>
      </c>
    </row>
    <row r="11">
      <c r="A11" s="2" t="s">
        <v>123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108</v>
      </c>
      <c r="J11" s="2" t="s">
        <v>109</v>
      </c>
      <c r="K11" s="2" t="s">
        <v>124</v>
      </c>
      <c r="L11" s="3">
        <v>7.92</v>
      </c>
      <c r="M11" s="3">
        <v>8.32</v>
      </c>
      <c r="N11" s="3">
        <v>12.99</v>
      </c>
      <c r="O11" s="2" t="s">
        <v>104</v>
      </c>
      <c r="P11" s="2" t="s">
        <v>120</v>
      </c>
      <c r="Q11" s="2" t="s">
        <v>98</v>
      </c>
      <c r="R11" s="2" t="s">
        <v>16</v>
      </c>
      <c r="S11" s="2" t="s">
        <v>99</v>
      </c>
      <c r="T11" s="2" t="s">
        <v>99</v>
      </c>
      <c r="U11" s="2" t="s">
        <v>99</v>
      </c>
      <c r="V11" s="2" t="s">
        <v>100</v>
      </c>
      <c r="W11" s="2" t="s">
        <v>99</v>
      </c>
      <c r="X11" s="2" t="s">
        <v>99</v>
      </c>
      <c r="Y11" s="2" t="s">
        <v>117</v>
      </c>
      <c r="Z11" s="4">
        <v>280</v>
      </c>
      <c r="AA11" s="4">
        <f>=ROUNDDOWN(14,0)</f>
      </c>
      <c r="AB11" s="5">
        <v>20</v>
      </c>
      <c r="AC11" s="2" t="s">
        <v>112</v>
      </c>
      <c r="AD11" s="4">
        <v>504</v>
      </c>
      <c r="AE11" s="4">
        <v>504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110</v>
      </c>
      <c r="AQ11" s="8">
        <v>1002.1</v>
      </c>
      <c r="AR11" s="4"/>
      <c r="AS11" s="8"/>
      <c r="AT11" s="7"/>
      <c r="AU11" s="7"/>
      <c r="AV11" s="4">
        <v>110</v>
      </c>
      <c r="AW11" s="8">
        <v>1002.1</v>
      </c>
      <c r="AX11" s="4"/>
      <c r="AY11" s="8"/>
      <c r="AZ11" s="7"/>
      <c r="BA11" s="7"/>
      <c r="BB11" s="7">
        <v>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0.0835</v>
      </c>
      <c r="BJ11" s="4">
        <v>110</v>
      </c>
      <c r="BK11" s="8">
        <v>1002.1</v>
      </c>
      <c r="BL11" s="2" t="s">
        <v>113</v>
      </c>
      <c r="BM11" s="7">
        <v>1</v>
      </c>
      <c r="BN11" s="7">
        <v>1</v>
      </c>
      <c r="BO11" s="4">
        <v>110</v>
      </c>
      <c r="BP11" s="8">
        <v>1002.1</v>
      </c>
      <c r="BQ11" s="4"/>
      <c r="BR11" s="8"/>
      <c r="BS11" s="7"/>
      <c r="BT11" s="7"/>
      <c r="BU11" s="2" t="s">
        <v>103</v>
      </c>
      <c r="BV11" s="2" t="s">
        <v>104</v>
      </c>
      <c r="BW11" s="2" t="s">
        <v>99</v>
      </c>
      <c r="BX11" s="2" t="s">
        <v>114</v>
      </c>
      <c r="BY11" s="2" t="s">
        <v>106</v>
      </c>
      <c r="BZ11" s="2" t="s">
        <v>99</v>
      </c>
      <c r="CA11" s="4"/>
      <c r="CB11" s="8"/>
      <c r="CC11" s="4"/>
      <c r="CD11" s="8"/>
      <c r="CE11" s="7"/>
      <c r="CF11" s="7"/>
      <c r="CG11" s="2" t="s">
        <v>99</v>
      </c>
      <c r="CH11" s="2" t="s">
        <v>99</v>
      </c>
      <c r="CI11" s="2" t="s">
        <v>99</v>
      </c>
      <c r="CJ11" s="2" t="s">
        <v>99</v>
      </c>
      <c r="CK11" s="2" t="s">
        <v>99</v>
      </c>
      <c r="CL11" s="2" t="s">
        <v>99</v>
      </c>
    </row>
    <row r="12">
      <c r="A12" s="2" t="s">
        <v>125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108</v>
      </c>
      <c r="J12" s="2" t="s">
        <v>109</v>
      </c>
      <c r="K12" s="2" t="s">
        <v>126</v>
      </c>
      <c r="L12" s="3">
        <v>7.92</v>
      </c>
      <c r="M12" s="3">
        <v>8.32</v>
      </c>
      <c r="N12" s="3">
        <v>12.99</v>
      </c>
      <c r="O12" s="2" t="s">
        <v>104</v>
      </c>
      <c r="P12" s="2" t="s">
        <v>120</v>
      </c>
      <c r="Q12" s="2" t="s">
        <v>98</v>
      </c>
      <c r="R12" s="2" t="s">
        <v>16</v>
      </c>
      <c r="S12" s="2" t="s">
        <v>99</v>
      </c>
      <c r="T12" s="2" t="s">
        <v>99</v>
      </c>
      <c r="U12" s="2" t="s">
        <v>99</v>
      </c>
      <c r="V12" s="2" t="s">
        <v>100</v>
      </c>
      <c r="W12" s="2" t="s">
        <v>99</v>
      </c>
      <c r="X12" s="2" t="s">
        <v>99</v>
      </c>
      <c r="Y12" s="2" t="s">
        <v>111</v>
      </c>
      <c r="Z12" s="4">
        <v>927</v>
      </c>
      <c r="AA12" s="4">
        <f>=ROUNDDOWN(46.35,0)</f>
      </c>
      <c r="AB12" s="5">
        <v>20</v>
      </c>
      <c r="AC12" s="2" t="s">
        <v>99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108</v>
      </c>
      <c r="AQ12" s="8">
        <v>983.88</v>
      </c>
      <c r="AR12" s="4"/>
      <c r="AS12" s="8"/>
      <c r="AT12" s="7"/>
      <c r="AU12" s="7"/>
      <c r="AV12" s="4">
        <v>108</v>
      </c>
      <c r="AW12" s="8">
        <v>983.88</v>
      </c>
      <c r="AX12" s="4"/>
      <c r="AY12" s="8"/>
      <c r="AZ12" s="7"/>
      <c r="BA12" s="7"/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0.082</v>
      </c>
      <c r="BJ12" s="4">
        <v>108</v>
      </c>
      <c r="BK12" s="8">
        <v>983.88</v>
      </c>
      <c r="BL12" s="2" t="s">
        <v>16</v>
      </c>
      <c r="BM12" s="7">
        <v>1</v>
      </c>
      <c r="BN12" s="7">
        <v>1</v>
      </c>
      <c r="BO12" s="4">
        <v>108</v>
      </c>
      <c r="BP12" s="8">
        <v>983.88</v>
      </c>
      <c r="BQ12" s="4"/>
      <c r="BR12" s="8"/>
      <c r="BS12" s="7"/>
      <c r="BT12" s="7"/>
      <c r="BU12" s="2" t="s">
        <v>103</v>
      </c>
      <c r="BV12" s="2" t="s">
        <v>104</v>
      </c>
      <c r="BW12" s="2" t="s">
        <v>99</v>
      </c>
      <c r="BX12" s="2" t="s">
        <v>105</v>
      </c>
      <c r="BY12" s="2" t="s">
        <v>106</v>
      </c>
      <c r="BZ12" s="2" t="s">
        <v>99</v>
      </c>
      <c r="CA12" s="4"/>
      <c r="CB12" s="8"/>
      <c r="CC12" s="4"/>
      <c r="CD12" s="8"/>
      <c r="CE12" s="7"/>
      <c r="CF12" s="7"/>
      <c r="CG12" s="2" t="s">
        <v>99</v>
      </c>
      <c r="CH12" s="2" t="s">
        <v>99</v>
      </c>
      <c r="CI12" s="2" t="s">
        <v>99</v>
      </c>
      <c r="CJ12" s="2" t="s">
        <v>99</v>
      </c>
      <c r="CK12" s="2" t="s">
        <v>99</v>
      </c>
      <c r="CL12" s="2" t="s">
        <v>99</v>
      </c>
    </row>
    <row r="13">
      <c r="A13" s="2" t="s">
        <v>127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128</v>
      </c>
      <c r="G13" s="2" t="s">
        <v>128</v>
      </c>
      <c r="H13" s="2" t="s">
        <v>128</v>
      </c>
      <c r="I13" s="2" t="s">
        <v>129</v>
      </c>
      <c r="J13" s="2" t="s">
        <v>109</v>
      </c>
      <c r="K13" s="2" t="s">
        <v>130</v>
      </c>
      <c r="L13" s="3">
        <v>14.2</v>
      </c>
      <c r="M13" s="3">
        <v>14.91</v>
      </c>
      <c r="N13" s="3">
        <v>24.99</v>
      </c>
      <c r="O13" s="2" t="s">
        <v>104</v>
      </c>
      <c r="P13" s="2" t="s">
        <v>131</v>
      </c>
      <c r="Q13" s="2" t="s">
        <v>98</v>
      </c>
      <c r="R13" s="2" t="s">
        <v>16</v>
      </c>
      <c r="S13" s="2" t="s">
        <v>99</v>
      </c>
      <c r="T13" s="2" t="s">
        <v>99</v>
      </c>
      <c r="U13" s="2" t="s">
        <v>99</v>
      </c>
      <c r="V13" s="2" t="s">
        <v>100</v>
      </c>
      <c r="W13" s="2" t="s">
        <v>99</v>
      </c>
      <c r="X13" s="2" t="s">
        <v>99</v>
      </c>
      <c r="Y13" s="2" t="s">
        <v>132</v>
      </c>
      <c r="Z13" s="4">
        <v>415</v>
      </c>
      <c r="AA13" s="4">
        <f>=ROUNDDOWN(23.314606741573,0)</f>
      </c>
      <c r="AB13" s="5">
        <v>17.8</v>
      </c>
      <c r="AC13" s="2" t="s">
        <v>99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120</v>
      </c>
      <c r="AQ13" s="8">
        <v>1959.6</v>
      </c>
      <c r="AR13" s="4"/>
      <c r="AS13" s="8"/>
      <c r="AT13" s="7"/>
      <c r="AU13" s="7"/>
      <c r="AV13" s="4">
        <v>120</v>
      </c>
      <c r="AW13" s="8">
        <v>1959.6</v>
      </c>
      <c r="AX13" s="4"/>
      <c r="AY13" s="8"/>
      <c r="AZ13" s="7"/>
      <c r="BA13" s="7"/>
      <c r="BB13" s="7">
        <v>1</v>
      </c>
      <c r="BC13" s="4">
        <v>120</v>
      </c>
      <c r="BD13" s="8">
        <v>1959.6</v>
      </c>
      <c r="BE13" s="4"/>
      <c r="BF13" s="8"/>
      <c r="BG13" s="7"/>
      <c r="BH13" s="7"/>
      <c r="BI13" s="7">
        <v>1</v>
      </c>
      <c r="BJ13" s="4">
        <v>120</v>
      </c>
      <c r="BK13" s="8">
        <v>1959.6</v>
      </c>
      <c r="BL13" s="2" t="s">
        <v>16</v>
      </c>
      <c r="BM13" s="7">
        <v>1</v>
      </c>
      <c r="BN13" s="7">
        <v>1</v>
      </c>
      <c r="BO13" s="4">
        <v>120</v>
      </c>
      <c r="BP13" s="8">
        <v>1959.6</v>
      </c>
      <c r="BQ13" s="4"/>
      <c r="BR13" s="8"/>
      <c r="BS13" s="7"/>
      <c r="BT13" s="7"/>
      <c r="BU13" s="2" t="s">
        <v>103</v>
      </c>
      <c r="BV13" s="2" t="s">
        <v>104</v>
      </c>
      <c r="BW13" s="2" t="s">
        <v>99</v>
      </c>
      <c r="BX13" s="2" t="s">
        <v>133</v>
      </c>
      <c r="BY13" s="2" t="s">
        <v>106</v>
      </c>
      <c r="BZ13" s="2" t="s">
        <v>99</v>
      </c>
      <c r="CA13" s="4"/>
      <c r="CB13" s="8"/>
      <c r="CC13" s="4"/>
      <c r="CD13" s="8"/>
      <c r="CE13" s="7"/>
      <c r="CF13" s="7"/>
      <c r="CG13" s="2" t="s">
        <v>99</v>
      </c>
      <c r="CH13" s="2" t="s">
        <v>99</v>
      </c>
      <c r="CI13" s="2" t="s">
        <v>99</v>
      </c>
      <c r="CJ13" s="2" t="s">
        <v>99</v>
      </c>
      <c r="CK13" s="2" t="s">
        <v>99</v>
      </c>
      <c r="CL13" s="2" t="s">
        <v>99</v>
      </c>
    </row>
    <row r="14">
      <c r="A14" s="2" t="s">
        <v>134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135</v>
      </c>
      <c r="G14" s="2" t="s">
        <v>135</v>
      </c>
      <c r="H14" s="2" t="s">
        <v>135</v>
      </c>
      <c r="I14" s="2" t="s">
        <v>136</v>
      </c>
      <c r="J14" s="2" t="s">
        <v>137</v>
      </c>
      <c r="K14" s="2" t="s">
        <v>138</v>
      </c>
      <c r="L14" s="3">
        <v>9.92</v>
      </c>
      <c r="M14" s="3">
        <v>10.42</v>
      </c>
      <c r="N14" s="3">
        <v>18.99</v>
      </c>
      <c r="O14" s="2" t="s">
        <v>104</v>
      </c>
      <c r="P14" s="2" t="s">
        <v>139</v>
      </c>
      <c r="Q14" s="2" t="s">
        <v>98</v>
      </c>
      <c r="R14" s="2" t="s">
        <v>99</v>
      </c>
      <c r="S14" s="2" t="s">
        <v>99</v>
      </c>
      <c r="T14" s="2" t="s">
        <v>99</v>
      </c>
      <c r="U14" s="2" t="s">
        <v>140</v>
      </c>
      <c r="V14" s="2" t="s">
        <v>100</v>
      </c>
      <c r="W14" s="2" t="s">
        <v>141</v>
      </c>
      <c r="X14" s="2" t="s">
        <v>99</v>
      </c>
      <c r="Y14" s="2" t="s">
        <v>142</v>
      </c>
      <c r="Z14" s="4">
        <v>433</v>
      </c>
      <c r="AA14" s="4">
        <f>=ROUNDDOWN(86.6,0)</f>
      </c>
      <c r="AB14" s="5">
        <v>5</v>
      </c>
      <c r="AC14" s="2" t="s">
        <v>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48</v>
      </c>
      <c r="AQ14" s="8">
        <v>547.68</v>
      </c>
      <c r="AR14" s="4"/>
      <c r="AS14" s="8"/>
      <c r="AT14" s="7"/>
      <c r="AU14" s="7"/>
      <c r="AV14" s="4">
        <v>48</v>
      </c>
      <c r="AW14" s="8">
        <v>547.68</v>
      </c>
      <c r="AX14" s="4"/>
      <c r="AY14" s="8"/>
      <c r="AZ14" s="7"/>
      <c r="BA14" s="7"/>
      <c r="BB14" s="7">
        <v>1</v>
      </c>
      <c r="BC14" s="4">
        <v>88</v>
      </c>
      <c r="BD14" s="8">
        <v>991.03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0.5526</v>
      </c>
      <c r="BJ14" s="4">
        <v>48</v>
      </c>
      <c r="BK14" s="8">
        <v>547.68</v>
      </c>
      <c r="BL14" s="2" t="s">
        <v>16</v>
      </c>
      <c r="BM14" s="7">
        <v>1</v>
      </c>
      <c r="BN14" s="7">
        <v>1</v>
      </c>
      <c r="BO14" s="4">
        <v>48</v>
      </c>
      <c r="BP14" s="8">
        <v>547.68</v>
      </c>
      <c r="BQ14" s="4"/>
      <c r="BR14" s="8"/>
      <c r="BS14" s="7"/>
      <c r="BT14" s="7"/>
      <c r="BU14" s="2" t="s">
        <v>103</v>
      </c>
      <c r="BV14" s="2" t="s">
        <v>104</v>
      </c>
      <c r="BW14" s="2" t="s">
        <v>99</v>
      </c>
      <c r="BX14" s="2" t="s">
        <v>143</v>
      </c>
      <c r="BY14" s="2" t="s">
        <v>106</v>
      </c>
      <c r="BZ14" s="2" t="s">
        <v>99</v>
      </c>
      <c r="CA14" s="4"/>
      <c r="CB14" s="8"/>
      <c r="CC14" s="4"/>
      <c r="CD14" s="8"/>
      <c r="CE14" s="7"/>
      <c r="CF14" s="7"/>
      <c r="CG14" s="2" t="s">
        <v>144</v>
      </c>
      <c r="CH14" s="2" t="s">
        <v>104</v>
      </c>
      <c r="CI14" s="2" t="s">
        <v>99</v>
      </c>
      <c r="CJ14" s="2" t="s">
        <v>99</v>
      </c>
      <c r="CK14" s="2" t="s">
        <v>106</v>
      </c>
      <c r="CL14" s="2" t="s">
        <v>99</v>
      </c>
    </row>
    <row r="15">
      <c r="A15" s="2" t="s">
        <v>145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135</v>
      </c>
      <c r="G15" s="2" t="s">
        <v>135</v>
      </c>
      <c r="H15" s="2" t="s">
        <v>135</v>
      </c>
      <c r="I15" s="2" t="s">
        <v>146</v>
      </c>
      <c r="J15" s="2" t="s">
        <v>109</v>
      </c>
      <c r="K15" s="2" t="s">
        <v>146</v>
      </c>
      <c r="L15" s="3">
        <v>7.42</v>
      </c>
      <c r="M15" s="3">
        <v>7.79</v>
      </c>
      <c r="N15" s="3">
        <v>15.99</v>
      </c>
      <c r="O15" s="2" t="s">
        <v>104</v>
      </c>
      <c r="P15" s="2" t="s">
        <v>139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147</v>
      </c>
      <c r="V15" s="2" t="s">
        <v>100</v>
      </c>
      <c r="W15" s="2" t="s">
        <v>141</v>
      </c>
      <c r="X15" s="2" t="s">
        <v>99</v>
      </c>
      <c r="Y15" s="2" t="s">
        <v>148</v>
      </c>
      <c r="Z15" s="4">
        <v>589</v>
      </c>
      <c r="AA15" s="4">
        <f>=ROUNDDOWN(23.56,0)</f>
      </c>
      <c r="AB15" s="5">
        <v>25</v>
      </c>
      <c r="AC15" s="2" t="s">
        <v>112</v>
      </c>
      <c r="AD15" s="4">
        <v>1200</v>
      </c>
      <c r="AE15" s="4">
        <v>1200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24</v>
      </c>
      <c r="AQ15" s="8">
        <v>264.96</v>
      </c>
      <c r="AR15" s="4"/>
      <c r="AS15" s="8"/>
      <c r="AT15" s="7"/>
      <c r="AU15" s="7"/>
      <c r="AV15" s="4">
        <v>24</v>
      </c>
      <c r="AW15" s="8">
        <v>264.96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0.2674</v>
      </c>
      <c r="BJ15" s="4">
        <v>24</v>
      </c>
      <c r="BK15" s="8">
        <v>264.96</v>
      </c>
      <c r="BL15" s="2" t="s">
        <v>16</v>
      </c>
      <c r="BM15" s="7">
        <v>1</v>
      </c>
      <c r="BN15" s="7">
        <v>1</v>
      </c>
      <c r="BO15" s="4">
        <v>24</v>
      </c>
      <c r="BP15" s="8">
        <v>264.96</v>
      </c>
      <c r="BQ15" s="4"/>
      <c r="BR15" s="8"/>
      <c r="BS15" s="7"/>
      <c r="BT15" s="7"/>
      <c r="BU15" s="2" t="s">
        <v>103</v>
      </c>
      <c r="BV15" s="2" t="s">
        <v>104</v>
      </c>
      <c r="BW15" s="2" t="s">
        <v>99</v>
      </c>
      <c r="BX15" s="2" t="s">
        <v>149</v>
      </c>
      <c r="BY15" s="2" t="s">
        <v>106</v>
      </c>
      <c r="BZ15" s="2" t="s">
        <v>99</v>
      </c>
      <c r="CA15" s="4"/>
      <c r="CB15" s="8"/>
      <c r="CC15" s="4"/>
      <c r="CD15" s="8"/>
      <c r="CE15" s="7"/>
      <c r="CF15" s="7"/>
      <c r="CG15" s="2" t="s">
        <v>103</v>
      </c>
      <c r="CH15" s="2" t="s">
        <v>104</v>
      </c>
      <c r="CI15" s="2" t="s">
        <v>99</v>
      </c>
      <c r="CJ15" s="2" t="s">
        <v>99</v>
      </c>
      <c r="CK15" s="2" t="s">
        <v>106</v>
      </c>
      <c r="CL15" s="2" t="s">
        <v>99</v>
      </c>
    </row>
    <row r="16">
      <c r="A16" s="2" t="s">
        <v>150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135</v>
      </c>
      <c r="G16" s="2" t="s">
        <v>135</v>
      </c>
      <c r="H16" s="2" t="s">
        <v>135</v>
      </c>
      <c r="I16" s="2" t="s">
        <v>151</v>
      </c>
      <c r="J16" s="2" t="s">
        <v>109</v>
      </c>
      <c r="K16" s="2" t="s">
        <v>152</v>
      </c>
      <c r="L16" s="3">
        <v>7.08</v>
      </c>
      <c r="M16" s="3">
        <v>7.43</v>
      </c>
      <c r="N16" s="3">
        <v>15.99</v>
      </c>
      <c r="O16" s="2" t="s">
        <v>104</v>
      </c>
      <c r="P16" s="2" t="s">
        <v>139</v>
      </c>
      <c r="Q16" s="2" t="s">
        <v>98</v>
      </c>
      <c r="R16" s="2" t="s">
        <v>99</v>
      </c>
      <c r="S16" s="2" t="s">
        <v>99</v>
      </c>
      <c r="T16" s="2" t="s">
        <v>99</v>
      </c>
      <c r="U16" s="2" t="s">
        <v>147</v>
      </c>
      <c r="V16" s="2" t="s">
        <v>100</v>
      </c>
      <c r="W16" s="2" t="s">
        <v>141</v>
      </c>
      <c r="X16" s="2" t="s">
        <v>99</v>
      </c>
      <c r="Y16" s="2" t="s">
        <v>153</v>
      </c>
      <c r="Z16" s="4">
        <v>756</v>
      </c>
      <c r="AA16" s="4">
        <f>=ROUNDDOWN(42,0)</f>
      </c>
      <c r="AB16" s="5">
        <v>18</v>
      </c>
      <c r="AC16" s="2" t="s">
        <v>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12</v>
      </c>
      <c r="AQ16" s="8">
        <v>132.48</v>
      </c>
      <c r="AR16" s="4"/>
      <c r="AS16" s="8"/>
      <c r="AT16" s="7"/>
      <c r="AU16" s="7"/>
      <c r="AV16" s="4">
        <v>12</v>
      </c>
      <c r="AW16" s="8">
        <v>132.48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0.1337</v>
      </c>
      <c r="BJ16" s="4">
        <v>12</v>
      </c>
      <c r="BK16" s="8">
        <v>132.48</v>
      </c>
      <c r="BL16" s="2" t="s">
        <v>16</v>
      </c>
      <c r="BM16" s="7">
        <v>1</v>
      </c>
      <c r="BN16" s="7">
        <v>1</v>
      </c>
      <c r="BO16" s="4">
        <v>12</v>
      </c>
      <c r="BP16" s="8">
        <v>132.48</v>
      </c>
      <c r="BQ16" s="4"/>
      <c r="BR16" s="8"/>
      <c r="BS16" s="7"/>
      <c r="BT16" s="7"/>
      <c r="BU16" s="2" t="s">
        <v>103</v>
      </c>
      <c r="BV16" s="2" t="s">
        <v>104</v>
      </c>
      <c r="BW16" s="2" t="s">
        <v>99</v>
      </c>
      <c r="BX16" s="2" t="s">
        <v>154</v>
      </c>
      <c r="BY16" s="2" t="s">
        <v>106</v>
      </c>
      <c r="BZ16" s="2" t="s">
        <v>99</v>
      </c>
      <c r="CA16" s="4"/>
      <c r="CB16" s="8"/>
      <c r="CC16" s="4"/>
      <c r="CD16" s="8"/>
      <c r="CE16" s="7"/>
      <c r="CF16" s="7"/>
      <c r="CG16" s="2" t="s">
        <v>103</v>
      </c>
      <c r="CH16" s="2" t="s">
        <v>104</v>
      </c>
      <c r="CI16" s="2" t="s">
        <v>99</v>
      </c>
      <c r="CJ16" s="2" t="s">
        <v>99</v>
      </c>
      <c r="CK16" s="2" t="s">
        <v>106</v>
      </c>
      <c r="CL16" s="2" t="s">
        <v>99</v>
      </c>
    </row>
    <row r="17">
      <c r="A17" s="2" t="s">
        <v>155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135</v>
      </c>
      <c r="G17" s="2" t="s">
        <v>135</v>
      </c>
      <c r="H17" s="2" t="s">
        <v>135</v>
      </c>
      <c r="I17" s="2" t="s">
        <v>156</v>
      </c>
      <c r="J17" s="2" t="s">
        <v>137</v>
      </c>
      <c r="K17" s="2" t="s">
        <v>157</v>
      </c>
      <c r="L17" s="3">
        <v>10.39</v>
      </c>
      <c r="M17" s="3">
        <v>10.91</v>
      </c>
      <c r="N17" s="3">
        <v>18.99</v>
      </c>
      <c r="O17" s="2" t="s">
        <v>104</v>
      </c>
      <c r="P17" s="2" t="s">
        <v>139</v>
      </c>
      <c r="Q17" s="2" t="s">
        <v>98</v>
      </c>
      <c r="R17" s="2" t="s">
        <v>99</v>
      </c>
      <c r="S17" s="2" t="s">
        <v>99</v>
      </c>
      <c r="T17" s="2" t="s">
        <v>99</v>
      </c>
      <c r="U17" s="2" t="s">
        <v>140</v>
      </c>
      <c r="V17" s="2" t="s">
        <v>100</v>
      </c>
      <c r="W17" s="2" t="s">
        <v>141</v>
      </c>
      <c r="X17" s="2" t="s">
        <v>99</v>
      </c>
      <c r="Y17" s="2" t="s">
        <v>142</v>
      </c>
      <c r="Z17" s="4">
        <v>607</v>
      </c>
      <c r="AA17" s="4">
        <f>=ROUNDDOWN(202.333333333333,0)</f>
      </c>
      <c r="AB17" s="5">
        <v>3</v>
      </c>
      <c r="AC17" s="2" t="s">
        <v>99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2</v>
      </c>
      <c r="AQ17" s="8">
        <v>23.9</v>
      </c>
      <c r="AR17" s="4"/>
      <c r="AS17" s="8"/>
      <c r="AT17" s="7"/>
      <c r="AU17" s="7"/>
      <c r="AV17" s="4">
        <v>2</v>
      </c>
      <c r="AW17" s="8">
        <v>23.9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0.0241</v>
      </c>
      <c r="BJ17" s="4">
        <v>3</v>
      </c>
      <c r="BK17" s="8">
        <v>35.36</v>
      </c>
      <c r="BL17" s="2" t="s">
        <v>158</v>
      </c>
      <c r="BM17" s="7">
        <v>0.6667</v>
      </c>
      <c r="BN17" s="7">
        <v>0.6759</v>
      </c>
      <c r="BO17" s="4">
        <v>2</v>
      </c>
      <c r="BP17" s="8">
        <v>23.9</v>
      </c>
      <c r="BQ17" s="4"/>
      <c r="BR17" s="8"/>
      <c r="BS17" s="7"/>
      <c r="BT17" s="7"/>
      <c r="BU17" s="2" t="s">
        <v>103</v>
      </c>
      <c r="BV17" s="2" t="s">
        <v>104</v>
      </c>
      <c r="BW17" s="2" t="s">
        <v>99</v>
      </c>
      <c r="BX17" s="2" t="s">
        <v>99</v>
      </c>
      <c r="BY17" s="2" t="s">
        <v>106</v>
      </c>
      <c r="BZ17" s="2" t="s">
        <v>99</v>
      </c>
      <c r="CA17" s="4"/>
      <c r="CB17" s="8"/>
      <c r="CC17" s="4"/>
      <c r="CD17" s="8"/>
      <c r="CE17" s="7"/>
      <c r="CF17" s="7"/>
      <c r="CG17" s="2" t="s">
        <v>144</v>
      </c>
      <c r="CH17" s="2" t="s">
        <v>104</v>
      </c>
      <c r="CI17" s="2" t="s">
        <v>99</v>
      </c>
      <c r="CJ17" s="2" t="s">
        <v>99</v>
      </c>
      <c r="CK17" s="2" t="s">
        <v>106</v>
      </c>
      <c r="CL17" s="2" t="s">
        <v>99</v>
      </c>
    </row>
    <row r="18">
      <c r="A18" s="2" t="s">
        <v>159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135</v>
      </c>
      <c r="G18" s="2" t="s">
        <v>135</v>
      </c>
      <c r="H18" s="2" t="s">
        <v>135</v>
      </c>
      <c r="I18" s="2" t="s">
        <v>160</v>
      </c>
      <c r="J18" s="2" t="s">
        <v>109</v>
      </c>
      <c r="K18" s="2" t="s">
        <v>161</v>
      </c>
      <c r="L18" s="3">
        <v>7.37</v>
      </c>
      <c r="M18" s="3">
        <v>7.74</v>
      </c>
      <c r="N18" s="3">
        <v>15.99</v>
      </c>
      <c r="O18" s="2" t="s">
        <v>104</v>
      </c>
      <c r="P18" s="2" t="s">
        <v>139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147</v>
      </c>
      <c r="V18" s="2" t="s">
        <v>100</v>
      </c>
      <c r="W18" s="2" t="s">
        <v>141</v>
      </c>
      <c r="X18" s="2" t="s">
        <v>99</v>
      </c>
      <c r="Y18" s="2" t="s">
        <v>148</v>
      </c>
      <c r="Z18" s="4">
        <v>487</v>
      </c>
      <c r="AA18" s="4">
        <f>=ROUNDDOWN(18.7307692307692,0)</f>
      </c>
      <c r="AB18" s="5">
        <v>26</v>
      </c>
      <c r="AC18" s="2" t="s">
        <v>112</v>
      </c>
      <c r="AD18" s="4">
        <v>1200</v>
      </c>
      <c r="AE18" s="4">
        <v>1200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</v>
      </c>
      <c r="AQ18" s="8">
        <v>11.04</v>
      </c>
      <c r="AR18" s="4"/>
      <c r="AS18" s="8"/>
      <c r="AT18" s="7"/>
      <c r="AU18" s="7"/>
      <c r="AV18" s="4">
        <v>1</v>
      </c>
      <c r="AW18" s="8">
        <v>11.04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0.0111</v>
      </c>
      <c r="BJ18" s="4">
        <v>1</v>
      </c>
      <c r="BK18" s="8">
        <v>11.04</v>
      </c>
      <c r="BL18" s="2" t="s">
        <v>102</v>
      </c>
      <c r="BM18" s="7">
        <v>1</v>
      </c>
      <c r="BN18" s="7">
        <v>1</v>
      </c>
      <c r="BO18" s="4">
        <v>1</v>
      </c>
      <c r="BP18" s="8">
        <v>11.04</v>
      </c>
      <c r="BQ18" s="4"/>
      <c r="BR18" s="8"/>
      <c r="BS18" s="7"/>
      <c r="BT18" s="7"/>
      <c r="BU18" s="2" t="s">
        <v>103</v>
      </c>
      <c r="BV18" s="2" t="s">
        <v>104</v>
      </c>
      <c r="BW18" s="2" t="s">
        <v>99</v>
      </c>
      <c r="BX18" s="2" t="s">
        <v>162</v>
      </c>
      <c r="BY18" s="2" t="s">
        <v>106</v>
      </c>
      <c r="BZ18" s="2" t="s">
        <v>99</v>
      </c>
      <c r="CA18" s="4"/>
      <c r="CB18" s="8"/>
      <c r="CC18" s="4"/>
      <c r="CD18" s="8"/>
      <c r="CE18" s="7"/>
      <c r="CF18" s="7"/>
      <c r="CG18" s="2" t="s">
        <v>103</v>
      </c>
      <c r="CH18" s="2" t="s">
        <v>104</v>
      </c>
      <c r="CI18" s="2" t="s">
        <v>99</v>
      </c>
      <c r="CJ18" s="2" t="s">
        <v>99</v>
      </c>
      <c r="CK18" s="2" t="s">
        <v>106</v>
      </c>
      <c r="CL18" s="2" t="s">
        <v>99</v>
      </c>
    </row>
    <row r="19">
      <c r="A19" s="2" t="s">
        <v>163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135</v>
      </c>
      <c r="G19" s="2" t="s">
        <v>135</v>
      </c>
      <c r="H19" s="2" t="s">
        <v>135</v>
      </c>
      <c r="I19" s="2" t="s">
        <v>164</v>
      </c>
      <c r="J19" s="2" t="s">
        <v>137</v>
      </c>
      <c r="K19" s="2" t="s">
        <v>165</v>
      </c>
      <c r="L19" s="3">
        <v>9.54</v>
      </c>
      <c r="M19" s="3">
        <v>10.02</v>
      </c>
      <c r="N19" s="3">
        <v>18.99</v>
      </c>
      <c r="O19" s="2" t="s">
        <v>104</v>
      </c>
      <c r="P19" s="2" t="s">
        <v>166</v>
      </c>
      <c r="Q19" s="2" t="s">
        <v>98</v>
      </c>
      <c r="R19" s="2" t="s">
        <v>99</v>
      </c>
      <c r="S19" s="2" t="s">
        <v>99</v>
      </c>
      <c r="T19" s="2" t="s">
        <v>99</v>
      </c>
      <c r="U19" s="2" t="s">
        <v>140</v>
      </c>
      <c r="V19" s="2" t="s">
        <v>100</v>
      </c>
      <c r="W19" s="2" t="s">
        <v>141</v>
      </c>
      <c r="X19" s="2" t="s">
        <v>99</v>
      </c>
      <c r="Y19" s="2" t="s">
        <v>142</v>
      </c>
      <c r="Z19" s="4">
        <v>587</v>
      </c>
      <c r="AA19" s="4">
        <f>=ROUNDDOWN(2935,0)</f>
      </c>
      <c r="AB19" s="5">
        <v>0.2</v>
      </c>
      <c r="AC19" s="2" t="s">
        <v>99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</v>
      </c>
      <c r="AQ19" s="8">
        <v>10.97</v>
      </c>
      <c r="AR19" s="4"/>
      <c r="AS19" s="8"/>
      <c r="AT19" s="7"/>
      <c r="AU19" s="7"/>
      <c r="AV19" s="4">
        <v>1</v>
      </c>
      <c r="AW19" s="8">
        <v>10.97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0.0111</v>
      </c>
      <c r="BJ19" s="4">
        <v>1</v>
      </c>
      <c r="BK19" s="8">
        <v>10.97</v>
      </c>
      <c r="BL19" s="2" t="s">
        <v>102</v>
      </c>
      <c r="BM19" s="7">
        <v>1</v>
      </c>
      <c r="BN19" s="7">
        <v>1</v>
      </c>
      <c r="BO19" s="4">
        <v>1</v>
      </c>
      <c r="BP19" s="8">
        <v>10.97</v>
      </c>
      <c r="BQ19" s="4"/>
      <c r="BR19" s="8"/>
      <c r="BS19" s="7"/>
      <c r="BT19" s="7"/>
      <c r="BU19" s="2" t="s">
        <v>103</v>
      </c>
      <c r="BV19" s="2" t="s">
        <v>104</v>
      </c>
      <c r="BW19" s="2" t="s">
        <v>99</v>
      </c>
      <c r="BX19" s="2" t="s">
        <v>99</v>
      </c>
      <c r="BY19" s="2" t="s">
        <v>106</v>
      </c>
      <c r="BZ19" s="2" t="s">
        <v>99</v>
      </c>
      <c r="CA19" s="4"/>
      <c r="CB19" s="8"/>
      <c r="CC19" s="4"/>
      <c r="CD19" s="8"/>
      <c r="CE19" s="7"/>
      <c r="CF19" s="7"/>
      <c r="CG19" s="2" t="s">
        <v>144</v>
      </c>
      <c r="CH19" s="2" t="s">
        <v>104</v>
      </c>
      <c r="CI19" s="2" t="s">
        <v>99</v>
      </c>
      <c r="CJ19" s="2" t="s">
        <v>99</v>
      </c>
      <c r="CK19" s="2" t="s">
        <v>106</v>
      </c>
      <c r="CL19" s="2" t="s">
        <v>99</v>
      </c>
    </row>
    <row r="20">
      <c r="A20" s="2" t="s">
        <v>167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135</v>
      </c>
      <c r="G20" s="2" t="s">
        <v>135</v>
      </c>
      <c r="H20" s="2" t="s">
        <v>135</v>
      </c>
      <c r="I20" s="2" t="s">
        <v>168</v>
      </c>
      <c r="J20" s="2" t="s">
        <v>137</v>
      </c>
      <c r="K20" s="2" t="s">
        <v>169</v>
      </c>
      <c r="L20" s="3">
        <v>6.36</v>
      </c>
      <c r="M20" s="3">
        <v>6.68</v>
      </c>
      <c r="N20" s="3">
        <v>12.99</v>
      </c>
      <c r="O20" s="2" t="s">
        <v>104</v>
      </c>
      <c r="P20" s="2" t="s">
        <v>139</v>
      </c>
      <c r="Q20" s="2" t="s">
        <v>98</v>
      </c>
      <c r="R20" s="2" t="s">
        <v>99</v>
      </c>
      <c r="S20" s="2" t="s">
        <v>99</v>
      </c>
      <c r="T20" s="2" t="s">
        <v>99</v>
      </c>
      <c r="U20" s="2" t="s">
        <v>147</v>
      </c>
      <c r="V20" s="2" t="s">
        <v>100</v>
      </c>
      <c r="W20" s="2" t="s">
        <v>141</v>
      </c>
      <c r="X20" s="2" t="s">
        <v>99</v>
      </c>
      <c r="Y20" s="2" t="s">
        <v>142</v>
      </c>
      <c r="Z20" s="4">
        <v>201</v>
      </c>
      <c r="AA20" s="4">
        <f>=ROUNDDOWN(105.789473684211,0)</f>
      </c>
      <c r="AB20" s="5">
        <v>1.9</v>
      </c>
      <c r="AC20" s="2" t="s">
        <v>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/>
      <c r="BJ20" s="4"/>
      <c r="BK20" s="8"/>
      <c r="BL20" s="2" t="s">
        <v>99</v>
      </c>
      <c r="BM20" s="7"/>
      <c r="BN20" s="7"/>
      <c r="BO20" s="4"/>
      <c r="BP20" s="8"/>
      <c r="BQ20" s="4"/>
      <c r="BR20" s="8"/>
      <c r="BS20" s="7"/>
      <c r="BT20" s="7"/>
      <c r="BU20" s="2" t="s">
        <v>103</v>
      </c>
      <c r="BV20" s="2" t="s">
        <v>104</v>
      </c>
      <c r="BW20" s="2" t="s">
        <v>99</v>
      </c>
      <c r="BX20" s="2" t="s">
        <v>170</v>
      </c>
      <c r="BY20" s="2" t="s">
        <v>106</v>
      </c>
      <c r="BZ20" s="2" t="s">
        <v>99</v>
      </c>
      <c r="CA20" s="4"/>
      <c r="CB20" s="8"/>
      <c r="CC20" s="4"/>
      <c r="CD20" s="8"/>
      <c r="CE20" s="7"/>
      <c r="CF20" s="7"/>
      <c r="CG20" s="2" t="s">
        <v>144</v>
      </c>
      <c r="CH20" s="2" t="s">
        <v>104</v>
      </c>
      <c r="CI20" s="2" t="s">
        <v>99</v>
      </c>
      <c r="CJ20" s="2" t="s">
        <v>99</v>
      </c>
      <c r="CK20" s="2" t="s">
        <v>106</v>
      </c>
      <c r="CL20" s="2" t="s">
        <v>99</v>
      </c>
    </row>
    <row r="21">
      <c r="A21" s="2" t="s">
        <v>171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135</v>
      </c>
      <c r="G21" s="2" t="s">
        <v>135</v>
      </c>
      <c r="H21" s="2" t="s">
        <v>135</v>
      </c>
      <c r="I21" s="2" t="s">
        <v>160</v>
      </c>
      <c r="J21" s="2" t="s">
        <v>109</v>
      </c>
      <c r="K21" s="2" t="s">
        <v>172</v>
      </c>
      <c r="L21" s="3">
        <v>7.37</v>
      </c>
      <c r="M21" s="3">
        <v>7.74</v>
      </c>
      <c r="N21" s="3">
        <v>15.99</v>
      </c>
      <c r="O21" s="2" t="s">
        <v>104</v>
      </c>
      <c r="P21" s="2" t="s">
        <v>139</v>
      </c>
      <c r="Q21" s="2" t="s">
        <v>98</v>
      </c>
      <c r="R21" s="2" t="s">
        <v>99</v>
      </c>
      <c r="S21" s="2" t="s">
        <v>99</v>
      </c>
      <c r="T21" s="2" t="s">
        <v>99</v>
      </c>
      <c r="U21" s="2" t="s">
        <v>147</v>
      </c>
      <c r="V21" s="2" t="s">
        <v>100</v>
      </c>
      <c r="W21" s="2" t="s">
        <v>141</v>
      </c>
      <c r="X21" s="2" t="s">
        <v>99</v>
      </c>
      <c r="Y21" s="2" t="s">
        <v>148</v>
      </c>
      <c r="Z21" s="4">
        <v>643</v>
      </c>
      <c r="AA21" s="4">
        <f>=ROUNDDOWN(214.333333333333,0)</f>
      </c>
      <c r="AB21" s="5">
        <v>3</v>
      </c>
      <c r="AC21" s="2" t="s">
        <v>99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/>
      <c r="BJ21" s="4"/>
      <c r="BK21" s="8"/>
      <c r="BL21" s="2" t="s">
        <v>99</v>
      </c>
      <c r="BM21" s="7"/>
      <c r="BN21" s="7"/>
      <c r="BO21" s="4"/>
      <c r="BP21" s="8"/>
      <c r="BQ21" s="4"/>
      <c r="BR21" s="8"/>
      <c r="BS21" s="7"/>
      <c r="BT21" s="7"/>
      <c r="BU21" s="2" t="s">
        <v>103</v>
      </c>
      <c r="BV21" s="2" t="s">
        <v>104</v>
      </c>
      <c r="BW21" s="2" t="s">
        <v>99</v>
      </c>
      <c r="BX21" s="2" t="s">
        <v>173</v>
      </c>
      <c r="BY21" s="2" t="s">
        <v>106</v>
      </c>
      <c r="BZ21" s="2" t="s">
        <v>99</v>
      </c>
      <c r="CA21" s="4"/>
      <c r="CB21" s="8"/>
      <c r="CC21" s="4"/>
      <c r="CD21" s="8"/>
      <c r="CE21" s="7"/>
      <c r="CF21" s="7"/>
      <c r="CG21" s="2" t="s">
        <v>103</v>
      </c>
      <c r="CH21" s="2" t="s">
        <v>104</v>
      </c>
      <c r="CI21" s="2" t="s">
        <v>99</v>
      </c>
      <c r="CJ21" s="2" t="s">
        <v>99</v>
      </c>
      <c r="CK21" s="2" t="s">
        <v>106</v>
      </c>
      <c r="CL21" s="2" t="s">
        <v>99</v>
      </c>
    </row>
    <row r="22">
      <c r="A22" s="2" t="s">
        <v>174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135</v>
      </c>
      <c r="G22" s="2" t="s">
        <v>135</v>
      </c>
      <c r="H22" s="2" t="s">
        <v>135</v>
      </c>
      <c r="I22" s="2" t="s">
        <v>175</v>
      </c>
      <c r="J22" s="2" t="s">
        <v>137</v>
      </c>
      <c r="K22" s="2" t="s">
        <v>176</v>
      </c>
      <c r="L22" s="3">
        <v>8.06</v>
      </c>
      <c r="M22" s="3">
        <v>8.46</v>
      </c>
      <c r="N22" s="3">
        <v>14.99</v>
      </c>
      <c r="O22" s="2" t="s">
        <v>104</v>
      </c>
      <c r="P22" s="2" t="s">
        <v>139</v>
      </c>
      <c r="Q22" s="2" t="s">
        <v>98</v>
      </c>
      <c r="R22" s="2" t="s">
        <v>99</v>
      </c>
      <c r="S22" s="2" t="s">
        <v>99</v>
      </c>
      <c r="T22" s="2" t="s">
        <v>99</v>
      </c>
      <c r="U22" s="2" t="s">
        <v>147</v>
      </c>
      <c r="V22" s="2" t="s">
        <v>100</v>
      </c>
      <c r="W22" s="2" t="s">
        <v>141</v>
      </c>
      <c r="X22" s="2" t="s">
        <v>99</v>
      </c>
      <c r="Y22" s="2" t="s">
        <v>142</v>
      </c>
      <c r="Z22" s="4">
        <v>203</v>
      </c>
      <c r="AA22" s="4">
        <f>=ROUNDDOWN(101.5,0)</f>
      </c>
      <c r="AB22" s="5">
        <v>2</v>
      </c>
      <c r="AC22" s="2" t="s">
        <v>99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/>
      <c r="BJ22" s="4"/>
      <c r="BK22" s="8"/>
      <c r="BL22" s="2" t="s">
        <v>99</v>
      </c>
      <c r="BM22" s="7"/>
      <c r="BN22" s="7"/>
      <c r="BO22" s="4"/>
      <c r="BP22" s="8"/>
      <c r="BQ22" s="4"/>
      <c r="BR22" s="8"/>
      <c r="BS22" s="7"/>
      <c r="BT22" s="7"/>
      <c r="BU22" s="2" t="s">
        <v>103</v>
      </c>
      <c r="BV22" s="2" t="s">
        <v>104</v>
      </c>
      <c r="BW22" s="2" t="s">
        <v>99</v>
      </c>
      <c r="BX22" s="2" t="s">
        <v>173</v>
      </c>
      <c r="BY22" s="2" t="s">
        <v>106</v>
      </c>
      <c r="BZ22" s="2" t="s">
        <v>99</v>
      </c>
      <c r="CA22" s="4"/>
      <c r="CB22" s="8"/>
      <c r="CC22" s="4"/>
      <c r="CD22" s="8"/>
      <c r="CE22" s="7"/>
      <c r="CF22" s="7"/>
      <c r="CG22" s="2" t="s">
        <v>144</v>
      </c>
      <c r="CH22" s="2" t="s">
        <v>104</v>
      </c>
      <c r="CI22" s="2" t="s">
        <v>99</v>
      </c>
      <c r="CJ22" s="2" t="s">
        <v>99</v>
      </c>
      <c r="CK22" s="2" t="s">
        <v>106</v>
      </c>
      <c r="CL22" s="2" t="s">
        <v>99</v>
      </c>
    </row>
    <row r="23">
      <c r="A23" s="2" t="s">
        <v>177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178</v>
      </c>
      <c r="G23" s="2" t="s">
        <v>178</v>
      </c>
      <c r="H23" s="2" t="s">
        <v>178</v>
      </c>
      <c r="I23" s="2" t="s">
        <v>179</v>
      </c>
      <c r="J23" s="2" t="s">
        <v>137</v>
      </c>
      <c r="K23" s="2" t="s">
        <v>180</v>
      </c>
      <c r="L23" s="3">
        <v>21.46</v>
      </c>
      <c r="M23" s="3">
        <v>22.53</v>
      </c>
      <c r="N23" s="3">
        <v>29.99</v>
      </c>
      <c r="O23" s="2" t="s">
        <v>104</v>
      </c>
      <c r="P23" s="2" t="s">
        <v>166</v>
      </c>
      <c r="Q23" s="2" t="s">
        <v>98</v>
      </c>
      <c r="R23" s="2" t="s">
        <v>99</v>
      </c>
      <c r="S23" s="2" t="s">
        <v>99</v>
      </c>
      <c r="T23" s="2" t="s">
        <v>99</v>
      </c>
      <c r="U23" s="2" t="s">
        <v>147</v>
      </c>
      <c r="V23" s="2" t="s">
        <v>100</v>
      </c>
      <c r="W23" s="2" t="s">
        <v>141</v>
      </c>
      <c r="X23" s="2" t="s">
        <v>99</v>
      </c>
      <c r="Y23" s="2" t="s">
        <v>181</v>
      </c>
      <c r="Z23" s="4">
        <v>509</v>
      </c>
      <c r="AA23" s="4">
        <f>=ROUNDDOWN(169.666666666667,0)</f>
      </c>
      <c r="AB23" s="5">
        <v>3</v>
      </c>
      <c r="AC23" s="2" t="s">
        <v>99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15</v>
      </c>
      <c r="AQ23" s="8">
        <v>370.2</v>
      </c>
      <c r="AR23" s="4"/>
      <c r="AS23" s="8"/>
      <c r="AT23" s="7"/>
      <c r="AU23" s="7"/>
      <c r="AV23" s="4">
        <v>15</v>
      </c>
      <c r="AW23" s="8">
        <v>370.2</v>
      </c>
      <c r="AX23" s="4"/>
      <c r="AY23" s="8"/>
      <c r="AZ23" s="7"/>
      <c r="BA23" s="7"/>
      <c r="BB23" s="7">
        <v>1</v>
      </c>
      <c r="BC23" s="4">
        <v>15</v>
      </c>
      <c r="BD23" s="8">
        <v>370.2</v>
      </c>
      <c r="BE23" s="4"/>
      <c r="BF23" s="8"/>
      <c r="BG23" s="7"/>
      <c r="BH23" s="7"/>
      <c r="BI23" s="7">
        <v>1</v>
      </c>
      <c r="BJ23" s="4">
        <v>15</v>
      </c>
      <c r="BK23" s="8">
        <v>370.2</v>
      </c>
      <c r="BL23" s="2" t="s">
        <v>113</v>
      </c>
      <c r="BM23" s="7">
        <v>1</v>
      </c>
      <c r="BN23" s="7">
        <v>1</v>
      </c>
      <c r="BO23" s="4">
        <v>15</v>
      </c>
      <c r="BP23" s="8">
        <v>370.2</v>
      </c>
      <c r="BQ23" s="4"/>
      <c r="BR23" s="8"/>
      <c r="BS23" s="7"/>
      <c r="BT23" s="7"/>
      <c r="BU23" s="2" t="s">
        <v>103</v>
      </c>
      <c r="BV23" s="2" t="s">
        <v>104</v>
      </c>
      <c r="BW23" s="2" t="s">
        <v>99</v>
      </c>
      <c r="BX23" s="2" t="s">
        <v>182</v>
      </c>
      <c r="BY23" s="2" t="s">
        <v>106</v>
      </c>
      <c r="BZ23" s="2" t="s">
        <v>99</v>
      </c>
      <c r="CA23" s="4"/>
      <c r="CB23" s="8"/>
      <c r="CC23" s="4"/>
      <c r="CD23" s="8"/>
      <c r="CE23" s="7"/>
      <c r="CF23" s="7"/>
      <c r="CG23" s="2" t="s">
        <v>144</v>
      </c>
      <c r="CH23" s="2" t="s">
        <v>104</v>
      </c>
      <c r="CI23" s="2" t="s">
        <v>99</v>
      </c>
      <c r="CJ23" s="2" t="s">
        <v>99</v>
      </c>
      <c r="CK23" s="2" t="s">
        <v>106</v>
      </c>
      <c r="CL23" s="2" t="s">
        <v>99</v>
      </c>
    </row>
    <row r="24">
      <c r="A24" s="2" t="s">
        <v>183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184</v>
      </c>
      <c r="G24" s="2" t="s">
        <v>184</v>
      </c>
      <c r="H24" s="2" t="s">
        <v>184</v>
      </c>
      <c r="I24" s="2" t="s">
        <v>185</v>
      </c>
      <c r="J24" s="2" t="s">
        <v>186</v>
      </c>
      <c r="K24" s="2" t="s">
        <v>95</v>
      </c>
      <c r="L24" s="3">
        <v>5.28</v>
      </c>
      <c r="M24" s="3">
        <v>5.54</v>
      </c>
      <c r="N24" s="3">
        <v>8.99</v>
      </c>
      <c r="O24" s="2" t="s">
        <v>187</v>
      </c>
      <c r="P24" s="2" t="s">
        <v>97</v>
      </c>
      <c r="Q24" s="2" t="s">
        <v>98</v>
      </c>
      <c r="R24" s="2" t="s">
        <v>16</v>
      </c>
      <c r="S24" s="2" t="s">
        <v>99</v>
      </c>
      <c r="T24" s="2" t="s">
        <v>99</v>
      </c>
      <c r="U24" s="2" t="s">
        <v>99</v>
      </c>
      <c r="V24" s="2" t="s">
        <v>100</v>
      </c>
      <c r="W24" s="2" t="s">
        <v>99</v>
      </c>
      <c r="X24" s="2" t="s">
        <v>99</v>
      </c>
      <c r="Y24" s="2" t="s">
        <v>188</v>
      </c>
      <c r="Z24" s="4">
        <v>458</v>
      </c>
      <c r="AA24" s="4">
        <f>=ROUNDDOWN(381.666666666667,0)</f>
      </c>
      <c r="AB24" s="5">
        <v>1.2</v>
      </c>
      <c r="AC24" s="2" t="s">
        <v>99</v>
      </c>
      <c r="AD24" s="4"/>
      <c r="AE24" s="4"/>
      <c r="AF24" s="6"/>
      <c r="AG24" s="6">
        <v>47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2</v>
      </c>
      <c r="AQ24" s="8">
        <v>12.14</v>
      </c>
      <c r="AR24" s="4"/>
      <c r="AS24" s="8"/>
      <c r="AT24" s="7"/>
      <c r="AU24" s="7"/>
      <c r="AV24" s="4">
        <v>5</v>
      </c>
      <c r="AW24" s="8">
        <v>31.19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0.3892</v>
      </c>
      <c r="BC24" s="4">
        <v>5</v>
      </c>
      <c r="BD24" s="8">
        <v>31.19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2</v>
      </c>
      <c r="BK24" s="8">
        <v>12.14</v>
      </c>
      <c r="BL24" s="2" t="s">
        <v>102</v>
      </c>
      <c r="BM24" s="7">
        <v>1</v>
      </c>
      <c r="BN24" s="7">
        <v>1</v>
      </c>
      <c r="BO24" s="4">
        <v>2</v>
      </c>
      <c r="BP24" s="8">
        <v>12.14</v>
      </c>
      <c r="BQ24" s="4"/>
      <c r="BR24" s="8"/>
      <c r="BS24" s="7"/>
      <c r="BT24" s="7"/>
      <c r="BU24" s="2" t="s">
        <v>103</v>
      </c>
      <c r="BV24" s="2" t="s">
        <v>104</v>
      </c>
      <c r="BW24" s="2" t="s">
        <v>99</v>
      </c>
      <c r="BX24" s="2" t="s">
        <v>189</v>
      </c>
      <c r="BY24" s="2" t="s">
        <v>106</v>
      </c>
      <c r="BZ24" s="2" t="s">
        <v>99</v>
      </c>
      <c r="CA24" s="4"/>
      <c r="CB24" s="8"/>
      <c r="CC24" s="4"/>
      <c r="CD24" s="8"/>
      <c r="CE24" s="7"/>
      <c r="CF24" s="7"/>
      <c r="CG24" s="2" t="s">
        <v>99</v>
      </c>
      <c r="CH24" s="2" t="s">
        <v>99</v>
      </c>
      <c r="CI24" s="2" t="s">
        <v>99</v>
      </c>
      <c r="CJ24" s="2" t="s">
        <v>99</v>
      </c>
      <c r="CK24" s="2" t="s">
        <v>99</v>
      </c>
      <c r="CL24" s="2" t="s">
        <v>99</v>
      </c>
    </row>
    <row r="25">
      <c r="A25" s="2" t="s">
        <v>190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184</v>
      </c>
      <c r="G25" s="2" t="s">
        <v>184</v>
      </c>
      <c r="H25" s="2" t="s">
        <v>184</v>
      </c>
      <c r="I25" s="2" t="s">
        <v>185</v>
      </c>
      <c r="J25" s="2" t="s">
        <v>191</v>
      </c>
      <c r="K25" s="2" t="s">
        <v>95</v>
      </c>
      <c r="L25" s="3">
        <v>5.52</v>
      </c>
      <c r="M25" s="3">
        <v>5.8</v>
      </c>
      <c r="N25" s="3">
        <v>8.99</v>
      </c>
      <c r="O25" s="2" t="s">
        <v>187</v>
      </c>
      <c r="P25" s="2" t="s">
        <v>97</v>
      </c>
      <c r="Q25" s="2" t="s">
        <v>98</v>
      </c>
      <c r="R25" s="2" t="s">
        <v>16</v>
      </c>
      <c r="S25" s="2" t="s">
        <v>99</v>
      </c>
      <c r="T25" s="2" t="s">
        <v>99</v>
      </c>
      <c r="U25" s="2" t="s">
        <v>99</v>
      </c>
      <c r="V25" s="2" t="s">
        <v>100</v>
      </c>
      <c r="W25" s="2" t="s">
        <v>99</v>
      </c>
      <c r="X25" s="2" t="s">
        <v>99</v>
      </c>
      <c r="Y25" s="2" t="s">
        <v>188</v>
      </c>
      <c r="Z25" s="4">
        <v>611</v>
      </c>
      <c r="AA25" s="4">
        <f>=ROUNDDOWN(872.857142857143,0)</f>
      </c>
      <c r="AB25" s="5">
        <v>0.7</v>
      </c>
      <c r="AC25" s="2" t="s">
        <v>99</v>
      </c>
      <c r="AD25" s="4"/>
      <c r="AE25" s="4"/>
      <c r="AF25" s="6"/>
      <c r="AG25" s="6">
        <v>47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3</v>
      </c>
      <c r="AQ25" s="8">
        <v>19.05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0.6108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</v>
      </c>
      <c r="BK25" s="8">
        <v>19.05</v>
      </c>
      <c r="BL25" s="2" t="s">
        <v>102</v>
      </c>
      <c r="BM25" s="7">
        <v>1</v>
      </c>
      <c r="BN25" s="7">
        <v>1</v>
      </c>
      <c r="BO25" s="4">
        <v>3</v>
      </c>
      <c r="BP25" s="8">
        <v>19.05</v>
      </c>
      <c r="BQ25" s="4"/>
      <c r="BR25" s="8"/>
      <c r="BS25" s="7"/>
      <c r="BT25" s="7"/>
      <c r="BU25" s="2" t="s">
        <v>103</v>
      </c>
      <c r="BV25" s="2" t="s">
        <v>104</v>
      </c>
      <c r="BW25" s="2" t="s">
        <v>99</v>
      </c>
      <c r="BX25" s="2" t="s">
        <v>114</v>
      </c>
      <c r="BY25" s="2" t="s">
        <v>106</v>
      </c>
      <c r="BZ25" s="2" t="s">
        <v>99</v>
      </c>
      <c r="CA25" s="4"/>
      <c r="CB25" s="8"/>
      <c r="CC25" s="4"/>
      <c r="CD25" s="8"/>
      <c r="CE25" s="7"/>
      <c r="CF25" s="7"/>
      <c r="CG25" s="2" t="s">
        <v>99</v>
      </c>
      <c r="CH25" s="2" t="s">
        <v>99</v>
      </c>
      <c r="CI25" s="2" t="s">
        <v>99</v>
      </c>
      <c r="CJ25" s="2" t="s">
        <v>99</v>
      </c>
      <c r="CK25" s="2" t="s">
        <v>99</v>
      </c>
      <c r="CL25" s="2" t="s">
        <v>99</v>
      </c>
    </row>
    <row r="26">
      <c r="A26" s="2" t="s">
        <v>192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193</v>
      </c>
      <c r="G26" s="2" t="s">
        <v>193</v>
      </c>
      <c r="H26" s="2" t="s">
        <v>193</v>
      </c>
      <c r="I26" s="2" t="s">
        <v>194</v>
      </c>
      <c r="J26" s="2" t="s">
        <v>137</v>
      </c>
      <c r="K26" s="2" t="s">
        <v>195</v>
      </c>
      <c r="L26" s="3">
        <v>6.54</v>
      </c>
      <c r="M26" s="3">
        <v>6.87</v>
      </c>
      <c r="N26" s="3">
        <v>14.99</v>
      </c>
      <c r="O26" s="2" t="s">
        <v>104</v>
      </c>
      <c r="P26" s="2" t="s">
        <v>196</v>
      </c>
      <c r="Q26" s="2" t="s">
        <v>98</v>
      </c>
      <c r="R26" s="2" t="s">
        <v>99</v>
      </c>
      <c r="S26" s="2" t="s">
        <v>99</v>
      </c>
      <c r="T26" s="2" t="s">
        <v>99</v>
      </c>
      <c r="U26" s="2" t="s">
        <v>147</v>
      </c>
      <c r="V26" s="2" t="s">
        <v>100</v>
      </c>
      <c r="W26" s="2" t="s">
        <v>141</v>
      </c>
      <c r="X26" s="2" t="s">
        <v>99</v>
      </c>
      <c r="Y26" s="2" t="s">
        <v>181</v>
      </c>
      <c r="Z26" s="4">
        <v>583</v>
      </c>
      <c r="AA26" s="4">
        <f>=ROUNDDOWN(145.75,0)</f>
      </c>
      <c r="AB26" s="5">
        <v>4</v>
      </c>
      <c r="AC26" s="2" t="s">
        <v>99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2</v>
      </c>
      <c r="AQ26" s="8">
        <v>15.04</v>
      </c>
      <c r="AR26" s="4"/>
      <c r="AS26" s="8"/>
      <c r="AT26" s="7"/>
      <c r="AU26" s="7"/>
      <c r="AV26" s="4">
        <v>2</v>
      </c>
      <c r="AW26" s="8">
        <v>15.04</v>
      </c>
      <c r="AX26" s="4"/>
      <c r="AY26" s="8"/>
      <c r="AZ26" s="7"/>
      <c r="BA26" s="7"/>
      <c r="BB26" s="7">
        <v>1</v>
      </c>
      <c r="BC26" s="4">
        <v>2</v>
      </c>
      <c r="BD26" s="8">
        <v>15.04</v>
      </c>
      <c r="BE26" s="4"/>
      <c r="BF26" s="8"/>
      <c r="BG26" s="7"/>
      <c r="BH26" s="7"/>
      <c r="BI26" s="7">
        <v>1</v>
      </c>
      <c r="BJ26" s="4">
        <v>2</v>
      </c>
      <c r="BK26" s="8">
        <v>15.04</v>
      </c>
      <c r="BL26" s="2" t="s">
        <v>102</v>
      </c>
      <c r="BM26" s="7">
        <v>1</v>
      </c>
      <c r="BN26" s="7">
        <v>1</v>
      </c>
      <c r="BO26" s="4">
        <v>2</v>
      </c>
      <c r="BP26" s="8">
        <v>15.04</v>
      </c>
      <c r="BQ26" s="4"/>
      <c r="BR26" s="8"/>
      <c r="BS26" s="7"/>
      <c r="BT26" s="7"/>
      <c r="BU26" s="2" t="s">
        <v>103</v>
      </c>
      <c r="BV26" s="2" t="s">
        <v>104</v>
      </c>
      <c r="BW26" s="2" t="s">
        <v>99</v>
      </c>
      <c r="BX26" s="2" t="s">
        <v>99</v>
      </c>
      <c r="BY26" s="2" t="s">
        <v>106</v>
      </c>
      <c r="BZ26" s="2" t="s">
        <v>99</v>
      </c>
      <c r="CA26" s="4"/>
      <c r="CB26" s="8"/>
      <c r="CC26" s="4"/>
      <c r="CD26" s="8"/>
      <c r="CE26" s="7"/>
      <c r="CF26" s="7"/>
      <c r="CG26" s="2" t="s">
        <v>144</v>
      </c>
      <c r="CH26" s="2" t="s">
        <v>104</v>
      </c>
      <c r="CI26" s="2" t="s">
        <v>99</v>
      </c>
      <c r="CJ26" s="2" t="s">
        <v>99</v>
      </c>
      <c r="CK26" s="2" t="s">
        <v>106</v>
      </c>
      <c r="CL26" s="2" t="s">
        <v>99</v>
      </c>
    </row>
    <row r="27">
      <c r="A27" s="2" t="s">
        <v>197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198</v>
      </c>
      <c r="G27" s="2" t="s">
        <v>198</v>
      </c>
      <c r="H27" s="2" t="s">
        <v>198</v>
      </c>
      <c r="I27" s="2" t="s">
        <v>199</v>
      </c>
      <c r="J27" s="2" t="s">
        <v>109</v>
      </c>
      <c r="K27" s="2" t="s">
        <v>180</v>
      </c>
      <c r="L27" s="3">
        <v>5.5</v>
      </c>
      <c r="M27" s="3">
        <v>5.78</v>
      </c>
      <c r="N27" s="3">
        <v>9.99</v>
      </c>
      <c r="O27" s="2" t="s">
        <v>187</v>
      </c>
      <c r="P27" s="2" t="s">
        <v>97</v>
      </c>
      <c r="Q27" s="2" t="s">
        <v>98</v>
      </c>
      <c r="R27" s="2" t="s">
        <v>16</v>
      </c>
      <c r="S27" s="2" t="s">
        <v>99</v>
      </c>
      <c r="T27" s="2" t="s">
        <v>99</v>
      </c>
      <c r="U27" s="2" t="s">
        <v>99</v>
      </c>
      <c r="V27" s="2" t="s">
        <v>100</v>
      </c>
      <c r="W27" s="2" t="s">
        <v>99</v>
      </c>
      <c r="X27" s="2" t="s">
        <v>99</v>
      </c>
      <c r="Y27" s="2" t="s">
        <v>200</v>
      </c>
      <c r="Z27" s="4">
        <v>1398</v>
      </c>
      <c r="AA27" s="4">
        <f>=ROUNDDOWN(517.777777777778,0)</f>
      </c>
      <c r="AB27" s="5">
        <v>2.7</v>
      </c>
      <c r="AC27" s="2" t="s">
        <v>99</v>
      </c>
      <c r="AD27" s="4"/>
      <c r="AE27" s="4"/>
      <c r="AF27" s="6"/>
      <c r="AG27" s="6">
        <v>47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</v>
      </c>
      <c r="AQ27" s="8">
        <v>6.33</v>
      </c>
      <c r="AR27" s="4"/>
      <c r="AS27" s="8"/>
      <c r="AT27" s="7"/>
      <c r="AU27" s="7"/>
      <c r="AV27" s="4">
        <v>1</v>
      </c>
      <c r="AW27" s="8">
        <v>6.33</v>
      </c>
      <c r="AX27" s="4"/>
      <c r="AY27" s="8"/>
      <c r="AZ27" s="7"/>
      <c r="BA27" s="7"/>
      <c r="BB27" s="7">
        <v>1</v>
      </c>
      <c r="BC27" s="4">
        <v>1</v>
      </c>
      <c r="BD27" s="8">
        <v>6.33</v>
      </c>
      <c r="BE27" s="4"/>
      <c r="BF27" s="8"/>
      <c r="BG27" s="7"/>
      <c r="BH27" s="7"/>
      <c r="BI27" s="7">
        <v>1</v>
      </c>
      <c r="BJ27" s="4">
        <v>1</v>
      </c>
      <c r="BK27" s="8">
        <v>6.33</v>
      </c>
      <c r="BL27" s="2" t="s">
        <v>102</v>
      </c>
      <c r="BM27" s="7">
        <v>1</v>
      </c>
      <c r="BN27" s="7">
        <v>1</v>
      </c>
      <c r="BO27" s="4">
        <v>1</v>
      </c>
      <c r="BP27" s="8">
        <v>6.33</v>
      </c>
      <c r="BQ27" s="4"/>
      <c r="BR27" s="8"/>
      <c r="BS27" s="7"/>
      <c r="BT27" s="7"/>
      <c r="BU27" s="2" t="s">
        <v>103</v>
      </c>
      <c r="BV27" s="2" t="s">
        <v>104</v>
      </c>
      <c r="BW27" s="2" t="s">
        <v>99</v>
      </c>
      <c r="BX27" s="2" t="s">
        <v>201</v>
      </c>
      <c r="BY27" s="2" t="s">
        <v>106</v>
      </c>
      <c r="BZ27" s="2" t="s">
        <v>99</v>
      </c>
      <c r="CA27" s="4"/>
      <c r="CB27" s="8"/>
      <c r="CC27" s="4"/>
      <c r="CD27" s="8"/>
      <c r="CE27" s="7"/>
      <c r="CF27" s="7"/>
      <c r="CG27" s="2" t="s">
        <v>99</v>
      </c>
      <c r="CH27" s="2" t="s">
        <v>99</v>
      </c>
      <c r="CI27" s="2" t="s">
        <v>99</v>
      </c>
      <c r="CJ27" s="2" t="s">
        <v>99</v>
      </c>
      <c r="CK27" s="2" t="s">
        <v>99</v>
      </c>
      <c r="CL27" s="2" t="s">
        <v>99</v>
      </c>
    </row>
    <row r="28">
      <c r="A28" s="2" t="s">
        <v>202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203</v>
      </c>
      <c r="G28" s="2" t="s">
        <v>203</v>
      </c>
      <c r="H28" s="2" t="s">
        <v>203</v>
      </c>
      <c r="I28" s="2" t="s">
        <v>204</v>
      </c>
      <c r="J28" s="2" t="s">
        <v>109</v>
      </c>
      <c r="K28" s="2" t="s">
        <v>205</v>
      </c>
      <c r="L28" s="3">
        <v>11.56</v>
      </c>
      <c r="M28" s="3">
        <v>12.14</v>
      </c>
      <c r="N28" s="3">
        <v>17.99</v>
      </c>
      <c r="O28" s="2" t="s">
        <v>187</v>
      </c>
      <c r="P28" s="2" t="s">
        <v>97</v>
      </c>
      <c r="Q28" s="2" t="s">
        <v>98</v>
      </c>
      <c r="R28" s="2" t="s">
        <v>16</v>
      </c>
      <c r="S28" s="2" t="s">
        <v>99</v>
      </c>
      <c r="T28" s="2" t="s">
        <v>99</v>
      </c>
      <c r="U28" s="2" t="s">
        <v>99</v>
      </c>
      <c r="V28" s="2" t="s">
        <v>100</v>
      </c>
      <c r="W28" s="2" t="s">
        <v>99</v>
      </c>
      <c r="X28" s="2" t="s">
        <v>99</v>
      </c>
      <c r="Y28" s="2" t="s">
        <v>206</v>
      </c>
      <c r="Z28" s="4">
        <v>2883</v>
      </c>
      <c r="AA28" s="4">
        <f>=ROUNDDOWN(800.833333333333,0)</f>
      </c>
      <c r="AB28" s="5">
        <v>3.6</v>
      </c>
      <c r="AC28" s="2" t="s">
        <v>99</v>
      </c>
      <c r="AD28" s="4"/>
      <c r="AE28" s="4"/>
      <c r="AF28" s="6"/>
      <c r="AG28" s="6">
        <v>47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3</v>
      </c>
      <c r="BK28" s="8">
        <v>38.22</v>
      </c>
      <c r="BL28" s="2" t="s">
        <v>207</v>
      </c>
      <c r="BM28" s="7"/>
      <c r="BN28" s="7"/>
      <c r="BO28" s="4"/>
      <c r="BP28" s="8"/>
      <c r="BQ28" s="4"/>
      <c r="BR28" s="8"/>
      <c r="BS28" s="7"/>
      <c r="BT28" s="7"/>
      <c r="BU28" s="2" t="s">
        <v>103</v>
      </c>
      <c r="BV28" s="2" t="s">
        <v>104</v>
      </c>
      <c r="BW28" s="2" t="s">
        <v>99</v>
      </c>
      <c r="BX28" s="2" t="s">
        <v>105</v>
      </c>
      <c r="BY28" s="2" t="s">
        <v>106</v>
      </c>
      <c r="BZ28" s="2" t="s">
        <v>99</v>
      </c>
      <c r="CA28" s="4"/>
      <c r="CB28" s="8"/>
      <c r="CC28" s="4"/>
      <c r="CD28" s="8"/>
      <c r="CE28" s="7"/>
      <c r="CF28" s="7"/>
      <c r="CG28" s="2" t="s">
        <v>99</v>
      </c>
      <c r="CH28" s="2" t="s">
        <v>99</v>
      </c>
      <c r="CI28" s="2" t="s">
        <v>99</v>
      </c>
      <c r="CJ28" s="2" t="s">
        <v>99</v>
      </c>
      <c r="CK28" s="2" t="s">
        <v>99</v>
      </c>
      <c r="CL28" s="2" t="s">
        <v>99</v>
      </c>
    </row>
    <row r="29">
      <c r="A29" s="2" t="s">
        <v>208</v>
      </c>
      <c r="B29" s="2" t="s">
        <v>209</v>
      </c>
      <c r="C29" s="2" t="s">
        <v>89</v>
      </c>
      <c r="D29" s="2" t="s">
        <v>210</v>
      </c>
      <c r="E29" s="2" t="s">
        <v>211</v>
      </c>
      <c r="F29" s="2" t="s">
        <v>212</v>
      </c>
      <c r="G29" s="2" t="s">
        <v>213</v>
      </c>
      <c r="H29" s="2" t="s">
        <v>214</v>
      </c>
      <c r="I29" s="2" t="s">
        <v>215</v>
      </c>
      <c r="J29" s="2" t="s">
        <v>216</v>
      </c>
      <c r="K29" s="2" t="s">
        <v>217</v>
      </c>
      <c r="L29" s="3">
        <v>35.04</v>
      </c>
      <c r="M29" s="3">
        <v>36.79</v>
      </c>
      <c r="N29" s="3">
        <v>65.99</v>
      </c>
      <c r="O29" s="2" t="s">
        <v>104</v>
      </c>
      <c r="P29" s="2" t="s">
        <v>218</v>
      </c>
      <c r="Q29" s="2" t="s">
        <v>98</v>
      </c>
      <c r="R29" s="2" t="s">
        <v>99</v>
      </c>
      <c r="S29" s="2" t="s">
        <v>219</v>
      </c>
      <c r="T29" s="2" t="s">
        <v>99</v>
      </c>
      <c r="U29" s="2" t="s">
        <v>147</v>
      </c>
      <c r="V29" s="2" t="s">
        <v>220</v>
      </c>
      <c r="W29" s="2" t="s">
        <v>141</v>
      </c>
      <c r="X29" s="2" t="s">
        <v>99</v>
      </c>
      <c r="Y29" s="2" t="s">
        <v>221</v>
      </c>
      <c r="Z29" s="4">
        <v>258</v>
      </c>
      <c r="AA29" s="4">
        <f>=ROUNDDOWN(21.5,0)</f>
      </c>
      <c r="AB29" s="5">
        <v>12</v>
      </c>
      <c r="AC29" s="2" t="s">
        <v>222</v>
      </c>
      <c r="AD29" s="4">
        <v>200</v>
      </c>
      <c r="AE29" s="4">
        <v>200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37</v>
      </c>
      <c r="AQ29" s="8">
        <v>1292.28</v>
      </c>
      <c r="AR29" s="4"/>
      <c r="AS29" s="8"/>
      <c r="AT29" s="7"/>
      <c r="AU29" s="7"/>
      <c r="AV29" s="4">
        <v>157</v>
      </c>
      <c r="AW29" s="8">
        <v>10410.51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0.1241</v>
      </c>
      <c r="BC29" s="4">
        <v>286</v>
      </c>
      <c r="BD29" s="8">
        <v>18383.2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0.5663</v>
      </c>
      <c r="BJ29" s="4">
        <v>38</v>
      </c>
      <c r="BK29" s="8">
        <v>1325.39</v>
      </c>
      <c r="BL29" s="2" t="s">
        <v>223</v>
      </c>
      <c r="BM29" s="7">
        <v>0.9737</v>
      </c>
      <c r="BN29" s="7">
        <v>0.975</v>
      </c>
      <c r="BO29" s="4">
        <v>35</v>
      </c>
      <c r="BP29" s="8">
        <v>1215.2</v>
      </c>
      <c r="BQ29" s="4"/>
      <c r="BR29" s="8"/>
      <c r="BS29" s="7"/>
      <c r="BT29" s="7"/>
      <c r="BU29" s="2" t="s">
        <v>103</v>
      </c>
      <c r="BV29" s="2" t="s">
        <v>104</v>
      </c>
      <c r="BW29" s="2" t="s">
        <v>99</v>
      </c>
      <c r="BX29" s="2" t="s">
        <v>114</v>
      </c>
      <c r="BY29" s="2" t="s">
        <v>106</v>
      </c>
      <c r="BZ29" s="2" t="s">
        <v>99</v>
      </c>
      <c r="CA29" s="4">
        <v>2</v>
      </c>
      <c r="CB29" s="8">
        <v>77.08</v>
      </c>
      <c r="CC29" s="4"/>
      <c r="CD29" s="8"/>
      <c r="CE29" s="7"/>
      <c r="CF29" s="7"/>
      <c r="CG29" s="2" t="s">
        <v>103</v>
      </c>
      <c r="CH29" s="2" t="s">
        <v>104</v>
      </c>
      <c r="CI29" s="2" t="s">
        <v>224</v>
      </c>
      <c r="CJ29" s="2" t="s">
        <v>225</v>
      </c>
      <c r="CK29" s="2" t="s">
        <v>106</v>
      </c>
      <c r="CL29" s="2" t="s">
        <v>99</v>
      </c>
    </row>
    <row r="30">
      <c r="A30" s="2" t="s">
        <v>226</v>
      </c>
      <c r="B30" s="2" t="s">
        <v>209</v>
      </c>
      <c r="C30" s="2" t="s">
        <v>89</v>
      </c>
      <c r="D30" s="2" t="s">
        <v>210</v>
      </c>
      <c r="E30" s="2" t="s">
        <v>211</v>
      </c>
      <c r="F30" s="2" t="s">
        <v>212</v>
      </c>
      <c r="G30" s="2" t="s">
        <v>213</v>
      </c>
      <c r="H30" s="2" t="s">
        <v>214</v>
      </c>
      <c r="I30" s="2" t="s">
        <v>215</v>
      </c>
      <c r="J30" s="2" t="s">
        <v>227</v>
      </c>
      <c r="K30" s="2" t="s">
        <v>217</v>
      </c>
      <c r="L30" s="3">
        <v>60.22</v>
      </c>
      <c r="M30" s="3">
        <v>63.23</v>
      </c>
      <c r="N30" s="3">
        <v>109.99</v>
      </c>
      <c r="O30" s="2" t="s">
        <v>104</v>
      </c>
      <c r="P30" s="2" t="s">
        <v>218</v>
      </c>
      <c r="Q30" s="2" t="s">
        <v>98</v>
      </c>
      <c r="R30" s="2" t="s">
        <v>99</v>
      </c>
      <c r="S30" s="2" t="s">
        <v>219</v>
      </c>
      <c r="T30" s="2" t="s">
        <v>99</v>
      </c>
      <c r="U30" s="2" t="s">
        <v>147</v>
      </c>
      <c r="V30" s="2" t="s">
        <v>220</v>
      </c>
      <c r="W30" s="2" t="s">
        <v>141</v>
      </c>
      <c r="X30" s="2" t="s">
        <v>99</v>
      </c>
      <c r="Y30" s="2" t="s">
        <v>228</v>
      </c>
      <c r="Z30" s="4">
        <v>983</v>
      </c>
      <c r="AA30" s="4">
        <f>=ROUNDDOWN(39.32,0)</f>
      </c>
      <c r="AB30" s="5">
        <v>25</v>
      </c>
      <c r="AC30" s="2" t="s">
        <v>99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63</v>
      </c>
      <c r="AQ30" s="8">
        <v>3772.98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0.3624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66</v>
      </c>
      <c r="BK30" s="8">
        <v>3953.21</v>
      </c>
      <c r="BL30" s="2" t="s">
        <v>223</v>
      </c>
      <c r="BM30" s="7">
        <v>0.9545</v>
      </c>
      <c r="BN30" s="7">
        <v>0.9544</v>
      </c>
      <c r="BO30" s="4">
        <v>61</v>
      </c>
      <c r="BP30" s="8">
        <v>3640.48</v>
      </c>
      <c r="BQ30" s="4"/>
      <c r="BR30" s="8"/>
      <c r="BS30" s="7"/>
      <c r="BT30" s="7"/>
      <c r="BU30" s="2" t="s">
        <v>103</v>
      </c>
      <c r="BV30" s="2" t="s">
        <v>104</v>
      </c>
      <c r="BW30" s="2" t="s">
        <v>99</v>
      </c>
      <c r="BX30" s="2" t="s">
        <v>133</v>
      </c>
      <c r="BY30" s="2" t="s">
        <v>106</v>
      </c>
      <c r="BZ30" s="2" t="s">
        <v>99</v>
      </c>
      <c r="CA30" s="4">
        <v>2</v>
      </c>
      <c r="CB30" s="8">
        <v>132.5</v>
      </c>
      <c r="CC30" s="4"/>
      <c r="CD30" s="8"/>
      <c r="CE30" s="7"/>
      <c r="CF30" s="7"/>
      <c r="CG30" s="2" t="s">
        <v>103</v>
      </c>
      <c r="CH30" s="2" t="s">
        <v>104</v>
      </c>
      <c r="CI30" s="2" t="s">
        <v>224</v>
      </c>
      <c r="CJ30" s="2" t="s">
        <v>229</v>
      </c>
      <c r="CK30" s="2" t="s">
        <v>106</v>
      </c>
      <c r="CL30" s="2" t="s">
        <v>99</v>
      </c>
    </row>
    <row r="31">
      <c r="A31" s="2" t="s">
        <v>230</v>
      </c>
      <c r="B31" s="2" t="s">
        <v>209</v>
      </c>
      <c r="C31" s="2" t="s">
        <v>89</v>
      </c>
      <c r="D31" s="2" t="s">
        <v>210</v>
      </c>
      <c r="E31" s="2" t="s">
        <v>211</v>
      </c>
      <c r="F31" s="2" t="s">
        <v>212</v>
      </c>
      <c r="G31" s="2" t="s">
        <v>213</v>
      </c>
      <c r="H31" s="2" t="s">
        <v>214</v>
      </c>
      <c r="I31" s="2" t="s">
        <v>215</v>
      </c>
      <c r="J31" s="2" t="s">
        <v>231</v>
      </c>
      <c r="K31" s="2" t="s">
        <v>217</v>
      </c>
      <c r="L31" s="3">
        <v>93.08</v>
      </c>
      <c r="M31" s="3">
        <v>97.73</v>
      </c>
      <c r="N31" s="3">
        <v>164.99</v>
      </c>
      <c r="O31" s="2" t="s">
        <v>104</v>
      </c>
      <c r="P31" s="2" t="s">
        <v>218</v>
      </c>
      <c r="Q31" s="2" t="s">
        <v>98</v>
      </c>
      <c r="R31" s="2" t="s">
        <v>99</v>
      </c>
      <c r="S31" s="2" t="s">
        <v>219</v>
      </c>
      <c r="T31" s="2" t="s">
        <v>99</v>
      </c>
      <c r="U31" s="2" t="s">
        <v>147</v>
      </c>
      <c r="V31" s="2" t="s">
        <v>220</v>
      </c>
      <c r="W31" s="2" t="s">
        <v>141</v>
      </c>
      <c r="X31" s="2" t="s">
        <v>99</v>
      </c>
      <c r="Y31" s="2" t="s">
        <v>232</v>
      </c>
      <c r="Z31" s="4">
        <v>361</v>
      </c>
      <c r="AA31" s="4">
        <f>=ROUNDDOWN(22.5625,0)</f>
      </c>
      <c r="AB31" s="5">
        <v>16</v>
      </c>
      <c r="AC31" s="2" t="s">
        <v>222</v>
      </c>
      <c r="AD31" s="4">
        <v>300</v>
      </c>
      <c r="AE31" s="4">
        <v>300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56</v>
      </c>
      <c r="AQ31" s="8">
        <v>5195.33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0.499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59</v>
      </c>
      <c r="BK31" s="8">
        <v>5464.09</v>
      </c>
      <c r="BL31" s="2" t="s">
        <v>223</v>
      </c>
      <c r="BM31" s="7">
        <v>0.9492</v>
      </c>
      <c r="BN31" s="7">
        <v>0.9508</v>
      </c>
      <c r="BO31" s="4">
        <v>53</v>
      </c>
      <c r="BP31" s="8">
        <v>4888.19</v>
      </c>
      <c r="BQ31" s="4"/>
      <c r="BR31" s="8"/>
      <c r="BS31" s="7"/>
      <c r="BT31" s="7"/>
      <c r="BU31" s="2" t="s">
        <v>103</v>
      </c>
      <c r="BV31" s="2" t="s">
        <v>104</v>
      </c>
      <c r="BW31" s="2" t="s">
        <v>99</v>
      </c>
      <c r="BX31" s="2" t="s">
        <v>114</v>
      </c>
      <c r="BY31" s="2" t="s">
        <v>106</v>
      </c>
      <c r="BZ31" s="2" t="s">
        <v>99</v>
      </c>
      <c r="CA31" s="4">
        <v>3</v>
      </c>
      <c r="CB31" s="8">
        <v>307.14</v>
      </c>
      <c r="CC31" s="4"/>
      <c r="CD31" s="8"/>
      <c r="CE31" s="7"/>
      <c r="CF31" s="7"/>
      <c r="CG31" s="2" t="s">
        <v>103</v>
      </c>
      <c r="CH31" s="2" t="s">
        <v>104</v>
      </c>
      <c r="CI31" s="2" t="s">
        <v>233</v>
      </c>
      <c r="CJ31" s="2" t="s">
        <v>234</v>
      </c>
      <c r="CK31" s="2" t="s">
        <v>106</v>
      </c>
      <c r="CL31" s="2" t="s">
        <v>99</v>
      </c>
    </row>
    <row r="32">
      <c r="A32" s="2" t="s">
        <v>235</v>
      </c>
      <c r="B32" s="2" t="s">
        <v>209</v>
      </c>
      <c r="C32" s="2" t="s">
        <v>89</v>
      </c>
      <c r="D32" s="2" t="s">
        <v>210</v>
      </c>
      <c r="E32" s="2" t="s">
        <v>211</v>
      </c>
      <c r="F32" s="2" t="s">
        <v>212</v>
      </c>
      <c r="G32" s="2" t="s">
        <v>213</v>
      </c>
      <c r="H32" s="2" t="s">
        <v>214</v>
      </c>
      <c r="I32" s="2" t="s">
        <v>215</v>
      </c>
      <c r="J32" s="2" t="s">
        <v>236</v>
      </c>
      <c r="K32" s="2" t="s">
        <v>217</v>
      </c>
      <c r="L32" s="3">
        <v>149.24</v>
      </c>
      <c r="M32" s="3">
        <v>156.7</v>
      </c>
      <c r="N32" s="3">
        <v>259.99</v>
      </c>
      <c r="O32" s="2" t="s">
        <v>104</v>
      </c>
      <c r="P32" s="2" t="s">
        <v>139</v>
      </c>
      <c r="Q32" s="2" t="s">
        <v>98</v>
      </c>
      <c r="R32" s="2" t="s">
        <v>99</v>
      </c>
      <c r="S32" s="2" t="s">
        <v>99</v>
      </c>
      <c r="T32" s="2" t="s">
        <v>99</v>
      </c>
      <c r="U32" s="2" t="s">
        <v>147</v>
      </c>
      <c r="V32" s="2" t="s">
        <v>100</v>
      </c>
      <c r="W32" s="2" t="s">
        <v>99</v>
      </c>
      <c r="X32" s="2" t="s">
        <v>99</v>
      </c>
      <c r="Y32" s="2" t="s">
        <v>237</v>
      </c>
      <c r="Z32" s="4">
        <v>178</v>
      </c>
      <c r="AA32" s="4">
        <f>=ROUNDDOWN(35.6,0)</f>
      </c>
      <c r="AB32" s="5">
        <v>5</v>
      </c>
      <c r="AC32" s="2" t="s">
        <v>222</v>
      </c>
      <c r="AD32" s="4">
        <v>100</v>
      </c>
      <c r="AE32" s="4">
        <v>100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</v>
      </c>
      <c r="AQ32" s="8">
        <v>149.92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0.0144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1</v>
      </c>
      <c r="BK32" s="8">
        <v>149.92</v>
      </c>
      <c r="BL32" s="2" t="s">
        <v>16</v>
      </c>
      <c r="BM32" s="7">
        <v>1</v>
      </c>
      <c r="BN32" s="7">
        <v>1</v>
      </c>
      <c r="BO32" s="4">
        <v>1</v>
      </c>
      <c r="BP32" s="8">
        <v>149.92</v>
      </c>
      <c r="BQ32" s="4"/>
      <c r="BR32" s="8"/>
      <c r="BS32" s="7"/>
      <c r="BT32" s="7"/>
      <c r="BU32" s="2" t="s">
        <v>103</v>
      </c>
      <c r="BV32" s="2" t="s">
        <v>104</v>
      </c>
      <c r="BW32" s="2" t="s">
        <v>99</v>
      </c>
      <c r="BX32" s="2" t="s">
        <v>133</v>
      </c>
      <c r="BY32" s="2" t="s">
        <v>106</v>
      </c>
      <c r="BZ32" s="2" t="s">
        <v>99</v>
      </c>
      <c r="CA32" s="4"/>
      <c r="CB32" s="8"/>
      <c r="CC32" s="4"/>
      <c r="CD32" s="8"/>
      <c r="CE32" s="7"/>
      <c r="CF32" s="7"/>
      <c r="CG32" s="2" t="s">
        <v>238</v>
      </c>
      <c r="CH32" s="2" t="s">
        <v>104</v>
      </c>
      <c r="CI32" s="2" t="s">
        <v>99</v>
      </c>
      <c r="CJ32" s="2" t="s">
        <v>99</v>
      </c>
      <c r="CK32" s="2" t="s">
        <v>106</v>
      </c>
      <c r="CL32" s="2" t="s">
        <v>99</v>
      </c>
    </row>
    <row r="33">
      <c r="A33" s="2" t="s">
        <v>239</v>
      </c>
      <c r="B33" s="2" t="s">
        <v>209</v>
      </c>
      <c r="C33" s="2" t="s">
        <v>89</v>
      </c>
      <c r="D33" s="2" t="s">
        <v>210</v>
      </c>
      <c r="E33" s="2" t="s">
        <v>211</v>
      </c>
      <c r="F33" s="2" t="s">
        <v>212</v>
      </c>
      <c r="G33" s="2" t="s">
        <v>213</v>
      </c>
      <c r="H33" s="2" t="s">
        <v>214</v>
      </c>
      <c r="I33" s="2" t="s">
        <v>215</v>
      </c>
      <c r="J33" s="2" t="s">
        <v>216</v>
      </c>
      <c r="K33" s="2" t="s">
        <v>240</v>
      </c>
      <c r="L33" s="3">
        <v>35.04</v>
      </c>
      <c r="M33" s="3">
        <v>36.79</v>
      </c>
      <c r="N33" s="3">
        <v>65.99</v>
      </c>
      <c r="O33" s="2" t="s">
        <v>104</v>
      </c>
      <c r="P33" s="2" t="s">
        <v>139</v>
      </c>
      <c r="Q33" s="2" t="s">
        <v>98</v>
      </c>
      <c r="R33" s="2" t="s">
        <v>99</v>
      </c>
      <c r="S33" s="2" t="s">
        <v>219</v>
      </c>
      <c r="T33" s="2" t="s">
        <v>99</v>
      </c>
      <c r="U33" s="2" t="s">
        <v>147</v>
      </c>
      <c r="V33" s="2" t="s">
        <v>220</v>
      </c>
      <c r="W33" s="2" t="s">
        <v>141</v>
      </c>
      <c r="X33" s="2" t="s">
        <v>99</v>
      </c>
      <c r="Y33" s="2" t="s">
        <v>237</v>
      </c>
      <c r="Z33" s="4">
        <v>74</v>
      </c>
      <c r="AA33" s="4">
        <f>=ROUNDDOWN(18.5,0)</f>
      </c>
      <c r="AB33" s="5">
        <v>4</v>
      </c>
      <c r="AC33" s="2" t="s">
        <v>222</v>
      </c>
      <c r="AD33" s="4">
        <v>200</v>
      </c>
      <c r="AE33" s="4">
        <v>200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27</v>
      </c>
      <c r="AQ33" s="8">
        <v>948.9</v>
      </c>
      <c r="AR33" s="4"/>
      <c r="AS33" s="8"/>
      <c r="AT33" s="7"/>
      <c r="AU33" s="7"/>
      <c r="AV33" s="4">
        <v>110</v>
      </c>
      <c r="AW33" s="8">
        <v>6462.26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0.1468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0.3515</v>
      </c>
      <c r="BJ33" s="4">
        <v>27</v>
      </c>
      <c r="BK33" s="8">
        <v>948.9</v>
      </c>
      <c r="BL33" s="2" t="s">
        <v>241</v>
      </c>
      <c r="BM33" s="7">
        <v>1</v>
      </c>
      <c r="BN33" s="7">
        <v>1</v>
      </c>
      <c r="BO33" s="4">
        <v>24</v>
      </c>
      <c r="BP33" s="8">
        <v>833.28</v>
      </c>
      <c r="BQ33" s="4"/>
      <c r="BR33" s="8"/>
      <c r="BS33" s="7"/>
      <c r="BT33" s="7"/>
      <c r="BU33" s="2" t="s">
        <v>103</v>
      </c>
      <c r="BV33" s="2" t="s">
        <v>104</v>
      </c>
      <c r="BW33" s="2" t="s">
        <v>99</v>
      </c>
      <c r="BX33" s="2" t="s">
        <v>242</v>
      </c>
      <c r="BY33" s="2" t="s">
        <v>106</v>
      </c>
      <c r="BZ33" s="2" t="s">
        <v>99</v>
      </c>
      <c r="CA33" s="4">
        <v>3</v>
      </c>
      <c r="CB33" s="8">
        <v>115.62</v>
      </c>
      <c r="CC33" s="4"/>
      <c r="CD33" s="8"/>
      <c r="CE33" s="7"/>
      <c r="CF33" s="7"/>
      <c r="CG33" s="2" t="s">
        <v>103</v>
      </c>
      <c r="CH33" s="2" t="s">
        <v>104</v>
      </c>
      <c r="CI33" s="2" t="s">
        <v>224</v>
      </c>
      <c r="CJ33" s="2" t="s">
        <v>243</v>
      </c>
      <c r="CK33" s="2" t="s">
        <v>106</v>
      </c>
      <c r="CL33" s="2" t="s">
        <v>99</v>
      </c>
    </row>
    <row r="34">
      <c r="A34" s="2" t="s">
        <v>244</v>
      </c>
      <c r="B34" s="2" t="s">
        <v>209</v>
      </c>
      <c r="C34" s="2" t="s">
        <v>89</v>
      </c>
      <c r="D34" s="2" t="s">
        <v>210</v>
      </c>
      <c r="E34" s="2" t="s">
        <v>211</v>
      </c>
      <c r="F34" s="2" t="s">
        <v>212</v>
      </c>
      <c r="G34" s="2" t="s">
        <v>213</v>
      </c>
      <c r="H34" s="2" t="s">
        <v>214</v>
      </c>
      <c r="I34" s="2" t="s">
        <v>215</v>
      </c>
      <c r="J34" s="2" t="s">
        <v>227</v>
      </c>
      <c r="K34" s="2" t="s">
        <v>240</v>
      </c>
      <c r="L34" s="3">
        <v>60.22</v>
      </c>
      <c r="M34" s="3">
        <v>63.23</v>
      </c>
      <c r="N34" s="3">
        <v>109.99</v>
      </c>
      <c r="O34" s="2" t="s">
        <v>104</v>
      </c>
      <c r="P34" s="2" t="s">
        <v>131</v>
      </c>
      <c r="Q34" s="2" t="s">
        <v>98</v>
      </c>
      <c r="R34" s="2" t="s">
        <v>99</v>
      </c>
      <c r="S34" s="2" t="s">
        <v>219</v>
      </c>
      <c r="T34" s="2" t="s">
        <v>99</v>
      </c>
      <c r="U34" s="2" t="s">
        <v>147</v>
      </c>
      <c r="V34" s="2" t="s">
        <v>220</v>
      </c>
      <c r="W34" s="2" t="s">
        <v>141</v>
      </c>
      <c r="X34" s="2" t="s">
        <v>99</v>
      </c>
      <c r="Y34" s="2" t="s">
        <v>237</v>
      </c>
      <c r="Z34" s="4">
        <v>535</v>
      </c>
      <c r="AA34" s="4">
        <f>=ROUNDDOWN(35.6666666666667,0)</f>
      </c>
      <c r="AB34" s="5">
        <v>15</v>
      </c>
      <c r="AC34" s="2" t="s">
        <v>222</v>
      </c>
      <c r="AD34" s="4">
        <v>150</v>
      </c>
      <c r="AE34" s="4">
        <v>150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66</v>
      </c>
      <c r="AQ34" s="8">
        <v>3945.45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0.6105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68</v>
      </c>
      <c r="BK34" s="8">
        <v>4052.95</v>
      </c>
      <c r="BL34" s="2" t="s">
        <v>245</v>
      </c>
      <c r="BM34" s="7">
        <v>0.9706</v>
      </c>
      <c r="BN34" s="7">
        <v>0.9735</v>
      </c>
      <c r="BO34" s="4">
        <v>65</v>
      </c>
      <c r="BP34" s="8">
        <v>3879.2</v>
      </c>
      <c r="BQ34" s="4"/>
      <c r="BR34" s="8"/>
      <c r="BS34" s="7"/>
      <c r="BT34" s="7"/>
      <c r="BU34" s="2" t="s">
        <v>103</v>
      </c>
      <c r="BV34" s="2" t="s">
        <v>104</v>
      </c>
      <c r="BW34" s="2" t="s">
        <v>99</v>
      </c>
      <c r="BX34" s="2" t="s">
        <v>114</v>
      </c>
      <c r="BY34" s="2" t="s">
        <v>106</v>
      </c>
      <c r="BZ34" s="2" t="s">
        <v>99</v>
      </c>
      <c r="CA34" s="4">
        <v>1</v>
      </c>
      <c r="CB34" s="8">
        <v>66.25</v>
      </c>
      <c r="CC34" s="4"/>
      <c r="CD34" s="8"/>
      <c r="CE34" s="7"/>
      <c r="CF34" s="7"/>
      <c r="CG34" s="2" t="s">
        <v>103</v>
      </c>
      <c r="CH34" s="2" t="s">
        <v>104</v>
      </c>
      <c r="CI34" s="2" t="s">
        <v>224</v>
      </c>
      <c r="CJ34" s="2" t="s">
        <v>243</v>
      </c>
      <c r="CK34" s="2" t="s">
        <v>106</v>
      </c>
      <c r="CL34" s="2" t="s">
        <v>99</v>
      </c>
    </row>
    <row r="35">
      <c r="A35" s="2" t="s">
        <v>246</v>
      </c>
      <c r="B35" s="2" t="s">
        <v>209</v>
      </c>
      <c r="C35" s="2" t="s">
        <v>89</v>
      </c>
      <c r="D35" s="2" t="s">
        <v>210</v>
      </c>
      <c r="E35" s="2" t="s">
        <v>211</v>
      </c>
      <c r="F35" s="2" t="s">
        <v>212</v>
      </c>
      <c r="G35" s="2" t="s">
        <v>213</v>
      </c>
      <c r="H35" s="2" t="s">
        <v>214</v>
      </c>
      <c r="I35" s="2" t="s">
        <v>215</v>
      </c>
      <c r="J35" s="2" t="s">
        <v>231</v>
      </c>
      <c r="K35" s="2" t="s">
        <v>240</v>
      </c>
      <c r="L35" s="3">
        <v>93.08</v>
      </c>
      <c r="M35" s="3">
        <v>97.73</v>
      </c>
      <c r="N35" s="3">
        <v>164.99</v>
      </c>
      <c r="O35" s="2" t="s">
        <v>104</v>
      </c>
      <c r="P35" s="2" t="s">
        <v>139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147</v>
      </c>
      <c r="V35" s="2" t="s">
        <v>220</v>
      </c>
      <c r="W35" s="2" t="s">
        <v>141</v>
      </c>
      <c r="X35" s="2" t="s">
        <v>99</v>
      </c>
      <c r="Y35" s="2" t="s">
        <v>237</v>
      </c>
      <c r="Z35" s="4">
        <v>210</v>
      </c>
      <c r="AA35" s="4">
        <f>=ROUNDDOWN(26.25,0)</f>
      </c>
      <c r="AB35" s="5">
        <v>8</v>
      </c>
      <c r="AC35" s="2" t="s">
        <v>222</v>
      </c>
      <c r="AD35" s="4">
        <v>150</v>
      </c>
      <c r="AE35" s="4">
        <v>150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17</v>
      </c>
      <c r="AQ35" s="8">
        <v>1567.91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0.2426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17</v>
      </c>
      <c r="BK35" s="8">
        <v>1567.91</v>
      </c>
      <c r="BL35" s="2" t="s">
        <v>16</v>
      </c>
      <c r="BM35" s="7">
        <v>1</v>
      </c>
      <c r="BN35" s="7">
        <v>1</v>
      </c>
      <c r="BO35" s="4">
        <v>17</v>
      </c>
      <c r="BP35" s="8">
        <v>1567.91</v>
      </c>
      <c r="BQ35" s="4"/>
      <c r="BR35" s="8"/>
      <c r="BS35" s="7"/>
      <c r="BT35" s="7"/>
      <c r="BU35" s="2" t="s">
        <v>103</v>
      </c>
      <c r="BV35" s="2" t="s">
        <v>104</v>
      </c>
      <c r="BW35" s="2" t="s">
        <v>99</v>
      </c>
      <c r="BX35" s="2" t="s">
        <v>133</v>
      </c>
      <c r="BY35" s="2" t="s">
        <v>106</v>
      </c>
      <c r="BZ35" s="2" t="s">
        <v>99</v>
      </c>
      <c r="CA35" s="4"/>
      <c r="CB35" s="8"/>
      <c r="CC35" s="4"/>
      <c r="CD35" s="8"/>
      <c r="CE35" s="7"/>
      <c r="CF35" s="7"/>
      <c r="CG35" s="2" t="s">
        <v>103</v>
      </c>
      <c r="CH35" s="2" t="s">
        <v>104</v>
      </c>
      <c r="CI35" s="2" t="s">
        <v>224</v>
      </c>
      <c r="CJ35" s="2" t="s">
        <v>247</v>
      </c>
      <c r="CK35" s="2" t="s">
        <v>106</v>
      </c>
      <c r="CL35" s="2" t="s">
        <v>99</v>
      </c>
    </row>
    <row r="36">
      <c r="A36" s="2" t="s">
        <v>248</v>
      </c>
      <c r="B36" s="2" t="s">
        <v>209</v>
      </c>
      <c r="C36" s="2" t="s">
        <v>89</v>
      </c>
      <c r="D36" s="2" t="s">
        <v>210</v>
      </c>
      <c r="E36" s="2" t="s">
        <v>211</v>
      </c>
      <c r="F36" s="2" t="s">
        <v>212</v>
      </c>
      <c r="G36" s="2" t="s">
        <v>213</v>
      </c>
      <c r="H36" s="2" t="s">
        <v>214</v>
      </c>
      <c r="I36" s="2" t="s">
        <v>215</v>
      </c>
      <c r="J36" s="2" t="s">
        <v>216</v>
      </c>
      <c r="K36" s="2" t="s">
        <v>249</v>
      </c>
      <c r="L36" s="3">
        <v>35.04</v>
      </c>
      <c r="M36" s="3">
        <v>36.79</v>
      </c>
      <c r="N36" s="3">
        <v>65.99</v>
      </c>
      <c r="O36" s="2" t="s">
        <v>104</v>
      </c>
      <c r="P36" s="2" t="s">
        <v>139</v>
      </c>
      <c r="Q36" s="2" t="s">
        <v>98</v>
      </c>
      <c r="R36" s="2" t="s">
        <v>99</v>
      </c>
      <c r="S36" s="2" t="s">
        <v>219</v>
      </c>
      <c r="T36" s="2" t="s">
        <v>99</v>
      </c>
      <c r="U36" s="2" t="s">
        <v>147</v>
      </c>
      <c r="V36" s="2" t="s">
        <v>220</v>
      </c>
      <c r="W36" s="2" t="s">
        <v>141</v>
      </c>
      <c r="X36" s="2" t="s">
        <v>99</v>
      </c>
      <c r="Y36" s="2" t="s">
        <v>250</v>
      </c>
      <c r="Z36" s="4">
        <v>139</v>
      </c>
      <c r="AA36" s="4">
        <f>=ROUNDDOWN(34.75,0)</f>
      </c>
      <c r="AB36" s="5">
        <v>4</v>
      </c>
      <c r="AC36" s="2" t="s">
        <v>222</v>
      </c>
      <c r="AD36" s="4">
        <v>100</v>
      </c>
      <c r="AE36" s="4">
        <v>100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2</v>
      </c>
      <c r="AQ36" s="8">
        <v>69.44</v>
      </c>
      <c r="AR36" s="4"/>
      <c r="AS36" s="8"/>
      <c r="AT36" s="7"/>
      <c r="AU36" s="7"/>
      <c r="AV36" s="4">
        <v>19</v>
      </c>
      <c r="AW36" s="8">
        <v>1510.43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0.046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0.0822</v>
      </c>
      <c r="BJ36" s="4">
        <v>2</v>
      </c>
      <c r="BK36" s="8">
        <v>69.44</v>
      </c>
      <c r="BL36" s="2" t="s">
        <v>16</v>
      </c>
      <c r="BM36" s="7">
        <v>1</v>
      </c>
      <c r="BN36" s="7">
        <v>1</v>
      </c>
      <c r="BO36" s="4">
        <v>2</v>
      </c>
      <c r="BP36" s="8">
        <v>69.44</v>
      </c>
      <c r="BQ36" s="4"/>
      <c r="BR36" s="8"/>
      <c r="BS36" s="7"/>
      <c r="BT36" s="7"/>
      <c r="BU36" s="2" t="s">
        <v>103</v>
      </c>
      <c r="BV36" s="2" t="s">
        <v>104</v>
      </c>
      <c r="BW36" s="2" t="s">
        <v>99</v>
      </c>
      <c r="BX36" s="2" t="s">
        <v>251</v>
      </c>
      <c r="BY36" s="2" t="s">
        <v>106</v>
      </c>
      <c r="BZ36" s="2" t="s">
        <v>99</v>
      </c>
      <c r="CA36" s="4"/>
      <c r="CB36" s="8"/>
      <c r="CC36" s="4"/>
      <c r="CD36" s="8"/>
      <c r="CE36" s="7"/>
      <c r="CF36" s="7"/>
      <c r="CG36" s="2" t="s">
        <v>103</v>
      </c>
      <c r="CH36" s="2" t="s">
        <v>104</v>
      </c>
      <c r="CI36" s="2" t="s">
        <v>224</v>
      </c>
      <c r="CJ36" s="2" t="s">
        <v>252</v>
      </c>
      <c r="CK36" s="2" t="s">
        <v>106</v>
      </c>
      <c r="CL36" s="2" t="s">
        <v>99</v>
      </c>
    </row>
    <row r="37">
      <c r="A37" s="2" t="s">
        <v>253</v>
      </c>
      <c r="B37" s="2" t="s">
        <v>209</v>
      </c>
      <c r="C37" s="2" t="s">
        <v>89</v>
      </c>
      <c r="D37" s="2" t="s">
        <v>210</v>
      </c>
      <c r="E37" s="2" t="s">
        <v>211</v>
      </c>
      <c r="F37" s="2" t="s">
        <v>212</v>
      </c>
      <c r="G37" s="2" t="s">
        <v>213</v>
      </c>
      <c r="H37" s="2" t="s">
        <v>214</v>
      </c>
      <c r="I37" s="2" t="s">
        <v>215</v>
      </c>
      <c r="J37" s="2" t="s">
        <v>227</v>
      </c>
      <c r="K37" s="2" t="s">
        <v>249</v>
      </c>
      <c r="L37" s="3">
        <v>60.22</v>
      </c>
      <c r="M37" s="3">
        <v>63.23</v>
      </c>
      <c r="N37" s="3">
        <v>109.99</v>
      </c>
      <c r="O37" s="2" t="s">
        <v>104</v>
      </c>
      <c r="P37" s="2" t="s">
        <v>131</v>
      </c>
      <c r="Q37" s="2" t="s">
        <v>98</v>
      </c>
      <c r="R37" s="2" t="s">
        <v>99</v>
      </c>
      <c r="S37" s="2" t="s">
        <v>219</v>
      </c>
      <c r="T37" s="2" t="s">
        <v>99</v>
      </c>
      <c r="U37" s="2" t="s">
        <v>147</v>
      </c>
      <c r="V37" s="2" t="s">
        <v>220</v>
      </c>
      <c r="W37" s="2" t="s">
        <v>141</v>
      </c>
      <c r="X37" s="2" t="s">
        <v>99</v>
      </c>
      <c r="Y37" s="2" t="s">
        <v>228</v>
      </c>
      <c r="Z37" s="4">
        <v>362</v>
      </c>
      <c r="AA37" s="4">
        <f>=ROUNDDOWN(36.2,0)</f>
      </c>
      <c r="AB37" s="5">
        <v>10</v>
      </c>
      <c r="AC37" s="2" t="s">
        <v>222</v>
      </c>
      <c r="AD37" s="4">
        <v>250</v>
      </c>
      <c r="AE37" s="4">
        <v>250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4</v>
      </c>
      <c r="AQ37" s="8">
        <v>242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0.1602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4</v>
      </c>
      <c r="BK37" s="8">
        <v>242</v>
      </c>
      <c r="BL37" s="2" t="s">
        <v>16</v>
      </c>
      <c r="BM37" s="7">
        <v>1</v>
      </c>
      <c r="BN37" s="7">
        <v>1</v>
      </c>
      <c r="BO37" s="4">
        <v>4</v>
      </c>
      <c r="BP37" s="8">
        <v>242</v>
      </c>
      <c r="BQ37" s="4"/>
      <c r="BR37" s="8"/>
      <c r="BS37" s="7"/>
      <c r="BT37" s="7"/>
      <c r="BU37" s="2" t="s">
        <v>103</v>
      </c>
      <c r="BV37" s="2" t="s">
        <v>104</v>
      </c>
      <c r="BW37" s="2" t="s">
        <v>99</v>
      </c>
      <c r="BX37" s="2" t="s">
        <v>251</v>
      </c>
      <c r="BY37" s="2" t="s">
        <v>106</v>
      </c>
      <c r="BZ37" s="2" t="s">
        <v>99</v>
      </c>
      <c r="CA37" s="4"/>
      <c r="CB37" s="8"/>
      <c r="CC37" s="4"/>
      <c r="CD37" s="8"/>
      <c r="CE37" s="7"/>
      <c r="CF37" s="7"/>
      <c r="CG37" s="2" t="s">
        <v>103</v>
      </c>
      <c r="CH37" s="2" t="s">
        <v>104</v>
      </c>
      <c r="CI37" s="2" t="s">
        <v>224</v>
      </c>
      <c r="CJ37" s="2" t="s">
        <v>254</v>
      </c>
      <c r="CK37" s="2" t="s">
        <v>106</v>
      </c>
      <c r="CL37" s="2" t="s">
        <v>99</v>
      </c>
    </row>
    <row r="38">
      <c r="A38" s="2" t="s">
        <v>255</v>
      </c>
      <c r="B38" s="2" t="s">
        <v>209</v>
      </c>
      <c r="C38" s="2" t="s">
        <v>89</v>
      </c>
      <c r="D38" s="2" t="s">
        <v>210</v>
      </c>
      <c r="E38" s="2" t="s">
        <v>211</v>
      </c>
      <c r="F38" s="2" t="s">
        <v>212</v>
      </c>
      <c r="G38" s="2" t="s">
        <v>213</v>
      </c>
      <c r="H38" s="2" t="s">
        <v>214</v>
      </c>
      <c r="I38" s="2" t="s">
        <v>215</v>
      </c>
      <c r="J38" s="2" t="s">
        <v>231</v>
      </c>
      <c r="K38" s="2" t="s">
        <v>249</v>
      </c>
      <c r="L38" s="3">
        <v>93.08</v>
      </c>
      <c r="M38" s="3">
        <v>97.73</v>
      </c>
      <c r="N38" s="3">
        <v>164.99</v>
      </c>
      <c r="O38" s="2" t="s">
        <v>104</v>
      </c>
      <c r="P38" s="2" t="s">
        <v>139</v>
      </c>
      <c r="Q38" s="2" t="s">
        <v>98</v>
      </c>
      <c r="R38" s="2" t="s">
        <v>99</v>
      </c>
      <c r="S38" s="2" t="s">
        <v>219</v>
      </c>
      <c r="T38" s="2" t="s">
        <v>99</v>
      </c>
      <c r="U38" s="2" t="s">
        <v>147</v>
      </c>
      <c r="V38" s="2" t="s">
        <v>220</v>
      </c>
      <c r="W38" s="2" t="s">
        <v>141</v>
      </c>
      <c r="X38" s="2" t="s">
        <v>99</v>
      </c>
      <c r="Y38" s="2" t="s">
        <v>232</v>
      </c>
      <c r="Z38" s="4">
        <v>253</v>
      </c>
      <c r="AA38" s="4">
        <f>=ROUNDDOWN(42.1666666666667,0)</f>
      </c>
      <c r="AB38" s="5">
        <v>6</v>
      </c>
      <c r="AC38" s="2" t="s">
        <v>222</v>
      </c>
      <c r="AD38" s="4">
        <v>150</v>
      </c>
      <c r="AE38" s="4">
        <v>150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13</v>
      </c>
      <c r="AQ38" s="8">
        <v>1198.99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0.7938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13</v>
      </c>
      <c r="BK38" s="8">
        <v>1198.99</v>
      </c>
      <c r="BL38" s="2" t="s">
        <v>102</v>
      </c>
      <c r="BM38" s="7">
        <v>1</v>
      </c>
      <c r="BN38" s="7">
        <v>1</v>
      </c>
      <c r="BO38" s="4">
        <v>13</v>
      </c>
      <c r="BP38" s="8">
        <v>1198.99</v>
      </c>
      <c r="BQ38" s="4"/>
      <c r="BR38" s="8"/>
      <c r="BS38" s="7"/>
      <c r="BT38" s="7"/>
      <c r="BU38" s="2" t="s">
        <v>103</v>
      </c>
      <c r="BV38" s="2" t="s">
        <v>104</v>
      </c>
      <c r="BW38" s="2" t="s">
        <v>99</v>
      </c>
      <c r="BX38" s="2" t="s">
        <v>133</v>
      </c>
      <c r="BY38" s="2" t="s">
        <v>106</v>
      </c>
      <c r="BZ38" s="2" t="s">
        <v>99</v>
      </c>
      <c r="CA38" s="4"/>
      <c r="CB38" s="8"/>
      <c r="CC38" s="4"/>
      <c r="CD38" s="8"/>
      <c r="CE38" s="7"/>
      <c r="CF38" s="7"/>
      <c r="CG38" s="2" t="s">
        <v>103</v>
      </c>
      <c r="CH38" s="2" t="s">
        <v>104</v>
      </c>
      <c r="CI38" s="2" t="s">
        <v>256</v>
      </c>
      <c r="CJ38" s="2" t="s">
        <v>257</v>
      </c>
      <c r="CK38" s="2" t="s">
        <v>106</v>
      </c>
      <c r="CL38" s="2" t="s">
        <v>99</v>
      </c>
    </row>
    <row r="39">
      <c r="A39" s="2" t="s">
        <v>258</v>
      </c>
      <c r="B39" s="2" t="s">
        <v>209</v>
      </c>
      <c r="C39" s="2" t="s">
        <v>89</v>
      </c>
      <c r="D39" s="2" t="s">
        <v>210</v>
      </c>
      <c r="E39" s="2" t="s">
        <v>211</v>
      </c>
      <c r="F39" s="2" t="s">
        <v>259</v>
      </c>
      <c r="G39" s="2" t="s">
        <v>259</v>
      </c>
      <c r="H39" s="2" t="s">
        <v>259</v>
      </c>
      <c r="I39" s="2" t="s">
        <v>260</v>
      </c>
      <c r="J39" s="2" t="s">
        <v>261</v>
      </c>
      <c r="K39" s="2" t="s">
        <v>262</v>
      </c>
      <c r="L39" s="3">
        <v>21.02</v>
      </c>
      <c r="M39" s="3">
        <v>22.07</v>
      </c>
      <c r="N39" s="3">
        <v>39.99</v>
      </c>
      <c r="O39" s="2" t="s">
        <v>104</v>
      </c>
      <c r="P39" s="2" t="s">
        <v>131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147</v>
      </c>
      <c r="V39" s="2" t="s">
        <v>100</v>
      </c>
      <c r="W39" s="2" t="s">
        <v>99</v>
      </c>
      <c r="X39" s="2" t="s">
        <v>99</v>
      </c>
      <c r="Y39" s="2" t="s">
        <v>263</v>
      </c>
      <c r="Z39" s="4">
        <v>1798</v>
      </c>
      <c r="AA39" s="4">
        <f>=ROUNDDOWN(199.777777777778,0)</f>
      </c>
      <c r="AB39" s="5">
        <v>9</v>
      </c>
      <c r="AC39" s="2" t="s">
        <v>99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26</v>
      </c>
      <c r="AQ39" s="8">
        <v>559.98</v>
      </c>
      <c r="AR39" s="4"/>
      <c r="AS39" s="8"/>
      <c r="AT39" s="7"/>
      <c r="AU39" s="7"/>
      <c r="AV39" s="4">
        <v>77</v>
      </c>
      <c r="AW39" s="8">
        <v>2037.93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0.2748</v>
      </c>
      <c r="BC39" s="4">
        <v>253</v>
      </c>
      <c r="BD39" s="8">
        <v>6994.05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0.2914</v>
      </c>
      <c r="BJ39" s="4">
        <v>26</v>
      </c>
      <c r="BK39" s="8">
        <v>559.98</v>
      </c>
      <c r="BL39" s="2" t="s">
        <v>264</v>
      </c>
      <c r="BM39" s="7">
        <v>1</v>
      </c>
      <c r="BN39" s="7">
        <v>1</v>
      </c>
      <c r="BO39" s="4">
        <v>18</v>
      </c>
      <c r="BP39" s="8">
        <v>374.94</v>
      </c>
      <c r="BQ39" s="4"/>
      <c r="BR39" s="8"/>
      <c r="BS39" s="7"/>
      <c r="BT39" s="7"/>
      <c r="BU39" s="2" t="s">
        <v>103</v>
      </c>
      <c r="BV39" s="2" t="s">
        <v>104</v>
      </c>
      <c r="BW39" s="2" t="s">
        <v>99</v>
      </c>
      <c r="BX39" s="2" t="s">
        <v>133</v>
      </c>
      <c r="BY39" s="2" t="s">
        <v>106</v>
      </c>
      <c r="BZ39" s="2" t="s">
        <v>99</v>
      </c>
      <c r="CA39" s="4">
        <v>8</v>
      </c>
      <c r="CB39" s="8">
        <v>185.04</v>
      </c>
      <c r="CC39" s="4"/>
      <c r="CD39" s="8"/>
      <c r="CE39" s="7"/>
      <c r="CF39" s="7"/>
      <c r="CG39" s="2" t="s">
        <v>103</v>
      </c>
      <c r="CH39" s="2" t="s">
        <v>104</v>
      </c>
      <c r="CI39" s="2" t="s">
        <v>224</v>
      </c>
      <c r="CJ39" s="2" t="s">
        <v>229</v>
      </c>
      <c r="CK39" s="2" t="s">
        <v>106</v>
      </c>
      <c r="CL39" s="2" t="s">
        <v>99</v>
      </c>
    </row>
    <row r="40">
      <c r="A40" s="2" t="s">
        <v>265</v>
      </c>
      <c r="B40" s="2" t="s">
        <v>209</v>
      </c>
      <c r="C40" s="2" t="s">
        <v>89</v>
      </c>
      <c r="D40" s="2" t="s">
        <v>210</v>
      </c>
      <c r="E40" s="2" t="s">
        <v>211</v>
      </c>
      <c r="F40" s="2" t="s">
        <v>259</v>
      </c>
      <c r="G40" s="2" t="s">
        <v>259</v>
      </c>
      <c r="H40" s="2" t="s">
        <v>259</v>
      </c>
      <c r="I40" s="2" t="s">
        <v>260</v>
      </c>
      <c r="J40" s="2" t="s">
        <v>266</v>
      </c>
      <c r="K40" s="2" t="s">
        <v>262</v>
      </c>
      <c r="L40" s="3">
        <v>26.83</v>
      </c>
      <c r="M40" s="3">
        <v>28.17</v>
      </c>
      <c r="N40" s="3">
        <v>49.99</v>
      </c>
      <c r="O40" s="2" t="s">
        <v>104</v>
      </c>
      <c r="P40" s="2" t="s">
        <v>131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147</v>
      </c>
      <c r="V40" s="2" t="s">
        <v>100</v>
      </c>
      <c r="W40" s="2" t="s">
        <v>99</v>
      </c>
      <c r="X40" s="2" t="s">
        <v>99</v>
      </c>
      <c r="Y40" s="2" t="s">
        <v>263</v>
      </c>
      <c r="Z40" s="4">
        <v>2274</v>
      </c>
      <c r="AA40" s="4">
        <f>=ROUNDDOWN(445.882352941176,0)</f>
      </c>
      <c r="AB40" s="5">
        <v>5.1</v>
      </c>
      <c r="AC40" s="2" t="s">
        <v>99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38</v>
      </c>
      <c r="AQ40" s="8">
        <v>1051.06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0.5157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39</v>
      </c>
      <c r="BK40" s="8">
        <v>1079.22</v>
      </c>
      <c r="BL40" s="2" t="s">
        <v>223</v>
      </c>
      <c r="BM40" s="7">
        <v>0.9744</v>
      </c>
      <c r="BN40" s="7">
        <v>0.9739</v>
      </c>
      <c r="BO40" s="4">
        <v>24</v>
      </c>
      <c r="BP40" s="8">
        <v>637.92</v>
      </c>
      <c r="BQ40" s="4"/>
      <c r="BR40" s="8"/>
      <c r="BS40" s="7"/>
      <c r="BT40" s="7"/>
      <c r="BU40" s="2" t="s">
        <v>103</v>
      </c>
      <c r="BV40" s="2" t="s">
        <v>104</v>
      </c>
      <c r="BW40" s="2" t="s">
        <v>99</v>
      </c>
      <c r="BX40" s="2" t="s">
        <v>133</v>
      </c>
      <c r="BY40" s="2" t="s">
        <v>106</v>
      </c>
      <c r="BZ40" s="2" t="s">
        <v>99</v>
      </c>
      <c r="CA40" s="4">
        <v>14</v>
      </c>
      <c r="CB40" s="8">
        <v>413.14</v>
      </c>
      <c r="CC40" s="4"/>
      <c r="CD40" s="8"/>
      <c r="CE40" s="7"/>
      <c r="CF40" s="7"/>
      <c r="CG40" s="2" t="s">
        <v>103</v>
      </c>
      <c r="CH40" s="2" t="s">
        <v>104</v>
      </c>
      <c r="CI40" s="2" t="s">
        <v>224</v>
      </c>
      <c r="CJ40" s="2" t="s">
        <v>229</v>
      </c>
      <c r="CK40" s="2" t="s">
        <v>106</v>
      </c>
      <c r="CL40" s="2" t="s">
        <v>99</v>
      </c>
    </row>
    <row r="41">
      <c r="A41" s="2" t="s">
        <v>267</v>
      </c>
      <c r="B41" s="2" t="s">
        <v>209</v>
      </c>
      <c r="C41" s="2" t="s">
        <v>89</v>
      </c>
      <c r="D41" s="2" t="s">
        <v>210</v>
      </c>
      <c r="E41" s="2" t="s">
        <v>211</v>
      </c>
      <c r="F41" s="2" t="s">
        <v>259</v>
      </c>
      <c r="G41" s="2" t="s">
        <v>259</v>
      </c>
      <c r="H41" s="2" t="s">
        <v>259</v>
      </c>
      <c r="I41" s="2" t="s">
        <v>260</v>
      </c>
      <c r="J41" s="2" t="s">
        <v>268</v>
      </c>
      <c r="K41" s="2" t="s">
        <v>262</v>
      </c>
      <c r="L41" s="3">
        <v>31.54</v>
      </c>
      <c r="M41" s="3">
        <v>33.12</v>
      </c>
      <c r="N41" s="3">
        <v>54.99</v>
      </c>
      <c r="O41" s="2" t="s">
        <v>104</v>
      </c>
      <c r="P41" s="2" t="s">
        <v>139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147</v>
      </c>
      <c r="V41" s="2" t="s">
        <v>100</v>
      </c>
      <c r="W41" s="2" t="s">
        <v>99</v>
      </c>
      <c r="X41" s="2" t="s">
        <v>99</v>
      </c>
      <c r="Y41" s="2" t="s">
        <v>269</v>
      </c>
      <c r="Z41" s="4">
        <v>318</v>
      </c>
      <c r="AA41" s="4">
        <f>=ROUNDDOWN(102.58064516129,0)</f>
      </c>
      <c r="AB41" s="5">
        <v>3.1</v>
      </c>
      <c r="AC41" s="2" t="s">
        <v>99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13</v>
      </c>
      <c r="AQ41" s="8">
        <v>426.89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0.2095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14</v>
      </c>
      <c r="BK41" s="8">
        <v>458.35</v>
      </c>
      <c r="BL41" s="2" t="s">
        <v>270</v>
      </c>
      <c r="BM41" s="7">
        <v>0.9286</v>
      </c>
      <c r="BN41" s="7">
        <v>0.9314</v>
      </c>
      <c r="BO41" s="4">
        <v>8</v>
      </c>
      <c r="BP41" s="8">
        <v>253.44</v>
      </c>
      <c r="BQ41" s="4"/>
      <c r="BR41" s="8"/>
      <c r="BS41" s="7"/>
      <c r="BT41" s="7"/>
      <c r="BU41" s="2" t="s">
        <v>103</v>
      </c>
      <c r="BV41" s="2" t="s">
        <v>104</v>
      </c>
      <c r="BW41" s="2" t="s">
        <v>99</v>
      </c>
      <c r="BX41" s="2" t="s">
        <v>133</v>
      </c>
      <c r="BY41" s="2" t="s">
        <v>106</v>
      </c>
      <c r="BZ41" s="2" t="s">
        <v>99</v>
      </c>
      <c r="CA41" s="4">
        <v>5</v>
      </c>
      <c r="CB41" s="8">
        <v>173.45</v>
      </c>
      <c r="CC41" s="4"/>
      <c r="CD41" s="8"/>
      <c r="CE41" s="7"/>
      <c r="CF41" s="7"/>
      <c r="CG41" s="2" t="s">
        <v>103</v>
      </c>
      <c r="CH41" s="2" t="s">
        <v>104</v>
      </c>
      <c r="CI41" s="2" t="s">
        <v>224</v>
      </c>
      <c r="CJ41" s="2" t="s">
        <v>271</v>
      </c>
      <c r="CK41" s="2" t="s">
        <v>106</v>
      </c>
      <c r="CL41" s="2" t="s">
        <v>99</v>
      </c>
    </row>
    <row r="42">
      <c r="A42" s="2" t="s">
        <v>272</v>
      </c>
      <c r="B42" s="2" t="s">
        <v>209</v>
      </c>
      <c r="C42" s="2" t="s">
        <v>89</v>
      </c>
      <c r="D42" s="2" t="s">
        <v>210</v>
      </c>
      <c r="E42" s="2" t="s">
        <v>211</v>
      </c>
      <c r="F42" s="2" t="s">
        <v>259</v>
      </c>
      <c r="G42" s="2" t="s">
        <v>259</v>
      </c>
      <c r="H42" s="2" t="s">
        <v>259</v>
      </c>
      <c r="I42" s="2" t="s">
        <v>260</v>
      </c>
      <c r="J42" s="2" t="s">
        <v>261</v>
      </c>
      <c r="K42" s="2" t="s">
        <v>273</v>
      </c>
      <c r="L42" s="3">
        <v>21.02</v>
      </c>
      <c r="M42" s="3">
        <v>22.07</v>
      </c>
      <c r="N42" s="3">
        <v>39.99</v>
      </c>
      <c r="O42" s="2" t="s">
        <v>104</v>
      </c>
      <c r="P42" s="2" t="s">
        <v>139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147</v>
      </c>
      <c r="V42" s="2" t="s">
        <v>100</v>
      </c>
      <c r="W42" s="2" t="s">
        <v>99</v>
      </c>
      <c r="X42" s="2" t="s">
        <v>99</v>
      </c>
      <c r="Y42" s="2" t="s">
        <v>269</v>
      </c>
      <c r="Z42" s="4">
        <v>848</v>
      </c>
      <c r="AA42" s="4">
        <f>=ROUNDDOWN(141.333333333333,0)</f>
      </c>
      <c r="AB42" s="5">
        <v>6</v>
      </c>
      <c r="AC42" s="2" t="s">
        <v>99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18</v>
      </c>
      <c r="AQ42" s="8">
        <v>377.24</v>
      </c>
      <c r="AR42" s="4"/>
      <c r="AS42" s="8"/>
      <c r="AT42" s="7"/>
      <c r="AU42" s="7"/>
      <c r="AV42" s="4">
        <v>68</v>
      </c>
      <c r="AW42" s="8">
        <v>1899.47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0.1986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0.2716</v>
      </c>
      <c r="BJ42" s="4">
        <v>18</v>
      </c>
      <c r="BK42" s="8">
        <v>377.24</v>
      </c>
      <c r="BL42" s="2" t="s">
        <v>241</v>
      </c>
      <c r="BM42" s="7">
        <v>1</v>
      </c>
      <c r="BN42" s="7">
        <v>1</v>
      </c>
      <c r="BO42" s="4">
        <v>17</v>
      </c>
      <c r="BP42" s="8">
        <v>354.11</v>
      </c>
      <c r="BQ42" s="4"/>
      <c r="BR42" s="8"/>
      <c r="BS42" s="7"/>
      <c r="BT42" s="7"/>
      <c r="BU42" s="2" t="s">
        <v>103</v>
      </c>
      <c r="BV42" s="2" t="s">
        <v>104</v>
      </c>
      <c r="BW42" s="2" t="s">
        <v>99</v>
      </c>
      <c r="BX42" s="2" t="s">
        <v>133</v>
      </c>
      <c r="BY42" s="2" t="s">
        <v>106</v>
      </c>
      <c r="BZ42" s="2" t="s">
        <v>99</v>
      </c>
      <c r="CA42" s="4">
        <v>1</v>
      </c>
      <c r="CB42" s="8">
        <v>23.13</v>
      </c>
      <c r="CC42" s="4"/>
      <c r="CD42" s="8"/>
      <c r="CE42" s="7"/>
      <c r="CF42" s="7"/>
      <c r="CG42" s="2" t="s">
        <v>103</v>
      </c>
      <c r="CH42" s="2" t="s">
        <v>104</v>
      </c>
      <c r="CI42" s="2" t="s">
        <v>224</v>
      </c>
      <c r="CJ42" s="2" t="s">
        <v>274</v>
      </c>
      <c r="CK42" s="2" t="s">
        <v>106</v>
      </c>
      <c r="CL42" s="2" t="s">
        <v>99</v>
      </c>
    </row>
    <row r="43">
      <c r="A43" s="2" t="s">
        <v>275</v>
      </c>
      <c r="B43" s="2" t="s">
        <v>209</v>
      </c>
      <c r="C43" s="2" t="s">
        <v>89</v>
      </c>
      <c r="D43" s="2" t="s">
        <v>210</v>
      </c>
      <c r="E43" s="2" t="s">
        <v>211</v>
      </c>
      <c r="F43" s="2" t="s">
        <v>259</v>
      </c>
      <c r="G43" s="2" t="s">
        <v>259</v>
      </c>
      <c r="H43" s="2" t="s">
        <v>259</v>
      </c>
      <c r="I43" s="2" t="s">
        <v>260</v>
      </c>
      <c r="J43" s="2" t="s">
        <v>266</v>
      </c>
      <c r="K43" s="2" t="s">
        <v>273</v>
      </c>
      <c r="L43" s="3">
        <v>26.83</v>
      </c>
      <c r="M43" s="3">
        <v>28.17</v>
      </c>
      <c r="N43" s="3">
        <v>49.99</v>
      </c>
      <c r="O43" s="2" t="s">
        <v>104</v>
      </c>
      <c r="P43" s="2" t="s">
        <v>139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147</v>
      </c>
      <c r="V43" s="2" t="s">
        <v>100</v>
      </c>
      <c r="W43" s="2" t="s">
        <v>99</v>
      </c>
      <c r="X43" s="2" t="s">
        <v>99</v>
      </c>
      <c r="Y43" s="2" t="s">
        <v>269</v>
      </c>
      <c r="Z43" s="4">
        <v>710</v>
      </c>
      <c r="AA43" s="4">
        <f>=ROUNDDOWN(177.5,0)</f>
      </c>
      <c r="AB43" s="5">
        <v>4</v>
      </c>
      <c r="AC43" s="2" t="s">
        <v>99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15</v>
      </c>
      <c r="AQ43" s="8">
        <v>410.42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0.2161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15</v>
      </c>
      <c r="BK43" s="8">
        <v>410.42</v>
      </c>
      <c r="BL43" s="2" t="s">
        <v>264</v>
      </c>
      <c r="BM43" s="7">
        <v>1</v>
      </c>
      <c r="BN43" s="7">
        <v>1</v>
      </c>
      <c r="BO43" s="4">
        <v>11</v>
      </c>
      <c r="BP43" s="8">
        <v>292.38</v>
      </c>
      <c r="BQ43" s="4"/>
      <c r="BR43" s="8"/>
      <c r="BS43" s="7"/>
      <c r="BT43" s="7"/>
      <c r="BU43" s="2" t="s">
        <v>103</v>
      </c>
      <c r="BV43" s="2" t="s">
        <v>104</v>
      </c>
      <c r="BW43" s="2" t="s">
        <v>99</v>
      </c>
      <c r="BX43" s="2" t="s">
        <v>114</v>
      </c>
      <c r="BY43" s="2" t="s">
        <v>106</v>
      </c>
      <c r="BZ43" s="2" t="s">
        <v>99</v>
      </c>
      <c r="CA43" s="4">
        <v>4</v>
      </c>
      <c r="CB43" s="8">
        <v>118.04</v>
      </c>
      <c r="CC43" s="4"/>
      <c r="CD43" s="8"/>
      <c r="CE43" s="7"/>
      <c r="CF43" s="7"/>
      <c r="CG43" s="2" t="s">
        <v>103</v>
      </c>
      <c r="CH43" s="2" t="s">
        <v>104</v>
      </c>
      <c r="CI43" s="2" t="s">
        <v>224</v>
      </c>
      <c r="CJ43" s="2" t="s">
        <v>229</v>
      </c>
      <c r="CK43" s="2" t="s">
        <v>106</v>
      </c>
      <c r="CL43" s="2" t="s">
        <v>99</v>
      </c>
    </row>
    <row r="44">
      <c r="A44" s="2" t="s">
        <v>276</v>
      </c>
      <c r="B44" s="2" t="s">
        <v>209</v>
      </c>
      <c r="C44" s="2" t="s">
        <v>89</v>
      </c>
      <c r="D44" s="2" t="s">
        <v>210</v>
      </c>
      <c r="E44" s="2" t="s">
        <v>211</v>
      </c>
      <c r="F44" s="2" t="s">
        <v>259</v>
      </c>
      <c r="G44" s="2" t="s">
        <v>259</v>
      </c>
      <c r="H44" s="2" t="s">
        <v>259</v>
      </c>
      <c r="I44" s="2" t="s">
        <v>260</v>
      </c>
      <c r="J44" s="2" t="s">
        <v>268</v>
      </c>
      <c r="K44" s="2" t="s">
        <v>273</v>
      </c>
      <c r="L44" s="3">
        <v>31.54</v>
      </c>
      <c r="M44" s="3">
        <v>33.12</v>
      </c>
      <c r="N44" s="3">
        <v>54.99</v>
      </c>
      <c r="O44" s="2" t="s">
        <v>104</v>
      </c>
      <c r="P44" s="2" t="s">
        <v>139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147</v>
      </c>
      <c r="V44" s="2" t="s">
        <v>100</v>
      </c>
      <c r="W44" s="2" t="s">
        <v>99</v>
      </c>
      <c r="X44" s="2" t="s">
        <v>99</v>
      </c>
      <c r="Y44" s="2" t="s">
        <v>269</v>
      </c>
      <c r="Z44" s="4">
        <v>404</v>
      </c>
      <c r="AA44" s="4">
        <f>=ROUNDDOWN(73.4545454545455,0)</f>
      </c>
      <c r="AB44" s="5">
        <v>5.5</v>
      </c>
      <c r="AC44" s="2" t="s">
        <v>99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35</v>
      </c>
      <c r="AQ44" s="8">
        <v>1111.81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0.5853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35</v>
      </c>
      <c r="BK44" s="8">
        <v>1111.81</v>
      </c>
      <c r="BL44" s="2" t="s">
        <v>277</v>
      </c>
      <c r="BM44" s="7">
        <v>1</v>
      </c>
      <c r="BN44" s="7">
        <v>1</v>
      </c>
      <c r="BO44" s="4">
        <v>34</v>
      </c>
      <c r="BP44" s="8">
        <v>1077.12</v>
      </c>
      <c r="BQ44" s="4"/>
      <c r="BR44" s="8"/>
      <c r="BS44" s="7"/>
      <c r="BT44" s="7"/>
      <c r="BU44" s="2" t="s">
        <v>103</v>
      </c>
      <c r="BV44" s="2" t="s">
        <v>104</v>
      </c>
      <c r="BW44" s="2" t="s">
        <v>99</v>
      </c>
      <c r="BX44" s="2" t="s">
        <v>133</v>
      </c>
      <c r="BY44" s="2" t="s">
        <v>106</v>
      </c>
      <c r="BZ44" s="2" t="s">
        <v>99</v>
      </c>
      <c r="CA44" s="4">
        <v>1</v>
      </c>
      <c r="CB44" s="8">
        <v>34.69</v>
      </c>
      <c r="CC44" s="4"/>
      <c r="CD44" s="8"/>
      <c r="CE44" s="7"/>
      <c r="CF44" s="7"/>
      <c r="CG44" s="2" t="s">
        <v>103</v>
      </c>
      <c r="CH44" s="2" t="s">
        <v>104</v>
      </c>
      <c r="CI44" s="2" t="s">
        <v>224</v>
      </c>
      <c r="CJ44" s="2" t="s">
        <v>271</v>
      </c>
      <c r="CK44" s="2" t="s">
        <v>106</v>
      </c>
      <c r="CL44" s="2" t="s">
        <v>99</v>
      </c>
    </row>
    <row r="45">
      <c r="A45" s="2" t="s">
        <v>278</v>
      </c>
      <c r="B45" s="2" t="s">
        <v>209</v>
      </c>
      <c r="C45" s="2" t="s">
        <v>89</v>
      </c>
      <c r="D45" s="2" t="s">
        <v>210</v>
      </c>
      <c r="E45" s="2" t="s">
        <v>211</v>
      </c>
      <c r="F45" s="2" t="s">
        <v>259</v>
      </c>
      <c r="G45" s="2" t="s">
        <v>259</v>
      </c>
      <c r="H45" s="2" t="s">
        <v>259</v>
      </c>
      <c r="I45" s="2" t="s">
        <v>260</v>
      </c>
      <c r="J45" s="2" t="s">
        <v>261</v>
      </c>
      <c r="K45" s="2" t="s">
        <v>180</v>
      </c>
      <c r="L45" s="3">
        <v>21.02</v>
      </c>
      <c r="M45" s="3">
        <v>22.07</v>
      </c>
      <c r="N45" s="3">
        <v>39.99</v>
      </c>
      <c r="O45" s="2" t="s">
        <v>104</v>
      </c>
      <c r="P45" s="2" t="s">
        <v>131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147</v>
      </c>
      <c r="V45" s="2" t="s">
        <v>100</v>
      </c>
      <c r="W45" s="2" t="s">
        <v>99</v>
      </c>
      <c r="X45" s="2" t="s">
        <v>99</v>
      </c>
      <c r="Y45" s="2" t="s">
        <v>269</v>
      </c>
      <c r="Z45" s="4">
        <v>484</v>
      </c>
      <c r="AA45" s="4">
        <f>=ROUNDDOWN(142.352941176471,0)</f>
      </c>
      <c r="AB45" s="5">
        <v>3.4</v>
      </c>
      <c r="AC45" s="2" t="s">
        <v>99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6</v>
      </c>
      <c r="AQ45" s="8">
        <v>138.78</v>
      </c>
      <c r="AR45" s="4"/>
      <c r="AS45" s="8"/>
      <c r="AT45" s="7"/>
      <c r="AU45" s="7"/>
      <c r="AV45" s="4">
        <v>57</v>
      </c>
      <c r="AW45" s="8">
        <v>1629.99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0.0851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0.2331</v>
      </c>
      <c r="BJ45" s="4">
        <v>6</v>
      </c>
      <c r="BK45" s="8">
        <v>138.78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103</v>
      </c>
      <c r="BV45" s="2" t="s">
        <v>104</v>
      </c>
      <c r="BW45" s="2" t="s">
        <v>99</v>
      </c>
      <c r="BX45" s="2" t="s">
        <v>114</v>
      </c>
      <c r="BY45" s="2" t="s">
        <v>106</v>
      </c>
      <c r="BZ45" s="2" t="s">
        <v>99</v>
      </c>
      <c r="CA45" s="4">
        <v>6</v>
      </c>
      <c r="CB45" s="8">
        <v>138.78</v>
      </c>
      <c r="CC45" s="4"/>
      <c r="CD45" s="8"/>
      <c r="CE45" s="7"/>
      <c r="CF45" s="7"/>
      <c r="CG45" s="2" t="s">
        <v>103</v>
      </c>
      <c r="CH45" s="2" t="s">
        <v>104</v>
      </c>
      <c r="CI45" s="2" t="s">
        <v>279</v>
      </c>
      <c r="CJ45" s="2" t="s">
        <v>280</v>
      </c>
      <c r="CK45" s="2" t="s">
        <v>106</v>
      </c>
      <c r="CL45" s="2" t="s">
        <v>99</v>
      </c>
    </row>
    <row r="46">
      <c r="A46" s="2" t="s">
        <v>281</v>
      </c>
      <c r="B46" s="2" t="s">
        <v>209</v>
      </c>
      <c r="C46" s="2" t="s">
        <v>89</v>
      </c>
      <c r="D46" s="2" t="s">
        <v>210</v>
      </c>
      <c r="E46" s="2" t="s">
        <v>211</v>
      </c>
      <c r="F46" s="2" t="s">
        <v>259</v>
      </c>
      <c r="G46" s="2" t="s">
        <v>259</v>
      </c>
      <c r="H46" s="2" t="s">
        <v>259</v>
      </c>
      <c r="I46" s="2" t="s">
        <v>260</v>
      </c>
      <c r="J46" s="2" t="s">
        <v>266</v>
      </c>
      <c r="K46" s="2" t="s">
        <v>180</v>
      </c>
      <c r="L46" s="3">
        <v>26.83</v>
      </c>
      <c r="M46" s="3">
        <v>28.17</v>
      </c>
      <c r="N46" s="3">
        <v>49.99</v>
      </c>
      <c r="O46" s="2" t="s">
        <v>104</v>
      </c>
      <c r="P46" s="2" t="s">
        <v>131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147</v>
      </c>
      <c r="V46" s="2" t="s">
        <v>100</v>
      </c>
      <c r="W46" s="2" t="s">
        <v>99</v>
      </c>
      <c r="X46" s="2" t="s">
        <v>99</v>
      </c>
      <c r="Y46" s="2" t="s">
        <v>269</v>
      </c>
      <c r="Z46" s="4">
        <v>361</v>
      </c>
      <c r="AA46" s="4">
        <f>=ROUNDDOWN(50.1388888888889,0)</f>
      </c>
      <c r="AB46" s="5">
        <v>7.2</v>
      </c>
      <c r="AC46" s="2" t="s">
        <v>99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32</v>
      </c>
      <c r="AQ46" s="8">
        <v>865.21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0.5308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34</v>
      </c>
      <c r="BK46" s="8">
        <v>917.31</v>
      </c>
      <c r="BL46" s="2" t="s">
        <v>245</v>
      </c>
      <c r="BM46" s="7">
        <v>0.9412</v>
      </c>
      <c r="BN46" s="7">
        <v>0.9432</v>
      </c>
      <c r="BO46" s="4">
        <v>27</v>
      </c>
      <c r="BP46" s="8">
        <v>717.66</v>
      </c>
      <c r="BQ46" s="4"/>
      <c r="BR46" s="8"/>
      <c r="BS46" s="7"/>
      <c r="BT46" s="7"/>
      <c r="BU46" s="2" t="s">
        <v>103</v>
      </c>
      <c r="BV46" s="2" t="s">
        <v>104</v>
      </c>
      <c r="BW46" s="2" t="s">
        <v>99</v>
      </c>
      <c r="BX46" s="2" t="s">
        <v>114</v>
      </c>
      <c r="BY46" s="2" t="s">
        <v>106</v>
      </c>
      <c r="BZ46" s="2" t="s">
        <v>99</v>
      </c>
      <c r="CA46" s="4">
        <v>5</v>
      </c>
      <c r="CB46" s="8">
        <v>147.55</v>
      </c>
      <c r="CC46" s="4"/>
      <c r="CD46" s="8"/>
      <c r="CE46" s="7"/>
      <c r="CF46" s="7"/>
      <c r="CG46" s="2" t="s">
        <v>103</v>
      </c>
      <c r="CH46" s="2" t="s">
        <v>104</v>
      </c>
      <c r="CI46" s="2" t="s">
        <v>224</v>
      </c>
      <c r="CJ46" s="2" t="s">
        <v>282</v>
      </c>
      <c r="CK46" s="2" t="s">
        <v>106</v>
      </c>
      <c r="CL46" s="2" t="s">
        <v>99</v>
      </c>
    </row>
    <row r="47">
      <c r="A47" s="2" t="s">
        <v>283</v>
      </c>
      <c r="B47" s="2" t="s">
        <v>209</v>
      </c>
      <c r="C47" s="2" t="s">
        <v>89</v>
      </c>
      <c r="D47" s="2" t="s">
        <v>210</v>
      </c>
      <c r="E47" s="2" t="s">
        <v>211</v>
      </c>
      <c r="F47" s="2" t="s">
        <v>259</v>
      </c>
      <c r="G47" s="2" t="s">
        <v>259</v>
      </c>
      <c r="H47" s="2" t="s">
        <v>259</v>
      </c>
      <c r="I47" s="2" t="s">
        <v>260</v>
      </c>
      <c r="J47" s="2" t="s">
        <v>268</v>
      </c>
      <c r="K47" s="2" t="s">
        <v>180</v>
      </c>
      <c r="L47" s="3">
        <v>31.54</v>
      </c>
      <c r="M47" s="3">
        <v>33.12</v>
      </c>
      <c r="N47" s="3">
        <v>54.99</v>
      </c>
      <c r="O47" s="2" t="s">
        <v>104</v>
      </c>
      <c r="P47" s="2" t="s">
        <v>218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147</v>
      </c>
      <c r="V47" s="2" t="s">
        <v>100</v>
      </c>
      <c r="W47" s="2" t="s">
        <v>99</v>
      </c>
      <c r="X47" s="2" t="s">
        <v>99</v>
      </c>
      <c r="Y47" s="2" t="s">
        <v>269</v>
      </c>
      <c r="Z47" s="4">
        <v>320</v>
      </c>
      <c r="AA47" s="4">
        <f>=ROUNDDOWN(28.5714285714286,0)</f>
      </c>
      <c r="AB47" s="5">
        <v>11.2</v>
      </c>
      <c r="AC47" s="2" t="s">
        <v>99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19</v>
      </c>
      <c r="AQ47" s="8">
        <v>626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0.3841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24</v>
      </c>
      <c r="BK47" s="8">
        <v>777</v>
      </c>
      <c r="BL47" s="2" t="s">
        <v>223</v>
      </c>
      <c r="BM47" s="7">
        <v>0.7917</v>
      </c>
      <c r="BN47" s="7">
        <v>0.8057</v>
      </c>
      <c r="BO47" s="4">
        <v>11</v>
      </c>
      <c r="BP47" s="8">
        <v>348.48</v>
      </c>
      <c r="BQ47" s="4"/>
      <c r="BR47" s="8"/>
      <c r="BS47" s="7"/>
      <c r="BT47" s="7"/>
      <c r="BU47" s="2" t="s">
        <v>103</v>
      </c>
      <c r="BV47" s="2" t="s">
        <v>104</v>
      </c>
      <c r="BW47" s="2" t="s">
        <v>99</v>
      </c>
      <c r="BX47" s="2" t="s">
        <v>114</v>
      </c>
      <c r="BY47" s="2" t="s">
        <v>106</v>
      </c>
      <c r="BZ47" s="2" t="s">
        <v>99</v>
      </c>
      <c r="CA47" s="4">
        <v>8</v>
      </c>
      <c r="CB47" s="8">
        <v>277.52</v>
      </c>
      <c r="CC47" s="4"/>
      <c r="CD47" s="8"/>
      <c r="CE47" s="7"/>
      <c r="CF47" s="7"/>
      <c r="CG47" s="2" t="s">
        <v>103</v>
      </c>
      <c r="CH47" s="2" t="s">
        <v>104</v>
      </c>
      <c r="CI47" s="2" t="s">
        <v>284</v>
      </c>
      <c r="CJ47" s="2" t="s">
        <v>274</v>
      </c>
      <c r="CK47" s="2" t="s">
        <v>106</v>
      </c>
      <c r="CL47" s="2" t="s">
        <v>99</v>
      </c>
    </row>
    <row r="48">
      <c r="A48" s="2" t="s">
        <v>285</v>
      </c>
      <c r="B48" s="2" t="s">
        <v>209</v>
      </c>
      <c r="C48" s="2" t="s">
        <v>89</v>
      </c>
      <c r="D48" s="2" t="s">
        <v>210</v>
      </c>
      <c r="E48" s="2" t="s">
        <v>211</v>
      </c>
      <c r="F48" s="2" t="s">
        <v>259</v>
      </c>
      <c r="G48" s="2" t="s">
        <v>259</v>
      </c>
      <c r="H48" s="2" t="s">
        <v>99</v>
      </c>
      <c r="I48" s="2" t="s">
        <v>260</v>
      </c>
      <c r="J48" s="2" t="s">
        <v>261</v>
      </c>
      <c r="K48" s="2" t="s">
        <v>286</v>
      </c>
      <c r="L48" s="3">
        <v>21.02</v>
      </c>
      <c r="M48" s="3">
        <v>22.07</v>
      </c>
      <c r="N48" s="3">
        <v>39.99</v>
      </c>
      <c r="O48" s="2" t="s">
        <v>104</v>
      </c>
      <c r="P48" s="2" t="s">
        <v>131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147</v>
      </c>
      <c r="V48" s="2" t="s">
        <v>100</v>
      </c>
      <c r="W48" s="2" t="s">
        <v>99</v>
      </c>
      <c r="X48" s="2" t="s">
        <v>99</v>
      </c>
      <c r="Y48" s="2" t="s">
        <v>263</v>
      </c>
      <c r="Z48" s="4">
        <v>2663</v>
      </c>
      <c r="AA48" s="4">
        <f>=ROUNDDOWN(554.791666666667,0)</f>
      </c>
      <c r="AB48" s="5">
        <v>4.8</v>
      </c>
      <c r="AC48" s="2" t="s">
        <v>99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4</v>
      </c>
      <c r="AQ48" s="8">
        <v>92.52</v>
      </c>
      <c r="AR48" s="4"/>
      <c r="AS48" s="8"/>
      <c r="AT48" s="7"/>
      <c r="AU48" s="7"/>
      <c r="AV48" s="4">
        <v>51</v>
      </c>
      <c r="AW48" s="8">
        <v>1426.66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0.0649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0.204</v>
      </c>
      <c r="BJ48" s="4">
        <v>4</v>
      </c>
      <c r="BK48" s="8">
        <v>92.52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103</v>
      </c>
      <c r="BV48" s="2" t="s">
        <v>104</v>
      </c>
      <c r="BW48" s="2" t="s">
        <v>99</v>
      </c>
      <c r="BX48" s="2" t="s">
        <v>114</v>
      </c>
      <c r="BY48" s="2" t="s">
        <v>106</v>
      </c>
      <c r="BZ48" s="2" t="s">
        <v>99</v>
      </c>
      <c r="CA48" s="4">
        <v>4</v>
      </c>
      <c r="CB48" s="8">
        <v>92.52</v>
      </c>
      <c r="CC48" s="4"/>
      <c r="CD48" s="8"/>
      <c r="CE48" s="7"/>
      <c r="CF48" s="7"/>
      <c r="CG48" s="2" t="s">
        <v>103</v>
      </c>
      <c r="CH48" s="2" t="s">
        <v>104</v>
      </c>
      <c r="CI48" s="2" t="s">
        <v>224</v>
      </c>
      <c r="CJ48" s="2" t="s">
        <v>287</v>
      </c>
      <c r="CK48" s="2" t="s">
        <v>106</v>
      </c>
      <c r="CL48" s="2" t="s">
        <v>99</v>
      </c>
    </row>
    <row r="49">
      <c r="A49" s="2" t="s">
        <v>288</v>
      </c>
      <c r="B49" s="2" t="s">
        <v>209</v>
      </c>
      <c r="C49" s="2" t="s">
        <v>89</v>
      </c>
      <c r="D49" s="2" t="s">
        <v>210</v>
      </c>
      <c r="E49" s="2" t="s">
        <v>211</v>
      </c>
      <c r="F49" s="2" t="s">
        <v>259</v>
      </c>
      <c r="G49" s="2" t="s">
        <v>259</v>
      </c>
      <c r="H49" s="2" t="s">
        <v>99</v>
      </c>
      <c r="I49" s="2" t="s">
        <v>260</v>
      </c>
      <c r="J49" s="2" t="s">
        <v>266</v>
      </c>
      <c r="K49" s="2" t="s">
        <v>286</v>
      </c>
      <c r="L49" s="3">
        <v>26.83</v>
      </c>
      <c r="M49" s="3">
        <v>28.17</v>
      </c>
      <c r="N49" s="3">
        <v>49.99</v>
      </c>
      <c r="O49" s="2" t="s">
        <v>104</v>
      </c>
      <c r="P49" s="2" t="s">
        <v>218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147</v>
      </c>
      <c r="V49" s="2" t="s">
        <v>100</v>
      </c>
      <c r="W49" s="2" t="s">
        <v>99</v>
      </c>
      <c r="X49" s="2" t="s">
        <v>99</v>
      </c>
      <c r="Y49" s="2" t="s">
        <v>289</v>
      </c>
      <c r="Z49" s="4">
        <v>802</v>
      </c>
      <c r="AA49" s="4">
        <f>=ROUNDDOWN(131.475409836066,0)</f>
      </c>
      <c r="AB49" s="5">
        <v>6.1</v>
      </c>
      <c r="AC49" s="2" t="s">
        <v>99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39</v>
      </c>
      <c r="AQ49" s="8">
        <v>1060.06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0.743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41</v>
      </c>
      <c r="BK49" s="8">
        <v>1116.38</v>
      </c>
      <c r="BL49" s="2" t="s">
        <v>223</v>
      </c>
      <c r="BM49" s="7">
        <v>0.9512</v>
      </c>
      <c r="BN49" s="7">
        <v>0.9496</v>
      </c>
      <c r="BO49" s="4">
        <v>31</v>
      </c>
      <c r="BP49" s="8">
        <v>823.98</v>
      </c>
      <c r="BQ49" s="4"/>
      <c r="BR49" s="8"/>
      <c r="BS49" s="7"/>
      <c r="BT49" s="7"/>
      <c r="BU49" s="2" t="s">
        <v>103</v>
      </c>
      <c r="BV49" s="2" t="s">
        <v>104</v>
      </c>
      <c r="BW49" s="2" t="s">
        <v>99</v>
      </c>
      <c r="BX49" s="2" t="s">
        <v>133</v>
      </c>
      <c r="BY49" s="2" t="s">
        <v>106</v>
      </c>
      <c r="BZ49" s="2" t="s">
        <v>99</v>
      </c>
      <c r="CA49" s="4">
        <v>8</v>
      </c>
      <c r="CB49" s="8">
        <v>236.08</v>
      </c>
      <c r="CC49" s="4"/>
      <c r="CD49" s="8"/>
      <c r="CE49" s="7"/>
      <c r="CF49" s="7"/>
      <c r="CG49" s="2" t="s">
        <v>103</v>
      </c>
      <c r="CH49" s="2" t="s">
        <v>104</v>
      </c>
      <c r="CI49" s="2" t="s">
        <v>224</v>
      </c>
      <c r="CJ49" s="2" t="s">
        <v>290</v>
      </c>
      <c r="CK49" s="2" t="s">
        <v>106</v>
      </c>
      <c r="CL49" s="2" t="s">
        <v>99</v>
      </c>
    </row>
    <row r="50">
      <c r="A50" s="2" t="s">
        <v>291</v>
      </c>
      <c r="B50" s="2" t="s">
        <v>209</v>
      </c>
      <c r="C50" s="2" t="s">
        <v>89</v>
      </c>
      <c r="D50" s="2" t="s">
        <v>210</v>
      </c>
      <c r="E50" s="2" t="s">
        <v>211</v>
      </c>
      <c r="F50" s="2" t="s">
        <v>259</v>
      </c>
      <c r="G50" s="2" t="s">
        <v>259</v>
      </c>
      <c r="H50" s="2" t="s">
        <v>259</v>
      </c>
      <c r="I50" s="2" t="s">
        <v>260</v>
      </c>
      <c r="J50" s="2" t="s">
        <v>268</v>
      </c>
      <c r="K50" s="2" t="s">
        <v>286</v>
      </c>
      <c r="L50" s="3">
        <v>31.54</v>
      </c>
      <c r="M50" s="3">
        <v>33.12</v>
      </c>
      <c r="N50" s="3">
        <v>54.99</v>
      </c>
      <c r="O50" s="2" t="s">
        <v>104</v>
      </c>
      <c r="P50" s="2" t="s">
        <v>131</v>
      </c>
      <c r="Q50" s="2" t="s">
        <v>98</v>
      </c>
      <c r="R50" s="2" t="s">
        <v>99</v>
      </c>
      <c r="S50" s="2" t="s">
        <v>99</v>
      </c>
      <c r="T50" s="2" t="s">
        <v>99</v>
      </c>
      <c r="U50" s="2" t="s">
        <v>99</v>
      </c>
      <c r="V50" s="2" t="s">
        <v>100</v>
      </c>
      <c r="W50" s="2" t="s">
        <v>99</v>
      </c>
      <c r="X50" s="2" t="s">
        <v>99</v>
      </c>
      <c r="Y50" s="2" t="s">
        <v>292</v>
      </c>
      <c r="Z50" s="4">
        <v>315</v>
      </c>
      <c r="AA50" s="4">
        <f>=ROUNDDOWN(78.75,0)</f>
      </c>
      <c r="AB50" s="5">
        <v>4</v>
      </c>
      <c r="AC50" s="2" t="s">
        <v>99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8</v>
      </c>
      <c r="AQ50" s="8">
        <v>274.08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0.1921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9</v>
      </c>
      <c r="BK50" s="8">
        <v>302.39</v>
      </c>
      <c r="BL50" s="2" t="s">
        <v>270</v>
      </c>
      <c r="BM50" s="7">
        <v>0.8889</v>
      </c>
      <c r="BN50" s="7">
        <v>0.9064</v>
      </c>
      <c r="BO50" s="4">
        <v>1</v>
      </c>
      <c r="BP50" s="8">
        <v>31.25</v>
      </c>
      <c r="BQ50" s="4"/>
      <c r="BR50" s="8"/>
      <c r="BS50" s="7"/>
      <c r="BT50" s="7"/>
      <c r="BU50" s="2" t="s">
        <v>103</v>
      </c>
      <c r="BV50" s="2" t="s">
        <v>104</v>
      </c>
      <c r="BW50" s="2" t="s">
        <v>99</v>
      </c>
      <c r="BX50" s="2" t="s">
        <v>133</v>
      </c>
      <c r="BY50" s="2" t="s">
        <v>106</v>
      </c>
      <c r="BZ50" s="2" t="s">
        <v>99</v>
      </c>
      <c r="CA50" s="4">
        <v>7</v>
      </c>
      <c r="CB50" s="8">
        <v>242.83</v>
      </c>
      <c r="CC50" s="4"/>
      <c r="CD50" s="8"/>
      <c r="CE50" s="7"/>
      <c r="CF50" s="7"/>
      <c r="CG50" s="2" t="s">
        <v>103</v>
      </c>
      <c r="CH50" s="2" t="s">
        <v>104</v>
      </c>
      <c r="CI50" s="2" t="s">
        <v>293</v>
      </c>
      <c r="CJ50" s="2" t="s">
        <v>294</v>
      </c>
      <c r="CK50" s="2" t="s">
        <v>106</v>
      </c>
      <c r="CL50" s="2" t="s">
        <v>99</v>
      </c>
    </row>
    <row r="51">
      <c r="A51" s="2" t="s">
        <v>295</v>
      </c>
      <c r="B51" s="2" t="s">
        <v>209</v>
      </c>
      <c r="C51" s="2" t="s">
        <v>89</v>
      </c>
      <c r="D51" s="2" t="s">
        <v>210</v>
      </c>
      <c r="E51" s="2" t="s">
        <v>211</v>
      </c>
      <c r="F51" s="2" t="s">
        <v>296</v>
      </c>
      <c r="G51" s="2" t="s">
        <v>296</v>
      </c>
      <c r="H51" s="2" t="s">
        <v>296</v>
      </c>
      <c r="I51" s="2" t="s">
        <v>297</v>
      </c>
      <c r="J51" s="2" t="s">
        <v>186</v>
      </c>
      <c r="K51" s="2" t="s">
        <v>298</v>
      </c>
      <c r="L51" s="3">
        <v>22.49</v>
      </c>
      <c r="M51" s="3">
        <v>23.61</v>
      </c>
      <c r="N51" s="3">
        <v>49.99</v>
      </c>
      <c r="O51" s="2" t="s">
        <v>104</v>
      </c>
      <c r="P51" s="2" t="s">
        <v>139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147</v>
      </c>
      <c r="V51" s="2" t="s">
        <v>100</v>
      </c>
      <c r="W51" s="2" t="s">
        <v>141</v>
      </c>
      <c r="X51" s="2" t="s">
        <v>99</v>
      </c>
      <c r="Y51" s="2" t="s">
        <v>299</v>
      </c>
      <c r="Z51" s="4">
        <v>149</v>
      </c>
      <c r="AA51" s="4">
        <f>=ROUNDDOWN(745,0)</f>
      </c>
      <c r="AB51" s="5">
        <v>0.2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9</v>
      </c>
      <c r="AQ51" s="8">
        <v>305.91</v>
      </c>
      <c r="AR51" s="4"/>
      <c r="AS51" s="8"/>
      <c r="AT51" s="7"/>
      <c r="AU51" s="7"/>
      <c r="AV51" s="4">
        <v>28</v>
      </c>
      <c r="AW51" s="8">
        <v>1108.97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0.2759</v>
      </c>
      <c r="BC51" s="4">
        <v>78</v>
      </c>
      <c r="BD51" s="8">
        <v>2876.07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0.3856</v>
      </c>
      <c r="BJ51" s="4">
        <v>9</v>
      </c>
      <c r="BK51" s="8">
        <v>305.91</v>
      </c>
      <c r="BL51" s="2" t="s">
        <v>16</v>
      </c>
      <c r="BM51" s="7">
        <v>1</v>
      </c>
      <c r="BN51" s="7">
        <v>1</v>
      </c>
      <c r="BO51" s="4">
        <v>9</v>
      </c>
      <c r="BP51" s="8">
        <v>305.91</v>
      </c>
      <c r="BQ51" s="4"/>
      <c r="BR51" s="8"/>
      <c r="BS51" s="7"/>
      <c r="BT51" s="7"/>
      <c r="BU51" s="2" t="s">
        <v>103</v>
      </c>
      <c r="BV51" s="2" t="s">
        <v>104</v>
      </c>
      <c r="BW51" s="2" t="s">
        <v>99</v>
      </c>
      <c r="BX51" s="2" t="s">
        <v>300</v>
      </c>
      <c r="BY51" s="2" t="s">
        <v>106</v>
      </c>
      <c r="BZ51" s="2" t="s">
        <v>99</v>
      </c>
      <c r="CA51" s="4"/>
      <c r="CB51" s="8"/>
      <c r="CC51" s="4"/>
      <c r="CD51" s="8"/>
      <c r="CE51" s="7"/>
      <c r="CF51" s="7"/>
      <c r="CG51" s="2" t="s">
        <v>103</v>
      </c>
      <c r="CH51" s="2" t="s">
        <v>104</v>
      </c>
      <c r="CI51" s="2" t="s">
        <v>301</v>
      </c>
      <c r="CJ51" s="2" t="s">
        <v>302</v>
      </c>
      <c r="CK51" s="2" t="s">
        <v>106</v>
      </c>
      <c r="CL51" s="2" t="s">
        <v>99</v>
      </c>
    </row>
    <row r="52">
      <c r="A52" s="2" t="s">
        <v>303</v>
      </c>
      <c r="B52" s="2" t="s">
        <v>209</v>
      </c>
      <c r="C52" s="2" t="s">
        <v>89</v>
      </c>
      <c r="D52" s="2" t="s">
        <v>210</v>
      </c>
      <c r="E52" s="2" t="s">
        <v>211</v>
      </c>
      <c r="F52" s="2" t="s">
        <v>296</v>
      </c>
      <c r="G52" s="2" t="s">
        <v>296</v>
      </c>
      <c r="H52" s="2" t="s">
        <v>296</v>
      </c>
      <c r="I52" s="2" t="s">
        <v>304</v>
      </c>
      <c r="J52" s="2" t="s">
        <v>191</v>
      </c>
      <c r="K52" s="2" t="s">
        <v>298</v>
      </c>
      <c r="L52" s="3">
        <v>26.14</v>
      </c>
      <c r="M52" s="3">
        <v>27.45</v>
      </c>
      <c r="N52" s="3">
        <v>57.99</v>
      </c>
      <c r="O52" s="2" t="s">
        <v>104</v>
      </c>
      <c r="P52" s="2" t="s">
        <v>139</v>
      </c>
      <c r="Q52" s="2" t="s">
        <v>98</v>
      </c>
      <c r="R52" s="2" t="s">
        <v>99</v>
      </c>
      <c r="S52" s="2" t="s">
        <v>99</v>
      </c>
      <c r="T52" s="2" t="s">
        <v>99</v>
      </c>
      <c r="U52" s="2" t="s">
        <v>147</v>
      </c>
      <c r="V52" s="2" t="s">
        <v>100</v>
      </c>
      <c r="W52" s="2" t="s">
        <v>141</v>
      </c>
      <c r="X52" s="2" t="s">
        <v>99</v>
      </c>
      <c r="Y52" s="2" t="s">
        <v>299</v>
      </c>
      <c r="Z52" s="4">
        <v>254</v>
      </c>
      <c r="AA52" s="4">
        <f>=ROUNDDOWN(84.6666666666667,0)</f>
      </c>
      <c r="AB52" s="5">
        <v>3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10</v>
      </c>
      <c r="AQ52" s="8">
        <v>382.4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0.3448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12</v>
      </c>
      <c r="BK52" s="8">
        <v>429.07</v>
      </c>
      <c r="BL52" s="2" t="s">
        <v>305</v>
      </c>
      <c r="BM52" s="7">
        <v>0.8333</v>
      </c>
      <c r="BN52" s="7">
        <v>0.8912</v>
      </c>
      <c r="BO52" s="4">
        <v>10</v>
      </c>
      <c r="BP52" s="8">
        <v>382.4</v>
      </c>
      <c r="BQ52" s="4"/>
      <c r="BR52" s="8"/>
      <c r="BS52" s="7"/>
      <c r="BT52" s="7"/>
      <c r="BU52" s="2" t="s">
        <v>103</v>
      </c>
      <c r="BV52" s="2" t="s">
        <v>104</v>
      </c>
      <c r="BW52" s="2" t="s">
        <v>99</v>
      </c>
      <c r="BX52" s="2" t="s">
        <v>306</v>
      </c>
      <c r="BY52" s="2" t="s">
        <v>106</v>
      </c>
      <c r="BZ52" s="2" t="s">
        <v>99</v>
      </c>
      <c r="CA52" s="4"/>
      <c r="CB52" s="8"/>
      <c r="CC52" s="4"/>
      <c r="CD52" s="8"/>
      <c r="CE52" s="7"/>
      <c r="CF52" s="7"/>
      <c r="CG52" s="2" t="s">
        <v>103</v>
      </c>
      <c r="CH52" s="2" t="s">
        <v>104</v>
      </c>
      <c r="CI52" s="2" t="s">
        <v>301</v>
      </c>
      <c r="CJ52" s="2" t="s">
        <v>307</v>
      </c>
      <c r="CK52" s="2" t="s">
        <v>106</v>
      </c>
      <c r="CL52" s="2" t="s">
        <v>99</v>
      </c>
    </row>
    <row r="53">
      <c r="A53" s="2" t="s">
        <v>308</v>
      </c>
      <c r="B53" s="2" t="s">
        <v>209</v>
      </c>
      <c r="C53" s="2" t="s">
        <v>89</v>
      </c>
      <c r="D53" s="2" t="s">
        <v>210</v>
      </c>
      <c r="E53" s="2" t="s">
        <v>211</v>
      </c>
      <c r="F53" s="2" t="s">
        <v>296</v>
      </c>
      <c r="G53" s="2" t="s">
        <v>296</v>
      </c>
      <c r="H53" s="2" t="s">
        <v>296</v>
      </c>
      <c r="I53" s="2" t="s">
        <v>309</v>
      </c>
      <c r="J53" s="2" t="s">
        <v>310</v>
      </c>
      <c r="K53" s="2" t="s">
        <v>298</v>
      </c>
      <c r="L53" s="3">
        <v>34.46</v>
      </c>
      <c r="M53" s="3">
        <v>36.18</v>
      </c>
      <c r="N53" s="3">
        <v>76.99</v>
      </c>
      <c r="O53" s="2" t="s">
        <v>104</v>
      </c>
      <c r="P53" s="2" t="s">
        <v>139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147</v>
      </c>
      <c r="V53" s="2" t="s">
        <v>100</v>
      </c>
      <c r="W53" s="2" t="s">
        <v>141</v>
      </c>
      <c r="X53" s="2" t="s">
        <v>99</v>
      </c>
      <c r="Y53" s="2" t="s">
        <v>299</v>
      </c>
      <c r="Z53" s="4">
        <v>87</v>
      </c>
      <c r="AA53" s="4">
        <f>=ROUNDDOWN(87,0)</f>
      </c>
      <c r="AB53" s="5">
        <v>1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9</v>
      </c>
      <c r="AQ53" s="8">
        <v>420.66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0.3793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9</v>
      </c>
      <c r="BK53" s="8">
        <v>420.66</v>
      </c>
      <c r="BL53" s="2" t="s">
        <v>113</v>
      </c>
      <c r="BM53" s="7">
        <v>1</v>
      </c>
      <c r="BN53" s="7">
        <v>1</v>
      </c>
      <c r="BO53" s="4">
        <v>9</v>
      </c>
      <c r="BP53" s="8">
        <v>420.66</v>
      </c>
      <c r="BQ53" s="4"/>
      <c r="BR53" s="8"/>
      <c r="BS53" s="7"/>
      <c r="BT53" s="7"/>
      <c r="BU53" s="2" t="s">
        <v>103</v>
      </c>
      <c r="BV53" s="2" t="s">
        <v>104</v>
      </c>
      <c r="BW53" s="2" t="s">
        <v>99</v>
      </c>
      <c r="BX53" s="2" t="s">
        <v>306</v>
      </c>
      <c r="BY53" s="2" t="s">
        <v>106</v>
      </c>
      <c r="BZ53" s="2" t="s">
        <v>99</v>
      </c>
      <c r="CA53" s="4"/>
      <c r="CB53" s="8"/>
      <c r="CC53" s="4"/>
      <c r="CD53" s="8"/>
      <c r="CE53" s="7"/>
      <c r="CF53" s="7"/>
      <c r="CG53" s="2" t="s">
        <v>103</v>
      </c>
      <c r="CH53" s="2" t="s">
        <v>104</v>
      </c>
      <c r="CI53" s="2" t="s">
        <v>301</v>
      </c>
      <c r="CJ53" s="2" t="s">
        <v>311</v>
      </c>
      <c r="CK53" s="2" t="s">
        <v>106</v>
      </c>
      <c r="CL53" s="2" t="s">
        <v>99</v>
      </c>
    </row>
    <row r="54">
      <c r="A54" s="2" t="s">
        <v>312</v>
      </c>
      <c r="B54" s="2" t="s">
        <v>209</v>
      </c>
      <c r="C54" s="2" t="s">
        <v>89</v>
      </c>
      <c r="D54" s="2" t="s">
        <v>210</v>
      </c>
      <c r="E54" s="2" t="s">
        <v>211</v>
      </c>
      <c r="F54" s="2" t="s">
        <v>296</v>
      </c>
      <c r="G54" s="2" t="s">
        <v>296</v>
      </c>
      <c r="H54" s="2" t="s">
        <v>296</v>
      </c>
      <c r="I54" s="2" t="s">
        <v>297</v>
      </c>
      <c r="J54" s="2" t="s">
        <v>186</v>
      </c>
      <c r="K54" s="2" t="s">
        <v>180</v>
      </c>
      <c r="L54" s="3">
        <v>22.49</v>
      </c>
      <c r="M54" s="3">
        <v>23.61</v>
      </c>
      <c r="N54" s="3">
        <v>49.99</v>
      </c>
      <c r="O54" s="2" t="s">
        <v>104</v>
      </c>
      <c r="P54" s="2" t="s">
        <v>139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147</v>
      </c>
      <c r="V54" s="2" t="s">
        <v>100</v>
      </c>
      <c r="W54" s="2" t="s">
        <v>141</v>
      </c>
      <c r="X54" s="2" t="s">
        <v>99</v>
      </c>
      <c r="Y54" s="2" t="s">
        <v>299</v>
      </c>
      <c r="Z54" s="4">
        <v>412</v>
      </c>
      <c r="AA54" s="4">
        <f>=ROUNDDOWN(82.4,0)</f>
      </c>
      <c r="AB54" s="5">
        <v>5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14</v>
      </c>
      <c r="AQ54" s="8">
        <v>475.86</v>
      </c>
      <c r="AR54" s="4"/>
      <c r="AS54" s="8"/>
      <c r="AT54" s="7"/>
      <c r="AU54" s="7"/>
      <c r="AV54" s="4">
        <v>29</v>
      </c>
      <c r="AW54" s="8">
        <v>1023.66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0.4649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0.3559</v>
      </c>
      <c r="BJ54" s="4">
        <v>15</v>
      </c>
      <c r="BK54" s="8">
        <v>500.66</v>
      </c>
      <c r="BL54" s="2" t="s">
        <v>313</v>
      </c>
      <c r="BM54" s="7">
        <v>0.9333</v>
      </c>
      <c r="BN54" s="7">
        <v>0.9505</v>
      </c>
      <c r="BO54" s="4">
        <v>14</v>
      </c>
      <c r="BP54" s="8">
        <v>475.86</v>
      </c>
      <c r="BQ54" s="4"/>
      <c r="BR54" s="8"/>
      <c r="BS54" s="7"/>
      <c r="BT54" s="7"/>
      <c r="BU54" s="2" t="s">
        <v>103</v>
      </c>
      <c r="BV54" s="2" t="s">
        <v>104</v>
      </c>
      <c r="BW54" s="2" t="s">
        <v>99</v>
      </c>
      <c r="BX54" s="2" t="s">
        <v>300</v>
      </c>
      <c r="BY54" s="2" t="s">
        <v>106</v>
      </c>
      <c r="BZ54" s="2" t="s">
        <v>99</v>
      </c>
      <c r="CA54" s="4"/>
      <c r="CB54" s="8"/>
      <c r="CC54" s="4"/>
      <c r="CD54" s="8"/>
      <c r="CE54" s="7"/>
      <c r="CF54" s="7"/>
      <c r="CG54" s="2" t="s">
        <v>103</v>
      </c>
      <c r="CH54" s="2" t="s">
        <v>104</v>
      </c>
      <c r="CI54" s="2" t="s">
        <v>301</v>
      </c>
      <c r="CJ54" s="2" t="s">
        <v>314</v>
      </c>
      <c r="CK54" s="2" t="s">
        <v>106</v>
      </c>
      <c r="CL54" s="2" t="s">
        <v>99</v>
      </c>
    </row>
    <row r="55">
      <c r="A55" s="2" t="s">
        <v>315</v>
      </c>
      <c r="B55" s="2" t="s">
        <v>209</v>
      </c>
      <c r="C55" s="2" t="s">
        <v>89</v>
      </c>
      <c r="D55" s="2" t="s">
        <v>210</v>
      </c>
      <c r="E55" s="2" t="s">
        <v>211</v>
      </c>
      <c r="F55" s="2" t="s">
        <v>296</v>
      </c>
      <c r="G55" s="2" t="s">
        <v>296</v>
      </c>
      <c r="H55" s="2" t="s">
        <v>296</v>
      </c>
      <c r="I55" s="2" t="s">
        <v>304</v>
      </c>
      <c r="J55" s="2" t="s">
        <v>191</v>
      </c>
      <c r="K55" s="2" t="s">
        <v>180</v>
      </c>
      <c r="L55" s="3">
        <v>26.14</v>
      </c>
      <c r="M55" s="3">
        <v>27.45</v>
      </c>
      <c r="N55" s="3">
        <v>57.99</v>
      </c>
      <c r="O55" s="2" t="s">
        <v>104</v>
      </c>
      <c r="P55" s="2" t="s">
        <v>139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147</v>
      </c>
      <c r="V55" s="2" t="s">
        <v>100</v>
      </c>
      <c r="W55" s="2" t="s">
        <v>141</v>
      </c>
      <c r="X55" s="2" t="s">
        <v>99</v>
      </c>
      <c r="Y55" s="2" t="s">
        <v>299</v>
      </c>
      <c r="Z55" s="4">
        <v>1296</v>
      </c>
      <c r="AA55" s="4">
        <f>=ROUNDDOWN(324,0)</f>
      </c>
      <c r="AB55" s="5">
        <v>4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15</v>
      </c>
      <c r="AQ55" s="8">
        <v>547.8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0.5351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18</v>
      </c>
      <c r="BK55" s="8">
        <v>630.15</v>
      </c>
      <c r="BL55" s="2" t="s">
        <v>316</v>
      </c>
      <c r="BM55" s="7">
        <v>0.8333</v>
      </c>
      <c r="BN55" s="7">
        <v>0.8693</v>
      </c>
      <c r="BO55" s="4">
        <v>12</v>
      </c>
      <c r="BP55" s="8">
        <v>458.88</v>
      </c>
      <c r="BQ55" s="4"/>
      <c r="BR55" s="8"/>
      <c r="BS55" s="7"/>
      <c r="BT55" s="7"/>
      <c r="BU55" s="2" t="s">
        <v>103</v>
      </c>
      <c r="BV55" s="2" t="s">
        <v>104</v>
      </c>
      <c r="BW55" s="2" t="s">
        <v>99</v>
      </c>
      <c r="BX55" s="2" t="s">
        <v>149</v>
      </c>
      <c r="BY55" s="2" t="s">
        <v>106</v>
      </c>
      <c r="BZ55" s="2" t="s">
        <v>99</v>
      </c>
      <c r="CA55" s="4">
        <v>3</v>
      </c>
      <c r="CB55" s="8">
        <v>88.92</v>
      </c>
      <c r="CC55" s="4"/>
      <c r="CD55" s="8"/>
      <c r="CE55" s="7"/>
      <c r="CF55" s="7"/>
      <c r="CG55" s="2" t="s">
        <v>103</v>
      </c>
      <c r="CH55" s="2" t="s">
        <v>104</v>
      </c>
      <c r="CI55" s="2" t="s">
        <v>301</v>
      </c>
      <c r="CJ55" s="2" t="s">
        <v>314</v>
      </c>
      <c r="CK55" s="2" t="s">
        <v>106</v>
      </c>
      <c r="CL55" s="2" t="s">
        <v>99</v>
      </c>
    </row>
    <row r="56">
      <c r="A56" s="2" t="s">
        <v>317</v>
      </c>
      <c r="B56" s="2" t="s">
        <v>209</v>
      </c>
      <c r="C56" s="2" t="s">
        <v>89</v>
      </c>
      <c r="D56" s="2" t="s">
        <v>210</v>
      </c>
      <c r="E56" s="2" t="s">
        <v>211</v>
      </c>
      <c r="F56" s="2" t="s">
        <v>296</v>
      </c>
      <c r="G56" s="2" t="s">
        <v>296</v>
      </c>
      <c r="H56" s="2" t="s">
        <v>296</v>
      </c>
      <c r="I56" s="2" t="s">
        <v>309</v>
      </c>
      <c r="J56" s="2" t="s">
        <v>310</v>
      </c>
      <c r="K56" s="2" t="s">
        <v>180</v>
      </c>
      <c r="L56" s="3">
        <v>34.46</v>
      </c>
      <c r="M56" s="3">
        <v>36.18</v>
      </c>
      <c r="N56" s="3">
        <v>76.99</v>
      </c>
      <c r="O56" s="2" t="s">
        <v>104</v>
      </c>
      <c r="P56" s="2" t="s">
        <v>139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147</v>
      </c>
      <c r="V56" s="2" t="s">
        <v>100</v>
      </c>
      <c r="W56" s="2" t="s">
        <v>141</v>
      </c>
      <c r="X56" s="2" t="s">
        <v>99</v>
      </c>
      <c r="Y56" s="2" t="s">
        <v>299</v>
      </c>
      <c r="Z56" s="4">
        <v>542</v>
      </c>
      <c r="AA56" s="4">
        <f>=ROUNDDOWN(90.3333333333333,0)</f>
      </c>
      <c r="AB56" s="5">
        <v>6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8</v>
      </c>
      <c r="BK56" s="8">
        <v>276.77</v>
      </c>
      <c r="BL56" s="2" t="s">
        <v>318</v>
      </c>
      <c r="BM56" s="7"/>
      <c r="BN56" s="7"/>
      <c r="BO56" s="4"/>
      <c r="BP56" s="8"/>
      <c r="BQ56" s="4"/>
      <c r="BR56" s="8"/>
      <c r="BS56" s="7"/>
      <c r="BT56" s="7"/>
      <c r="BU56" s="2" t="s">
        <v>103</v>
      </c>
      <c r="BV56" s="2" t="s">
        <v>104</v>
      </c>
      <c r="BW56" s="2" t="s">
        <v>99</v>
      </c>
      <c r="BX56" s="2" t="s">
        <v>149</v>
      </c>
      <c r="BY56" s="2" t="s">
        <v>106</v>
      </c>
      <c r="BZ56" s="2" t="s">
        <v>99</v>
      </c>
      <c r="CA56" s="4"/>
      <c r="CB56" s="8"/>
      <c r="CC56" s="4"/>
      <c r="CD56" s="8"/>
      <c r="CE56" s="7"/>
      <c r="CF56" s="7"/>
      <c r="CG56" s="2" t="s">
        <v>103</v>
      </c>
      <c r="CH56" s="2" t="s">
        <v>104</v>
      </c>
      <c r="CI56" s="2" t="s">
        <v>301</v>
      </c>
      <c r="CJ56" s="2" t="s">
        <v>319</v>
      </c>
      <c r="CK56" s="2" t="s">
        <v>106</v>
      </c>
      <c r="CL56" s="2" t="s">
        <v>99</v>
      </c>
    </row>
    <row r="57">
      <c r="A57" s="2" t="s">
        <v>320</v>
      </c>
      <c r="B57" s="2" t="s">
        <v>209</v>
      </c>
      <c r="C57" s="2" t="s">
        <v>89</v>
      </c>
      <c r="D57" s="2" t="s">
        <v>210</v>
      </c>
      <c r="E57" s="2" t="s">
        <v>211</v>
      </c>
      <c r="F57" s="2" t="s">
        <v>296</v>
      </c>
      <c r="G57" s="2" t="s">
        <v>296</v>
      </c>
      <c r="H57" s="2" t="s">
        <v>296</v>
      </c>
      <c r="I57" s="2" t="s">
        <v>297</v>
      </c>
      <c r="J57" s="2" t="s">
        <v>186</v>
      </c>
      <c r="K57" s="2" t="s">
        <v>240</v>
      </c>
      <c r="L57" s="3">
        <v>22.49</v>
      </c>
      <c r="M57" s="3">
        <v>23.61</v>
      </c>
      <c r="N57" s="3">
        <v>49.99</v>
      </c>
      <c r="O57" s="2" t="s">
        <v>104</v>
      </c>
      <c r="P57" s="2" t="s">
        <v>139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147</v>
      </c>
      <c r="V57" s="2" t="s">
        <v>100</v>
      </c>
      <c r="W57" s="2" t="s">
        <v>141</v>
      </c>
      <c r="X57" s="2" t="s">
        <v>99</v>
      </c>
      <c r="Y57" s="2" t="s">
        <v>299</v>
      </c>
      <c r="Z57" s="4">
        <v>63</v>
      </c>
      <c r="AA57" s="4">
        <f>=ROUNDDOWN(33.1578947368421,0)</f>
      </c>
      <c r="AB57" s="5">
        <v>1.9</v>
      </c>
      <c r="AC57" s="2" t="s">
        <v>99</v>
      </c>
      <c r="AD57" s="4"/>
      <c r="AE57" s="4"/>
      <c r="AF57" s="6">
        <v>65</v>
      </c>
      <c r="AG57" s="6"/>
      <c r="AH57" s="7">
        <v>0.9355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8</v>
      </c>
      <c r="AQ57" s="8">
        <v>203.92</v>
      </c>
      <c r="AR57" s="4"/>
      <c r="AS57" s="8"/>
      <c r="AT57" s="7"/>
      <c r="AU57" s="7"/>
      <c r="AV57" s="4">
        <v>21</v>
      </c>
      <c r="AW57" s="8">
        <v>743.44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0.2743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0.2585</v>
      </c>
      <c r="BJ57" s="4">
        <v>8</v>
      </c>
      <c r="BK57" s="8">
        <v>203.92</v>
      </c>
      <c r="BL57" s="2" t="s">
        <v>16</v>
      </c>
      <c r="BM57" s="7">
        <v>1</v>
      </c>
      <c r="BN57" s="7">
        <v>1</v>
      </c>
      <c r="BO57" s="4">
        <v>8</v>
      </c>
      <c r="BP57" s="8">
        <v>203.92</v>
      </c>
      <c r="BQ57" s="4"/>
      <c r="BR57" s="8"/>
      <c r="BS57" s="7"/>
      <c r="BT57" s="7"/>
      <c r="BU57" s="2" t="s">
        <v>103</v>
      </c>
      <c r="BV57" s="2" t="s">
        <v>104</v>
      </c>
      <c r="BW57" s="2" t="s">
        <v>99</v>
      </c>
      <c r="BX57" s="2" t="s">
        <v>321</v>
      </c>
      <c r="BY57" s="2" t="s">
        <v>106</v>
      </c>
      <c r="BZ57" s="2" t="s">
        <v>99</v>
      </c>
      <c r="CA57" s="4"/>
      <c r="CB57" s="8"/>
      <c r="CC57" s="4"/>
      <c r="CD57" s="8"/>
      <c r="CE57" s="7"/>
      <c r="CF57" s="7"/>
      <c r="CG57" s="2" t="s">
        <v>103</v>
      </c>
      <c r="CH57" s="2" t="s">
        <v>104</v>
      </c>
      <c r="CI57" s="2" t="s">
        <v>301</v>
      </c>
      <c r="CJ57" s="2" t="s">
        <v>322</v>
      </c>
      <c r="CK57" s="2" t="s">
        <v>106</v>
      </c>
      <c r="CL57" s="2" t="s">
        <v>99</v>
      </c>
    </row>
    <row r="58">
      <c r="A58" s="2" t="s">
        <v>323</v>
      </c>
      <c r="B58" s="2" t="s">
        <v>209</v>
      </c>
      <c r="C58" s="2" t="s">
        <v>89</v>
      </c>
      <c r="D58" s="2" t="s">
        <v>210</v>
      </c>
      <c r="E58" s="2" t="s">
        <v>211</v>
      </c>
      <c r="F58" s="2" t="s">
        <v>296</v>
      </c>
      <c r="G58" s="2" t="s">
        <v>296</v>
      </c>
      <c r="H58" s="2" t="s">
        <v>296</v>
      </c>
      <c r="I58" s="2" t="s">
        <v>304</v>
      </c>
      <c r="J58" s="2" t="s">
        <v>191</v>
      </c>
      <c r="K58" s="2" t="s">
        <v>240</v>
      </c>
      <c r="L58" s="3">
        <v>26.14</v>
      </c>
      <c r="M58" s="3">
        <v>27.45</v>
      </c>
      <c r="N58" s="3">
        <v>57.99</v>
      </c>
      <c r="O58" s="2" t="s">
        <v>104</v>
      </c>
      <c r="P58" s="2" t="s">
        <v>139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147</v>
      </c>
      <c r="V58" s="2" t="s">
        <v>100</v>
      </c>
      <c r="W58" s="2" t="s">
        <v>141</v>
      </c>
      <c r="X58" s="2" t="s">
        <v>99</v>
      </c>
      <c r="Y58" s="2" t="s">
        <v>299</v>
      </c>
      <c r="Z58" s="4">
        <v>278</v>
      </c>
      <c r="AA58" s="4">
        <f>=ROUNDDOWN(139,0)</f>
      </c>
      <c r="AB58" s="5">
        <v>2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7</v>
      </c>
      <c r="AQ58" s="8">
        <v>259.08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0.3485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8</v>
      </c>
      <c r="BK58" s="8">
        <v>281.04</v>
      </c>
      <c r="BL58" s="2" t="s">
        <v>223</v>
      </c>
      <c r="BM58" s="7">
        <v>0.875</v>
      </c>
      <c r="BN58" s="7">
        <v>0.9219</v>
      </c>
      <c r="BO58" s="4">
        <v>6</v>
      </c>
      <c r="BP58" s="8">
        <v>229.44</v>
      </c>
      <c r="BQ58" s="4"/>
      <c r="BR58" s="8"/>
      <c r="BS58" s="7"/>
      <c r="BT58" s="7"/>
      <c r="BU58" s="2" t="s">
        <v>103</v>
      </c>
      <c r="BV58" s="2" t="s">
        <v>104</v>
      </c>
      <c r="BW58" s="2" t="s">
        <v>99</v>
      </c>
      <c r="BX58" s="2" t="s">
        <v>321</v>
      </c>
      <c r="BY58" s="2" t="s">
        <v>106</v>
      </c>
      <c r="BZ58" s="2" t="s">
        <v>99</v>
      </c>
      <c r="CA58" s="4">
        <v>1</v>
      </c>
      <c r="CB58" s="8">
        <v>29.64</v>
      </c>
      <c r="CC58" s="4"/>
      <c r="CD58" s="8"/>
      <c r="CE58" s="7"/>
      <c r="CF58" s="7"/>
      <c r="CG58" s="2" t="s">
        <v>103</v>
      </c>
      <c r="CH58" s="2" t="s">
        <v>104</v>
      </c>
      <c r="CI58" s="2" t="s">
        <v>301</v>
      </c>
      <c r="CJ58" s="2" t="s">
        <v>324</v>
      </c>
      <c r="CK58" s="2" t="s">
        <v>106</v>
      </c>
      <c r="CL58" s="2" t="s">
        <v>99</v>
      </c>
    </row>
    <row r="59">
      <c r="A59" s="2" t="s">
        <v>325</v>
      </c>
      <c r="B59" s="2" t="s">
        <v>209</v>
      </c>
      <c r="C59" s="2" t="s">
        <v>89</v>
      </c>
      <c r="D59" s="2" t="s">
        <v>210</v>
      </c>
      <c r="E59" s="2" t="s">
        <v>211</v>
      </c>
      <c r="F59" s="2" t="s">
        <v>296</v>
      </c>
      <c r="G59" s="2" t="s">
        <v>296</v>
      </c>
      <c r="H59" s="2" t="s">
        <v>296</v>
      </c>
      <c r="I59" s="2" t="s">
        <v>309</v>
      </c>
      <c r="J59" s="2" t="s">
        <v>310</v>
      </c>
      <c r="K59" s="2" t="s">
        <v>240</v>
      </c>
      <c r="L59" s="3">
        <v>34.46</v>
      </c>
      <c r="M59" s="3">
        <v>36.18</v>
      </c>
      <c r="N59" s="3">
        <v>76.99</v>
      </c>
      <c r="O59" s="2" t="s">
        <v>104</v>
      </c>
      <c r="P59" s="2" t="s">
        <v>139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147</v>
      </c>
      <c r="V59" s="2" t="s">
        <v>100</v>
      </c>
      <c r="W59" s="2" t="s">
        <v>141</v>
      </c>
      <c r="X59" s="2" t="s">
        <v>99</v>
      </c>
      <c r="Y59" s="2" t="s">
        <v>299</v>
      </c>
      <c r="Z59" s="4">
        <v>368</v>
      </c>
      <c r="AA59" s="4">
        <f>=ROUNDDOWN(184,0)</f>
      </c>
      <c r="AB59" s="5">
        <v>2</v>
      </c>
      <c r="AC59" s="2" t="s">
        <v>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6</v>
      </c>
      <c r="AQ59" s="8">
        <v>280.44</v>
      </c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0.3772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7</v>
      </c>
      <c r="BK59" s="8">
        <v>316.62</v>
      </c>
      <c r="BL59" s="2" t="s">
        <v>305</v>
      </c>
      <c r="BM59" s="7">
        <v>0.8571</v>
      </c>
      <c r="BN59" s="7">
        <v>0.8857</v>
      </c>
      <c r="BO59" s="4">
        <v>6</v>
      </c>
      <c r="BP59" s="8">
        <v>280.44</v>
      </c>
      <c r="BQ59" s="4"/>
      <c r="BR59" s="8"/>
      <c r="BS59" s="7"/>
      <c r="BT59" s="7"/>
      <c r="BU59" s="2" t="s">
        <v>103</v>
      </c>
      <c r="BV59" s="2" t="s">
        <v>104</v>
      </c>
      <c r="BW59" s="2" t="s">
        <v>99</v>
      </c>
      <c r="BX59" s="2" t="s">
        <v>326</v>
      </c>
      <c r="BY59" s="2" t="s">
        <v>106</v>
      </c>
      <c r="BZ59" s="2" t="s">
        <v>99</v>
      </c>
      <c r="CA59" s="4"/>
      <c r="CB59" s="8"/>
      <c r="CC59" s="4"/>
      <c r="CD59" s="8"/>
      <c r="CE59" s="7"/>
      <c r="CF59" s="7"/>
      <c r="CG59" s="2" t="s">
        <v>103</v>
      </c>
      <c r="CH59" s="2" t="s">
        <v>104</v>
      </c>
      <c r="CI59" s="2" t="s">
        <v>301</v>
      </c>
      <c r="CJ59" s="2" t="s">
        <v>314</v>
      </c>
      <c r="CK59" s="2" t="s">
        <v>106</v>
      </c>
      <c r="CL59" s="2" t="s">
        <v>99</v>
      </c>
    </row>
    <row r="60">
      <c r="A60" s="2" t="s">
        <v>327</v>
      </c>
      <c r="B60" s="2" t="s">
        <v>209</v>
      </c>
      <c r="C60" s="2" t="s">
        <v>89</v>
      </c>
      <c r="D60" s="2" t="s">
        <v>210</v>
      </c>
      <c r="E60" s="2" t="s">
        <v>211</v>
      </c>
      <c r="F60" s="2" t="s">
        <v>328</v>
      </c>
      <c r="G60" s="2" t="s">
        <v>328</v>
      </c>
      <c r="H60" s="2" t="s">
        <v>328</v>
      </c>
      <c r="I60" s="2" t="s">
        <v>329</v>
      </c>
      <c r="J60" s="2" t="s">
        <v>330</v>
      </c>
      <c r="K60" s="2" t="s">
        <v>331</v>
      </c>
      <c r="L60" s="3">
        <v>11.19</v>
      </c>
      <c r="M60" s="3">
        <v>11.75</v>
      </c>
      <c r="N60" s="3">
        <v>21.99</v>
      </c>
      <c r="O60" s="2" t="s">
        <v>104</v>
      </c>
      <c r="P60" s="2" t="s">
        <v>131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147</v>
      </c>
      <c r="V60" s="2" t="s">
        <v>100</v>
      </c>
      <c r="W60" s="2" t="s">
        <v>141</v>
      </c>
      <c r="X60" s="2" t="s">
        <v>99</v>
      </c>
      <c r="Y60" s="2" t="s">
        <v>332</v>
      </c>
      <c r="Z60" s="4">
        <v>1613</v>
      </c>
      <c r="AA60" s="4">
        <f>=ROUNDDOWN(156.601941747573,0)</f>
      </c>
      <c r="AB60" s="5">
        <v>10.3</v>
      </c>
      <c r="AC60" s="2" t="s">
        <v>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42</v>
      </c>
      <c r="AQ60" s="8">
        <v>540.54</v>
      </c>
      <c r="AR60" s="4"/>
      <c r="AS60" s="8"/>
      <c r="AT60" s="7"/>
      <c r="AU60" s="7"/>
      <c r="AV60" s="4">
        <v>92</v>
      </c>
      <c r="AW60" s="8">
        <v>1613.36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0.335</v>
      </c>
      <c r="BC60" s="4">
        <v>140</v>
      </c>
      <c r="BD60" s="8">
        <v>2247.5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0.7178</v>
      </c>
      <c r="BJ60" s="4">
        <v>42</v>
      </c>
      <c r="BK60" s="8">
        <v>540.54</v>
      </c>
      <c r="BL60" s="2" t="s">
        <v>102</v>
      </c>
      <c r="BM60" s="7">
        <v>1</v>
      </c>
      <c r="BN60" s="7">
        <v>1</v>
      </c>
      <c r="BO60" s="4">
        <v>42</v>
      </c>
      <c r="BP60" s="8">
        <v>540.54</v>
      </c>
      <c r="BQ60" s="4"/>
      <c r="BR60" s="8"/>
      <c r="BS60" s="7"/>
      <c r="BT60" s="7"/>
      <c r="BU60" s="2" t="s">
        <v>103</v>
      </c>
      <c r="BV60" s="2" t="s">
        <v>104</v>
      </c>
      <c r="BW60" s="2" t="s">
        <v>99</v>
      </c>
      <c r="BX60" s="2" t="s">
        <v>154</v>
      </c>
      <c r="BY60" s="2" t="s">
        <v>106</v>
      </c>
      <c r="BZ60" s="2" t="s">
        <v>99</v>
      </c>
      <c r="CA60" s="4"/>
      <c r="CB60" s="8"/>
      <c r="CC60" s="4"/>
      <c r="CD60" s="8"/>
      <c r="CE60" s="7"/>
      <c r="CF60" s="7"/>
      <c r="CG60" s="2" t="s">
        <v>144</v>
      </c>
      <c r="CH60" s="2" t="s">
        <v>104</v>
      </c>
      <c r="CI60" s="2" t="s">
        <v>99</v>
      </c>
      <c r="CJ60" s="2" t="s">
        <v>99</v>
      </c>
      <c r="CK60" s="2" t="s">
        <v>106</v>
      </c>
      <c r="CL60" s="2" t="s">
        <v>99</v>
      </c>
    </row>
    <row r="61">
      <c r="A61" s="2" t="s">
        <v>333</v>
      </c>
      <c r="B61" s="2" t="s">
        <v>209</v>
      </c>
      <c r="C61" s="2" t="s">
        <v>89</v>
      </c>
      <c r="D61" s="2" t="s">
        <v>210</v>
      </c>
      <c r="E61" s="2" t="s">
        <v>211</v>
      </c>
      <c r="F61" s="2" t="s">
        <v>328</v>
      </c>
      <c r="G61" s="2" t="s">
        <v>328</v>
      </c>
      <c r="H61" s="2" t="s">
        <v>328</v>
      </c>
      <c r="I61" s="2" t="s">
        <v>329</v>
      </c>
      <c r="J61" s="2" t="s">
        <v>186</v>
      </c>
      <c r="K61" s="2" t="s">
        <v>331</v>
      </c>
      <c r="L61" s="3">
        <v>13.49</v>
      </c>
      <c r="M61" s="3">
        <v>14.16</v>
      </c>
      <c r="N61" s="3">
        <v>24.99</v>
      </c>
      <c r="O61" s="2" t="s">
        <v>104</v>
      </c>
      <c r="P61" s="2" t="s">
        <v>131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147</v>
      </c>
      <c r="V61" s="2" t="s">
        <v>100</v>
      </c>
      <c r="W61" s="2" t="s">
        <v>141</v>
      </c>
      <c r="X61" s="2" t="s">
        <v>99</v>
      </c>
      <c r="Y61" s="2" t="s">
        <v>332</v>
      </c>
      <c r="Z61" s="4">
        <v>1228</v>
      </c>
      <c r="AA61" s="4">
        <f>=ROUNDDOWN(49.12,0)</f>
      </c>
      <c r="AB61" s="5">
        <v>25</v>
      </c>
      <c r="AC61" s="2" t="s">
        <v>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6</v>
      </c>
      <c r="AQ61" s="8">
        <v>93.06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0.0577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6</v>
      </c>
      <c r="BK61" s="8">
        <v>93.06</v>
      </c>
      <c r="BL61" s="2" t="s">
        <v>16</v>
      </c>
      <c r="BM61" s="7">
        <v>1</v>
      </c>
      <c r="BN61" s="7">
        <v>1</v>
      </c>
      <c r="BO61" s="4">
        <v>6</v>
      </c>
      <c r="BP61" s="8">
        <v>93.06</v>
      </c>
      <c r="BQ61" s="4"/>
      <c r="BR61" s="8"/>
      <c r="BS61" s="7"/>
      <c r="BT61" s="7"/>
      <c r="BU61" s="2" t="s">
        <v>103</v>
      </c>
      <c r="BV61" s="2" t="s">
        <v>104</v>
      </c>
      <c r="BW61" s="2" t="s">
        <v>99</v>
      </c>
      <c r="BX61" s="2" t="s">
        <v>334</v>
      </c>
      <c r="BY61" s="2" t="s">
        <v>106</v>
      </c>
      <c r="BZ61" s="2" t="s">
        <v>99</v>
      </c>
      <c r="CA61" s="4"/>
      <c r="CB61" s="8"/>
      <c r="CC61" s="4"/>
      <c r="CD61" s="8"/>
      <c r="CE61" s="7"/>
      <c r="CF61" s="7"/>
      <c r="CG61" s="2" t="s">
        <v>144</v>
      </c>
      <c r="CH61" s="2" t="s">
        <v>104</v>
      </c>
      <c r="CI61" s="2" t="s">
        <v>99</v>
      </c>
      <c r="CJ61" s="2" t="s">
        <v>99</v>
      </c>
      <c r="CK61" s="2" t="s">
        <v>106</v>
      </c>
      <c r="CL61" s="2" t="s">
        <v>99</v>
      </c>
    </row>
    <row r="62">
      <c r="A62" s="2" t="s">
        <v>335</v>
      </c>
      <c r="B62" s="2" t="s">
        <v>209</v>
      </c>
      <c r="C62" s="2" t="s">
        <v>89</v>
      </c>
      <c r="D62" s="2" t="s">
        <v>210</v>
      </c>
      <c r="E62" s="2" t="s">
        <v>211</v>
      </c>
      <c r="F62" s="2" t="s">
        <v>328</v>
      </c>
      <c r="G62" s="2" t="s">
        <v>328</v>
      </c>
      <c r="H62" s="2" t="s">
        <v>328</v>
      </c>
      <c r="I62" s="2" t="s">
        <v>329</v>
      </c>
      <c r="J62" s="2" t="s">
        <v>191</v>
      </c>
      <c r="K62" s="2" t="s">
        <v>331</v>
      </c>
      <c r="L62" s="3">
        <v>18.65</v>
      </c>
      <c r="M62" s="3">
        <v>19.58</v>
      </c>
      <c r="N62" s="3">
        <v>26.99</v>
      </c>
      <c r="O62" s="2" t="s">
        <v>104</v>
      </c>
      <c r="P62" s="2" t="s">
        <v>131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147</v>
      </c>
      <c r="V62" s="2" t="s">
        <v>100</v>
      </c>
      <c r="W62" s="2" t="s">
        <v>141</v>
      </c>
      <c r="X62" s="2" t="s">
        <v>99</v>
      </c>
      <c r="Y62" s="2" t="s">
        <v>332</v>
      </c>
      <c r="Z62" s="4">
        <v>1528</v>
      </c>
      <c r="AA62" s="4">
        <f>=ROUNDDOWN(203.733333333333,0)</f>
      </c>
      <c r="AB62" s="5">
        <v>7.5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30</v>
      </c>
      <c r="AQ62" s="8">
        <v>643.2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0.3987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30</v>
      </c>
      <c r="BK62" s="8">
        <v>643.2</v>
      </c>
      <c r="BL62" s="2" t="s">
        <v>16</v>
      </c>
      <c r="BM62" s="7">
        <v>1</v>
      </c>
      <c r="BN62" s="7">
        <v>1</v>
      </c>
      <c r="BO62" s="4">
        <v>30</v>
      </c>
      <c r="BP62" s="8">
        <v>643.2</v>
      </c>
      <c r="BQ62" s="4"/>
      <c r="BR62" s="8"/>
      <c r="BS62" s="7"/>
      <c r="BT62" s="7"/>
      <c r="BU62" s="2" t="s">
        <v>103</v>
      </c>
      <c r="BV62" s="2" t="s">
        <v>104</v>
      </c>
      <c r="BW62" s="2" t="s">
        <v>99</v>
      </c>
      <c r="BX62" s="2" t="s">
        <v>154</v>
      </c>
      <c r="BY62" s="2" t="s">
        <v>106</v>
      </c>
      <c r="BZ62" s="2" t="s">
        <v>99</v>
      </c>
      <c r="CA62" s="4"/>
      <c r="CB62" s="8"/>
      <c r="CC62" s="4"/>
      <c r="CD62" s="8"/>
      <c r="CE62" s="7"/>
      <c r="CF62" s="7"/>
      <c r="CG62" s="2" t="s">
        <v>144</v>
      </c>
      <c r="CH62" s="2" t="s">
        <v>104</v>
      </c>
      <c r="CI62" s="2" t="s">
        <v>99</v>
      </c>
      <c r="CJ62" s="2" t="s">
        <v>99</v>
      </c>
      <c r="CK62" s="2" t="s">
        <v>106</v>
      </c>
      <c r="CL62" s="2" t="s">
        <v>99</v>
      </c>
    </row>
    <row r="63">
      <c r="A63" s="2" t="s">
        <v>336</v>
      </c>
      <c r="B63" s="2" t="s">
        <v>209</v>
      </c>
      <c r="C63" s="2" t="s">
        <v>89</v>
      </c>
      <c r="D63" s="2" t="s">
        <v>210</v>
      </c>
      <c r="E63" s="2" t="s">
        <v>211</v>
      </c>
      <c r="F63" s="2" t="s">
        <v>328</v>
      </c>
      <c r="G63" s="2" t="s">
        <v>328</v>
      </c>
      <c r="H63" s="2" t="s">
        <v>328</v>
      </c>
      <c r="I63" s="2" t="s">
        <v>329</v>
      </c>
      <c r="J63" s="2" t="s">
        <v>310</v>
      </c>
      <c r="K63" s="2" t="s">
        <v>331</v>
      </c>
      <c r="L63" s="3">
        <v>20.9</v>
      </c>
      <c r="M63" s="3">
        <v>21.95</v>
      </c>
      <c r="N63" s="3">
        <v>29.99</v>
      </c>
      <c r="O63" s="2" t="s">
        <v>104</v>
      </c>
      <c r="P63" s="2" t="s">
        <v>131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147</v>
      </c>
      <c r="V63" s="2" t="s">
        <v>100</v>
      </c>
      <c r="W63" s="2" t="s">
        <v>141</v>
      </c>
      <c r="X63" s="2" t="s">
        <v>99</v>
      </c>
      <c r="Y63" s="2" t="s">
        <v>332</v>
      </c>
      <c r="Z63" s="4">
        <v>1309</v>
      </c>
      <c r="AA63" s="4">
        <f>=ROUNDDOWN(52.36,0)</f>
      </c>
      <c r="AB63" s="5">
        <v>25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14</v>
      </c>
      <c r="AQ63" s="8">
        <v>336.56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0.2086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16</v>
      </c>
      <c r="BK63" s="8">
        <v>371.68</v>
      </c>
      <c r="BL63" s="2" t="s">
        <v>337</v>
      </c>
      <c r="BM63" s="7">
        <v>0.875</v>
      </c>
      <c r="BN63" s="7">
        <v>0.9055</v>
      </c>
      <c r="BO63" s="4">
        <v>14</v>
      </c>
      <c r="BP63" s="8">
        <v>336.56</v>
      </c>
      <c r="BQ63" s="4"/>
      <c r="BR63" s="8"/>
      <c r="BS63" s="7"/>
      <c r="BT63" s="7"/>
      <c r="BU63" s="2" t="s">
        <v>103</v>
      </c>
      <c r="BV63" s="2" t="s">
        <v>104</v>
      </c>
      <c r="BW63" s="2" t="s">
        <v>99</v>
      </c>
      <c r="BX63" s="2" t="s">
        <v>154</v>
      </c>
      <c r="BY63" s="2" t="s">
        <v>106</v>
      </c>
      <c r="BZ63" s="2" t="s">
        <v>99</v>
      </c>
      <c r="CA63" s="4"/>
      <c r="CB63" s="8"/>
      <c r="CC63" s="4"/>
      <c r="CD63" s="8"/>
      <c r="CE63" s="7"/>
      <c r="CF63" s="7"/>
      <c r="CG63" s="2" t="s">
        <v>144</v>
      </c>
      <c r="CH63" s="2" t="s">
        <v>104</v>
      </c>
      <c r="CI63" s="2" t="s">
        <v>99</v>
      </c>
      <c r="CJ63" s="2" t="s">
        <v>99</v>
      </c>
      <c r="CK63" s="2" t="s">
        <v>106</v>
      </c>
      <c r="CL63" s="2" t="s">
        <v>99</v>
      </c>
    </row>
    <row r="64">
      <c r="A64" s="2" t="s">
        <v>338</v>
      </c>
      <c r="B64" s="2" t="s">
        <v>209</v>
      </c>
      <c r="C64" s="2" t="s">
        <v>89</v>
      </c>
      <c r="D64" s="2" t="s">
        <v>210</v>
      </c>
      <c r="E64" s="2" t="s">
        <v>211</v>
      </c>
      <c r="F64" s="2" t="s">
        <v>328</v>
      </c>
      <c r="G64" s="2" t="s">
        <v>328</v>
      </c>
      <c r="H64" s="2" t="s">
        <v>328</v>
      </c>
      <c r="I64" s="2" t="s">
        <v>339</v>
      </c>
      <c r="J64" s="2" t="s">
        <v>330</v>
      </c>
      <c r="K64" s="2" t="s">
        <v>180</v>
      </c>
      <c r="L64" s="3">
        <v>8.66</v>
      </c>
      <c r="M64" s="3">
        <v>9.09</v>
      </c>
      <c r="N64" s="3">
        <v>19.99</v>
      </c>
      <c r="O64" s="2" t="s">
        <v>104</v>
      </c>
      <c r="P64" s="2" t="s">
        <v>131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147</v>
      </c>
      <c r="V64" s="2" t="s">
        <v>100</v>
      </c>
      <c r="W64" s="2" t="s">
        <v>141</v>
      </c>
      <c r="X64" s="2" t="s">
        <v>99</v>
      </c>
      <c r="Y64" s="2" t="s">
        <v>142</v>
      </c>
      <c r="Z64" s="4">
        <v>6</v>
      </c>
      <c r="AA64" s="4">
        <f>=ROUNDDOWN(0.146341463414634,0)</f>
      </c>
      <c r="AB64" s="5">
        <v>41</v>
      </c>
      <c r="AC64" s="2" t="s">
        <v>340</v>
      </c>
      <c r="AD64" s="4">
        <v>1200</v>
      </c>
      <c r="AE64" s="4">
        <v>2004</v>
      </c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48</v>
      </c>
      <c r="AW64" s="8">
        <v>634.14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0.2822</v>
      </c>
      <c r="BJ64" s="4"/>
      <c r="BK64" s="8"/>
      <c r="BL64" s="2" t="s">
        <v>99</v>
      </c>
      <c r="BM64" s="7"/>
      <c r="BN64" s="7"/>
      <c r="BO64" s="4"/>
      <c r="BP64" s="8"/>
      <c r="BQ64" s="4"/>
      <c r="BR64" s="8"/>
      <c r="BS64" s="7"/>
      <c r="BT64" s="7"/>
      <c r="BU64" s="2" t="s">
        <v>103</v>
      </c>
      <c r="BV64" s="2" t="s">
        <v>104</v>
      </c>
      <c r="BW64" s="2" t="s">
        <v>99</v>
      </c>
      <c r="BX64" s="2" t="s">
        <v>341</v>
      </c>
      <c r="BY64" s="2" t="s">
        <v>106</v>
      </c>
      <c r="BZ64" s="2" t="s">
        <v>99</v>
      </c>
      <c r="CA64" s="4"/>
      <c r="CB64" s="8"/>
      <c r="CC64" s="4"/>
      <c r="CD64" s="8"/>
      <c r="CE64" s="7"/>
      <c r="CF64" s="7"/>
      <c r="CG64" s="2" t="s">
        <v>144</v>
      </c>
      <c r="CH64" s="2" t="s">
        <v>104</v>
      </c>
      <c r="CI64" s="2" t="s">
        <v>99</v>
      </c>
      <c r="CJ64" s="2" t="s">
        <v>99</v>
      </c>
      <c r="CK64" s="2" t="s">
        <v>106</v>
      </c>
      <c r="CL64" s="2" t="s">
        <v>99</v>
      </c>
    </row>
    <row r="65">
      <c r="A65" s="2" t="s">
        <v>342</v>
      </c>
      <c r="B65" s="2" t="s">
        <v>209</v>
      </c>
      <c r="C65" s="2" t="s">
        <v>89</v>
      </c>
      <c r="D65" s="2" t="s">
        <v>210</v>
      </c>
      <c r="E65" s="2" t="s">
        <v>211</v>
      </c>
      <c r="F65" s="2" t="s">
        <v>328</v>
      </c>
      <c r="G65" s="2" t="s">
        <v>328</v>
      </c>
      <c r="H65" s="2" t="s">
        <v>328</v>
      </c>
      <c r="I65" s="2" t="s">
        <v>339</v>
      </c>
      <c r="J65" s="2" t="s">
        <v>186</v>
      </c>
      <c r="K65" s="2" t="s">
        <v>180</v>
      </c>
      <c r="L65" s="3">
        <v>10.57</v>
      </c>
      <c r="M65" s="3">
        <v>11.1</v>
      </c>
      <c r="N65" s="3">
        <v>23.99</v>
      </c>
      <c r="O65" s="2" t="s">
        <v>104</v>
      </c>
      <c r="P65" s="2" t="s">
        <v>131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147</v>
      </c>
      <c r="V65" s="2" t="s">
        <v>100</v>
      </c>
      <c r="W65" s="2" t="s">
        <v>141</v>
      </c>
      <c r="X65" s="2" t="s">
        <v>99</v>
      </c>
      <c r="Y65" s="2" t="s">
        <v>142</v>
      </c>
      <c r="Z65" s="4">
        <v>1401</v>
      </c>
      <c r="AA65" s="4">
        <f>=ROUNDDOWN(140.1,0)</f>
      </c>
      <c r="AB65" s="5">
        <v>10</v>
      </c>
      <c r="AC65" s="2" t="s">
        <v>99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36</v>
      </c>
      <c r="AQ65" s="8">
        <v>437.76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0.6903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38</v>
      </c>
      <c r="BK65" s="8">
        <v>457.74</v>
      </c>
      <c r="BL65" s="2" t="s">
        <v>305</v>
      </c>
      <c r="BM65" s="7">
        <v>0.9474</v>
      </c>
      <c r="BN65" s="7">
        <v>0.9564</v>
      </c>
      <c r="BO65" s="4">
        <v>36</v>
      </c>
      <c r="BP65" s="8">
        <v>437.76</v>
      </c>
      <c r="BQ65" s="4"/>
      <c r="BR65" s="8"/>
      <c r="BS65" s="7"/>
      <c r="BT65" s="7"/>
      <c r="BU65" s="2" t="s">
        <v>103</v>
      </c>
      <c r="BV65" s="2" t="s">
        <v>104</v>
      </c>
      <c r="BW65" s="2" t="s">
        <v>99</v>
      </c>
      <c r="BX65" s="2" t="s">
        <v>343</v>
      </c>
      <c r="BY65" s="2" t="s">
        <v>106</v>
      </c>
      <c r="BZ65" s="2" t="s">
        <v>99</v>
      </c>
      <c r="CA65" s="4"/>
      <c r="CB65" s="8"/>
      <c r="CC65" s="4"/>
      <c r="CD65" s="8"/>
      <c r="CE65" s="7"/>
      <c r="CF65" s="7"/>
      <c r="CG65" s="2" t="s">
        <v>144</v>
      </c>
      <c r="CH65" s="2" t="s">
        <v>104</v>
      </c>
      <c r="CI65" s="2" t="s">
        <v>99</v>
      </c>
      <c r="CJ65" s="2" t="s">
        <v>99</v>
      </c>
      <c r="CK65" s="2" t="s">
        <v>106</v>
      </c>
      <c r="CL65" s="2" t="s">
        <v>99</v>
      </c>
    </row>
    <row r="66">
      <c r="A66" s="2" t="s">
        <v>344</v>
      </c>
      <c r="B66" s="2" t="s">
        <v>209</v>
      </c>
      <c r="C66" s="2" t="s">
        <v>89</v>
      </c>
      <c r="D66" s="2" t="s">
        <v>210</v>
      </c>
      <c r="E66" s="2" t="s">
        <v>211</v>
      </c>
      <c r="F66" s="2" t="s">
        <v>328</v>
      </c>
      <c r="G66" s="2" t="s">
        <v>328</v>
      </c>
      <c r="H66" s="2" t="s">
        <v>328</v>
      </c>
      <c r="I66" s="2" t="s">
        <v>339</v>
      </c>
      <c r="J66" s="2" t="s">
        <v>191</v>
      </c>
      <c r="K66" s="2" t="s">
        <v>180</v>
      </c>
      <c r="L66" s="3">
        <v>13.42</v>
      </c>
      <c r="M66" s="3">
        <v>14.09</v>
      </c>
      <c r="N66" s="3">
        <v>29.99</v>
      </c>
      <c r="O66" s="2" t="s">
        <v>104</v>
      </c>
      <c r="P66" s="2" t="s">
        <v>131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147</v>
      </c>
      <c r="V66" s="2" t="s">
        <v>100</v>
      </c>
      <c r="W66" s="2" t="s">
        <v>141</v>
      </c>
      <c r="X66" s="2" t="s">
        <v>99</v>
      </c>
      <c r="Y66" s="2" t="s">
        <v>142</v>
      </c>
      <c r="Z66" s="4">
        <v>1350</v>
      </c>
      <c r="AA66" s="4">
        <f>=ROUNDDOWN(84.375,0)</f>
      </c>
      <c r="AB66" s="5">
        <v>16</v>
      </c>
      <c r="AC66" s="2" t="s">
        <v>99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6</v>
      </c>
      <c r="AQ66" s="8">
        <v>92.64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0.1461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8</v>
      </c>
      <c r="BK66" s="8">
        <v>120.84</v>
      </c>
      <c r="BL66" s="2" t="s">
        <v>305</v>
      </c>
      <c r="BM66" s="7">
        <v>0.75</v>
      </c>
      <c r="BN66" s="7">
        <v>0.7666</v>
      </c>
      <c r="BO66" s="4">
        <v>6</v>
      </c>
      <c r="BP66" s="8">
        <v>92.64</v>
      </c>
      <c r="BQ66" s="4"/>
      <c r="BR66" s="8"/>
      <c r="BS66" s="7"/>
      <c r="BT66" s="7"/>
      <c r="BU66" s="2" t="s">
        <v>103</v>
      </c>
      <c r="BV66" s="2" t="s">
        <v>104</v>
      </c>
      <c r="BW66" s="2" t="s">
        <v>99</v>
      </c>
      <c r="BX66" s="2" t="s">
        <v>341</v>
      </c>
      <c r="BY66" s="2" t="s">
        <v>106</v>
      </c>
      <c r="BZ66" s="2" t="s">
        <v>99</v>
      </c>
      <c r="CA66" s="4"/>
      <c r="CB66" s="8"/>
      <c r="CC66" s="4"/>
      <c r="CD66" s="8"/>
      <c r="CE66" s="7"/>
      <c r="CF66" s="7"/>
      <c r="CG66" s="2" t="s">
        <v>144</v>
      </c>
      <c r="CH66" s="2" t="s">
        <v>104</v>
      </c>
      <c r="CI66" s="2" t="s">
        <v>99</v>
      </c>
      <c r="CJ66" s="2" t="s">
        <v>99</v>
      </c>
      <c r="CK66" s="2" t="s">
        <v>106</v>
      </c>
      <c r="CL66" s="2" t="s">
        <v>99</v>
      </c>
    </row>
    <row r="67">
      <c r="A67" s="2" t="s">
        <v>345</v>
      </c>
      <c r="B67" s="2" t="s">
        <v>209</v>
      </c>
      <c r="C67" s="2" t="s">
        <v>89</v>
      </c>
      <c r="D67" s="2" t="s">
        <v>210</v>
      </c>
      <c r="E67" s="2" t="s">
        <v>211</v>
      </c>
      <c r="F67" s="2" t="s">
        <v>328</v>
      </c>
      <c r="G67" s="2" t="s">
        <v>328</v>
      </c>
      <c r="H67" s="2" t="s">
        <v>328</v>
      </c>
      <c r="I67" s="2" t="s">
        <v>339</v>
      </c>
      <c r="J67" s="2" t="s">
        <v>310</v>
      </c>
      <c r="K67" s="2" t="s">
        <v>180</v>
      </c>
      <c r="L67" s="3">
        <v>15.03</v>
      </c>
      <c r="M67" s="3">
        <v>15.78</v>
      </c>
      <c r="N67" s="3">
        <v>34.99</v>
      </c>
      <c r="O67" s="2" t="s">
        <v>104</v>
      </c>
      <c r="P67" s="2" t="s">
        <v>131</v>
      </c>
      <c r="Q67" s="2" t="s">
        <v>98</v>
      </c>
      <c r="R67" s="2" t="s">
        <v>99</v>
      </c>
      <c r="S67" s="2" t="s">
        <v>99</v>
      </c>
      <c r="T67" s="2" t="s">
        <v>99</v>
      </c>
      <c r="U67" s="2" t="s">
        <v>147</v>
      </c>
      <c r="V67" s="2" t="s">
        <v>100</v>
      </c>
      <c r="W67" s="2" t="s">
        <v>141</v>
      </c>
      <c r="X67" s="2" t="s">
        <v>99</v>
      </c>
      <c r="Y67" s="2" t="s">
        <v>142</v>
      </c>
      <c r="Z67" s="4">
        <v>1755</v>
      </c>
      <c r="AA67" s="4">
        <f>=ROUNDDOWN(408.139534883721,0)</f>
      </c>
      <c r="AB67" s="5">
        <v>4.3</v>
      </c>
      <c r="AC67" s="2" t="s">
        <v>99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6</v>
      </c>
      <c r="AQ67" s="8">
        <v>103.74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0.1636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6</v>
      </c>
      <c r="BK67" s="8">
        <v>103.74</v>
      </c>
      <c r="BL67" s="2" t="s">
        <v>16</v>
      </c>
      <c r="BM67" s="7">
        <v>1</v>
      </c>
      <c r="BN67" s="7">
        <v>1</v>
      </c>
      <c r="BO67" s="4">
        <v>6</v>
      </c>
      <c r="BP67" s="8">
        <v>103.74</v>
      </c>
      <c r="BQ67" s="4"/>
      <c r="BR67" s="8"/>
      <c r="BS67" s="7"/>
      <c r="BT67" s="7"/>
      <c r="BU67" s="2" t="s">
        <v>103</v>
      </c>
      <c r="BV67" s="2" t="s">
        <v>104</v>
      </c>
      <c r="BW67" s="2" t="s">
        <v>99</v>
      </c>
      <c r="BX67" s="2" t="s">
        <v>346</v>
      </c>
      <c r="BY67" s="2" t="s">
        <v>106</v>
      </c>
      <c r="BZ67" s="2" t="s">
        <v>99</v>
      </c>
      <c r="CA67" s="4"/>
      <c r="CB67" s="8"/>
      <c r="CC67" s="4"/>
      <c r="CD67" s="8"/>
      <c r="CE67" s="7"/>
      <c r="CF67" s="7"/>
      <c r="CG67" s="2" t="s">
        <v>144</v>
      </c>
      <c r="CH67" s="2" t="s">
        <v>104</v>
      </c>
      <c r="CI67" s="2" t="s">
        <v>99</v>
      </c>
      <c r="CJ67" s="2" t="s">
        <v>99</v>
      </c>
      <c r="CK67" s="2" t="s">
        <v>106</v>
      </c>
      <c r="CL67" s="2" t="s">
        <v>99</v>
      </c>
    </row>
    <row r="68">
      <c r="A68" s="2" t="s">
        <v>347</v>
      </c>
      <c r="B68" s="2" t="s">
        <v>209</v>
      </c>
      <c r="C68" s="2" t="s">
        <v>89</v>
      </c>
      <c r="D68" s="2" t="s">
        <v>210</v>
      </c>
      <c r="E68" s="2" t="s">
        <v>211</v>
      </c>
      <c r="F68" s="2" t="s">
        <v>348</v>
      </c>
      <c r="G68" s="2" t="s">
        <v>348</v>
      </c>
      <c r="H68" s="2" t="s">
        <v>348</v>
      </c>
      <c r="I68" s="2" t="s">
        <v>349</v>
      </c>
      <c r="J68" s="2" t="s">
        <v>330</v>
      </c>
      <c r="K68" s="2" t="s">
        <v>350</v>
      </c>
      <c r="L68" s="3">
        <v>9.27</v>
      </c>
      <c r="M68" s="3">
        <v>9.73</v>
      </c>
      <c r="N68" s="3">
        <v>19.99</v>
      </c>
      <c r="O68" s="2" t="s">
        <v>104</v>
      </c>
      <c r="P68" s="2" t="s">
        <v>131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147</v>
      </c>
      <c r="V68" s="2" t="s">
        <v>100</v>
      </c>
      <c r="W68" s="2" t="s">
        <v>141</v>
      </c>
      <c r="X68" s="2" t="s">
        <v>99</v>
      </c>
      <c r="Y68" s="2" t="s">
        <v>142</v>
      </c>
      <c r="Z68" s="4">
        <v>5</v>
      </c>
      <c r="AA68" s="4">
        <f>=ROUNDDOWN(0.217391304347826,0)</f>
      </c>
      <c r="AB68" s="5">
        <v>23</v>
      </c>
      <c r="AC68" s="2" t="s">
        <v>351</v>
      </c>
      <c r="AD68" s="4">
        <v>552</v>
      </c>
      <c r="AE68" s="4">
        <v>822</v>
      </c>
      <c r="AF68" s="6">
        <v>65</v>
      </c>
      <c r="AG68" s="6"/>
      <c r="AH68" s="7">
        <v>0.3871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30</v>
      </c>
      <c r="AQ68" s="8">
        <v>319.8</v>
      </c>
      <c r="AR68" s="4"/>
      <c r="AS68" s="8"/>
      <c r="AT68" s="7"/>
      <c r="AU68" s="7"/>
      <c r="AV68" s="4">
        <v>125</v>
      </c>
      <c r="AW68" s="8">
        <v>2085.6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0.1533</v>
      </c>
      <c r="BC68" s="4">
        <v>125</v>
      </c>
      <c r="BD68" s="8">
        <v>2085.6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1</v>
      </c>
      <c r="BJ68" s="4">
        <v>30</v>
      </c>
      <c r="BK68" s="8">
        <v>319.8</v>
      </c>
      <c r="BL68" s="2" t="s">
        <v>16</v>
      </c>
      <c r="BM68" s="7">
        <v>1</v>
      </c>
      <c r="BN68" s="7">
        <v>1</v>
      </c>
      <c r="BO68" s="4">
        <v>30</v>
      </c>
      <c r="BP68" s="8">
        <v>319.8</v>
      </c>
      <c r="BQ68" s="4"/>
      <c r="BR68" s="8"/>
      <c r="BS68" s="7"/>
      <c r="BT68" s="7"/>
      <c r="BU68" s="2" t="s">
        <v>103</v>
      </c>
      <c r="BV68" s="2" t="s">
        <v>104</v>
      </c>
      <c r="BW68" s="2" t="s">
        <v>99</v>
      </c>
      <c r="BX68" s="2" t="s">
        <v>154</v>
      </c>
      <c r="BY68" s="2" t="s">
        <v>106</v>
      </c>
      <c r="BZ68" s="2" t="s">
        <v>99</v>
      </c>
      <c r="CA68" s="4"/>
      <c r="CB68" s="8"/>
      <c r="CC68" s="4"/>
      <c r="CD68" s="8"/>
      <c r="CE68" s="7"/>
      <c r="CF68" s="7"/>
      <c r="CG68" s="2" t="s">
        <v>144</v>
      </c>
      <c r="CH68" s="2" t="s">
        <v>104</v>
      </c>
      <c r="CI68" s="2" t="s">
        <v>99</v>
      </c>
      <c r="CJ68" s="2" t="s">
        <v>99</v>
      </c>
      <c r="CK68" s="2" t="s">
        <v>106</v>
      </c>
      <c r="CL68" s="2" t="s">
        <v>99</v>
      </c>
    </row>
    <row r="69">
      <c r="A69" s="2" t="s">
        <v>352</v>
      </c>
      <c r="B69" s="2" t="s">
        <v>209</v>
      </c>
      <c r="C69" s="2" t="s">
        <v>89</v>
      </c>
      <c r="D69" s="2" t="s">
        <v>210</v>
      </c>
      <c r="E69" s="2" t="s">
        <v>211</v>
      </c>
      <c r="F69" s="2" t="s">
        <v>348</v>
      </c>
      <c r="G69" s="2" t="s">
        <v>348</v>
      </c>
      <c r="H69" s="2" t="s">
        <v>348</v>
      </c>
      <c r="I69" s="2" t="s">
        <v>349</v>
      </c>
      <c r="J69" s="2" t="s">
        <v>186</v>
      </c>
      <c r="K69" s="2" t="s">
        <v>350</v>
      </c>
      <c r="L69" s="3">
        <v>11.12</v>
      </c>
      <c r="M69" s="3">
        <v>11.68</v>
      </c>
      <c r="N69" s="3">
        <v>25.99</v>
      </c>
      <c r="O69" s="2" t="s">
        <v>104</v>
      </c>
      <c r="P69" s="2" t="s">
        <v>131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147</v>
      </c>
      <c r="V69" s="2" t="s">
        <v>100</v>
      </c>
      <c r="W69" s="2" t="s">
        <v>141</v>
      </c>
      <c r="X69" s="2" t="s">
        <v>99</v>
      </c>
      <c r="Y69" s="2" t="s">
        <v>142</v>
      </c>
      <c r="Z69" s="4">
        <v>238</v>
      </c>
      <c r="AA69" s="4">
        <f>=ROUNDDOWN(7.67741935483871,0)</f>
      </c>
      <c r="AB69" s="5">
        <v>31</v>
      </c>
      <c r="AC69" s="2" t="s">
        <v>351</v>
      </c>
      <c r="AD69" s="4">
        <v>450</v>
      </c>
      <c r="AE69" s="4">
        <v>990</v>
      </c>
      <c r="AF69" s="6">
        <v>65</v>
      </c>
      <c r="AG69" s="6"/>
      <c r="AH69" s="7">
        <v>0.1613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5</v>
      </c>
      <c r="AQ69" s="8">
        <v>63.9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0.0306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5</v>
      </c>
      <c r="BK69" s="8">
        <v>63.9</v>
      </c>
      <c r="BL69" s="2" t="s">
        <v>102</v>
      </c>
      <c r="BM69" s="7">
        <v>1</v>
      </c>
      <c r="BN69" s="7">
        <v>1</v>
      </c>
      <c r="BO69" s="4">
        <v>5</v>
      </c>
      <c r="BP69" s="8">
        <v>63.9</v>
      </c>
      <c r="BQ69" s="4"/>
      <c r="BR69" s="8"/>
      <c r="BS69" s="7"/>
      <c r="BT69" s="7"/>
      <c r="BU69" s="2" t="s">
        <v>103</v>
      </c>
      <c r="BV69" s="2" t="s">
        <v>104</v>
      </c>
      <c r="BW69" s="2" t="s">
        <v>99</v>
      </c>
      <c r="BX69" s="2" t="s">
        <v>154</v>
      </c>
      <c r="BY69" s="2" t="s">
        <v>106</v>
      </c>
      <c r="BZ69" s="2" t="s">
        <v>99</v>
      </c>
      <c r="CA69" s="4"/>
      <c r="CB69" s="8"/>
      <c r="CC69" s="4"/>
      <c r="CD69" s="8"/>
      <c r="CE69" s="7"/>
      <c r="CF69" s="7"/>
      <c r="CG69" s="2" t="s">
        <v>144</v>
      </c>
      <c r="CH69" s="2" t="s">
        <v>104</v>
      </c>
      <c r="CI69" s="2" t="s">
        <v>99</v>
      </c>
      <c r="CJ69" s="2" t="s">
        <v>99</v>
      </c>
      <c r="CK69" s="2" t="s">
        <v>106</v>
      </c>
      <c r="CL69" s="2" t="s">
        <v>99</v>
      </c>
    </row>
    <row r="70">
      <c r="A70" s="2" t="s">
        <v>353</v>
      </c>
      <c r="B70" s="2" t="s">
        <v>209</v>
      </c>
      <c r="C70" s="2" t="s">
        <v>89</v>
      </c>
      <c r="D70" s="2" t="s">
        <v>210</v>
      </c>
      <c r="E70" s="2" t="s">
        <v>211</v>
      </c>
      <c r="F70" s="2" t="s">
        <v>348</v>
      </c>
      <c r="G70" s="2" t="s">
        <v>348</v>
      </c>
      <c r="H70" s="2" t="s">
        <v>348</v>
      </c>
      <c r="I70" s="2" t="s">
        <v>349</v>
      </c>
      <c r="J70" s="2" t="s">
        <v>191</v>
      </c>
      <c r="K70" s="2" t="s">
        <v>350</v>
      </c>
      <c r="L70" s="3">
        <v>14.04</v>
      </c>
      <c r="M70" s="3">
        <v>14.74</v>
      </c>
      <c r="N70" s="3">
        <v>29.99</v>
      </c>
      <c r="O70" s="2" t="s">
        <v>104</v>
      </c>
      <c r="P70" s="2" t="s">
        <v>131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147</v>
      </c>
      <c r="V70" s="2" t="s">
        <v>100</v>
      </c>
      <c r="W70" s="2" t="s">
        <v>141</v>
      </c>
      <c r="X70" s="2" t="s">
        <v>99</v>
      </c>
      <c r="Y70" s="2" t="s">
        <v>142</v>
      </c>
      <c r="Z70" s="4">
        <v>599</v>
      </c>
      <c r="AA70" s="4">
        <f>=ROUNDDOWN(65.8241758241758,0)</f>
      </c>
      <c r="AB70" s="5">
        <v>9.1</v>
      </c>
      <c r="AC70" s="2" t="s">
        <v>99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/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1</v>
      </c>
      <c r="BK70" s="8">
        <v>14.74</v>
      </c>
      <c r="BL70" s="2" t="s">
        <v>354</v>
      </c>
      <c r="BM70" s="7"/>
      <c r="BN70" s="7"/>
      <c r="BO70" s="4"/>
      <c r="BP70" s="8"/>
      <c r="BQ70" s="4"/>
      <c r="BR70" s="8"/>
      <c r="BS70" s="7"/>
      <c r="BT70" s="7"/>
      <c r="BU70" s="2" t="s">
        <v>103</v>
      </c>
      <c r="BV70" s="2" t="s">
        <v>104</v>
      </c>
      <c r="BW70" s="2" t="s">
        <v>99</v>
      </c>
      <c r="BX70" s="2" t="s">
        <v>306</v>
      </c>
      <c r="BY70" s="2" t="s">
        <v>106</v>
      </c>
      <c r="BZ70" s="2" t="s">
        <v>99</v>
      </c>
      <c r="CA70" s="4"/>
      <c r="CB70" s="8"/>
      <c r="CC70" s="4"/>
      <c r="CD70" s="8"/>
      <c r="CE70" s="7"/>
      <c r="CF70" s="7"/>
      <c r="CG70" s="2" t="s">
        <v>144</v>
      </c>
      <c r="CH70" s="2" t="s">
        <v>104</v>
      </c>
      <c r="CI70" s="2" t="s">
        <v>99</v>
      </c>
      <c r="CJ70" s="2" t="s">
        <v>99</v>
      </c>
      <c r="CK70" s="2" t="s">
        <v>106</v>
      </c>
      <c r="CL70" s="2" t="s">
        <v>99</v>
      </c>
    </row>
    <row r="71">
      <c r="A71" s="2" t="s">
        <v>355</v>
      </c>
      <c r="B71" s="2" t="s">
        <v>209</v>
      </c>
      <c r="C71" s="2" t="s">
        <v>89</v>
      </c>
      <c r="D71" s="2" t="s">
        <v>210</v>
      </c>
      <c r="E71" s="2" t="s">
        <v>211</v>
      </c>
      <c r="F71" s="2" t="s">
        <v>348</v>
      </c>
      <c r="G71" s="2" t="s">
        <v>348</v>
      </c>
      <c r="H71" s="2" t="s">
        <v>348</v>
      </c>
      <c r="I71" s="2" t="s">
        <v>349</v>
      </c>
      <c r="J71" s="2" t="s">
        <v>310</v>
      </c>
      <c r="K71" s="2" t="s">
        <v>350</v>
      </c>
      <c r="L71" s="3">
        <v>16.45</v>
      </c>
      <c r="M71" s="3">
        <v>17.27</v>
      </c>
      <c r="N71" s="3">
        <v>34.99</v>
      </c>
      <c r="O71" s="2" t="s">
        <v>104</v>
      </c>
      <c r="P71" s="2" t="s">
        <v>131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147</v>
      </c>
      <c r="V71" s="2" t="s">
        <v>100</v>
      </c>
      <c r="W71" s="2" t="s">
        <v>141</v>
      </c>
      <c r="X71" s="2" t="s">
        <v>99</v>
      </c>
      <c r="Y71" s="2" t="s">
        <v>142</v>
      </c>
      <c r="Z71" s="4">
        <v>73</v>
      </c>
      <c r="AA71" s="4">
        <f>=ROUNDDOWN(4.5625,0)</f>
      </c>
      <c r="AB71" s="5">
        <v>16</v>
      </c>
      <c r="AC71" s="2" t="s">
        <v>351</v>
      </c>
      <c r="AD71" s="4">
        <v>204</v>
      </c>
      <c r="AE71" s="4">
        <v>624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90</v>
      </c>
      <c r="AQ71" s="8">
        <v>1701.9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0.816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90</v>
      </c>
      <c r="BK71" s="8">
        <v>1701.9</v>
      </c>
      <c r="BL71" s="2" t="s">
        <v>16</v>
      </c>
      <c r="BM71" s="7">
        <v>1</v>
      </c>
      <c r="BN71" s="7">
        <v>1</v>
      </c>
      <c r="BO71" s="4">
        <v>90</v>
      </c>
      <c r="BP71" s="8">
        <v>1701.9</v>
      </c>
      <c r="BQ71" s="4"/>
      <c r="BR71" s="8"/>
      <c r="BS71" s="7"/>
      <c r="BT71" s="7"/>
      <c r="BU71" s="2" t="s">
        <v>103</v>
      </c>
      <c r="BV71" s="2" t="s">
        <v>104</v>
      </c>
      <c r="BW71" s="2" t="s">
        <v>99</v>
      </c>
      <c r="BX71" s="2" t="s">
        <v>154</v>
      </c>
      <c r="BY71" s="2" t="s">
        <v>106</v>
      </c>
      <c r="BZ71" s="2" t="s">
        <v>99</v>
      </c>
      <c r="CA71" s="4"/>
      <c r="CB71" s="8"/>
      <c r="CC71" s="4"/>
      <c r="CD71" s="8"/>
      <c r="CE71" s="7"/>
      <c r="CF71" s="7"/>
      <c r="CG71" s="2" t="s">
        <v>144</v>
      </c>
      <c r="CH71" s="2" t="s">
        <v>104</v>
      </c>
      <c r="CI71" s="2" t="s">
        <v>99</v>
      </c>
      <c r="CJ71" s="2" t="s">
        <v>99</v>
      </c>
      <c r="CK71" s="2" t="s">
        <v>106</v>
      </c>
      <c r="CL71" s="2" t="s">
        <v>99</v>
      </c>
    </row>
    <row r="72">
      <c r="A72" s="2" t="s">
        <v>356</v>
      </c>
      <c r="B72" s="2" t="s">
        <v>209</v>
      </c>
      <c r="C72" s="2" t="s">
        <v>89</v>
      </c>
      <c r="D72" s="2" t="s">
        <v>210</v>
      </c>
      <c r="E72" s="2" t="s">
        <v>211</v>
      </c>
      <c r="F72" s="2" t="s">
        <v>357</v>
      </c>
      <c r="G72" s="2" t="s">
        <v>357</v>
      </c>
      <c r="H72" s="2" t="s">
        <v>357</v>
      </c>
      <c r="I72" s="2" t="s">
        <v>358</v>
      </c>
      <c r="J72" s="2" t="s">
        <v>359</v>
      </c>
      <c r="K72" s="2" t="s">
        <v>360</v>
      </c>
      <c r="L72" s="3">
        <v>12.05</v>
      </c>
      <c r="M72" s="3">
        <v>12.65</v>
      </c>
      <c r="N72" s="3">
        <v>21.99</v>
      </c>
      <c r="O72" s="2" t="s">
        <v>104</v>
      </c>
      <c r="P72" s="2" t="s">
        <v>139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99</v>
      </c>
      <c r="V72" s="2" t="s">
        <v>100</v>
      </c>
      <c r="W72" s="2" t="s">
        <v>99</v>
      </c>
      <c r="X72" s="2" t="s">
        <v>99</v>
      </c>
      <c r="Y72" s="2" t="s">
        <v>361</v>
      </c>
      <c r="Z72" s="4">
        <v>69</v>
      </c>
      <c r="AA72" s="4">
        <f>=ROUNDDOWN(5.75,0)</f>
      </c>
      <c r="AB72" s="5">
        <v>12</v>
      </c>
      <c r="AC72" s="2" t="s">
        <v>362</v>
      </c>
      <c r="AD72" s="4">
        <v>360</v>
      </c>
      <c r="AE72" s="4">
        <v>360</v>
      </c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81</v>
      </c>
      <c r="AQ72" s="8">
        <v>966.33</v>
      </c>
      <c r="AR72" s="4"/>
      <c r="AS72" s="8"/>
      <c r="AT72" s="7"/>
      <c r="AU72" s="7"/>
      <c r="AV72" s="4">
        <v>162</v>
      </c>
      <c r="AW72" s="8">
        <v>2064.69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0.468</v>
      </c>
      <c r="BC72" s="4">
        <v>162</v>
      </c>
      <c r="BD72" s="8">
        <v>2064.69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1</v>
      </c>
      <c r="BJ72" s="4">
        <v>81</v>
      </c>
      <c r="BK72" s="8">
        <v>966.33</v>
      </c>
      <c r="BL72" s="2" t="s">
        <v>113</v>
      </c>
      <c r="BM72" s="7">
        <v>1</v>
      </c>
      <c r="BN72" s="7">
        <v>1</v>
      </c>
      <c r="BO72" s="4">
        <v>81</v>
      </c>
      <c r="BP72" s="8">
        <v>966.33</v>
      </c>
      <c r="BQ72" s="4"/>
      <c r="BR72" s="8"/>
      <c r="BS72" s="7"/>
      <c r="BT72" s="7"/>
      <c r="BU72" s="2" t="s">
        <v>103</v>
      </c>
      <c r="BV72" s="2" t="s">
        <v>104</v>
      </c>
      <c r="BW72" s="2" t="s">
        <v>99</v>
      </c>
      <c r="BX72" s="2" t="s">
        <v>233</v>
      </c>
      <c r="BY72" s="2" t="s">
        <v>106</v>
      </c>
      <c r="BZ72" s="2" t="s">
        <v>99</v>
      </c>
      <c r="CA72" s="4"/>
      <c r="CB72" s="8"/>
      <c r="CC72" s="4"/>
      <c r="CD72" s="8"/>
      <c r="CE72" s="7"/>
      <c r="CF72" s="7"/>
      <c r="CG72" s="2" t="s">
        <v>99</v>
      </c>
      <c r="CH72" s="2" t="s">
        <v>99</v>
      </c>
      <c r="CI72" s="2" t="s">
        <v>99</v>
      </c>
      <c r="CJ72" s="2" t="s">
        <v>99</v>
      </c>
      <c r="CK72" s="2" t="s">
        <v>99</v>
      </c>
      <c r="CL72" s="2" t="s">
        <v>99</v>
      </c>
    </row>
    <row r="73">
      <c r="A73" s="2" t="s">
        <v>363</v>
      </c>
      <c r="B73" s="2" t="s">
        <v>209</v>
      </c>
      <c r="C73" s="2" t="s">
        <v>89</v>
      </c>
      <c r="D73" s="2" t="s">
        <v>210</v>
      </c>
      <c r="E73" s="2" t="s">
        <v>211</v>
      </c>
      <c r="F73" s="2" t="s">
        <v>357</v>
      </c>
      <c r="G73" s="2" t="s">
        <v>357</v>
      </c>
      <c r="H73" s="2" t="s">
        <v>357</v>
      </c>
      <c r="I73" s="2" t="s">
        <v>358</v>
      </c>
      <c r="J73" s="2" t="s">
        <v>364</v>
      </c>
      <c r="K73" s="2" t="s">
        <v>360</v>
      </c>
      <c r="L73" s="3">
        <v>13.69</v>
      </c>
      <c r="M73" s="3">
        <v>14.37</v>
      </c>
      <c r="N73" s="3">
        <v>24.99</v>
      </c>
      <c r="O73" s="2" t="s">
        <v>104</v>
      </c>
      <c r="P73" s="2" t="s">
        <v>139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99</v>
      </c>
      <c r="V73" s="2" t="s">
        <v>100</v>
      </c>
      <c r="W73" s="2" t="s">
        <v>99</v>
      </c>
      <c r="X73" s="2" t="s">
        <v>99</v>
      </c>
      <c r="Y73" s="2" t="s">
        <v>365</v>
      </c>
      <c r="Z73" s="4">
        <v>61</v>
      </c>
      <c r="AA73" s="4">
        <f>=ROUNDDOWN(2.14788732394366,0)</f>
      </c>
      <c r="AB73" s="5">
        <v>28.4</v>
      </c>
      <c r="AC73" s="2" t="s">
        <v>362</v>
      </c>
      <c r="AD73" s="4">
        <v>640</v>
      </c>
      <c r="AE73" s="4">
        <v>640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81</v>
      </c>
      <c r="AQ73" s="8">
        <v>1098.36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0.532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82</v>
      </c>
      <c r="BK73" s="8">
        <v>1113.45</v>
      </c>
      <c r="BL73" s="2" t="s">
        <v>337</v>
      </c>
      <c r="BM73" s="7">
        <v>0.9878</v>
      </c>
      <c r="BN73" s="7">
        <v>0.9864</v>
      </c>
      <c r="BO73" s="4">
        <v>81</v>
      </c>
      <c r="BP73" s="8">
        <v>1098.36</v>
      </c>
      <c r="BQ73" s="4"/>
      <c r="BR73" s="8"/>
      <c r="BS73" s="7"/>
      <c r="BT73" s="7"/>
      <c r="BU73" s="2" t="s">
        <v>103</v>
      </c>
      <c r="BV73" s="2" t="s">
        <v>104</v>
      </c>
      <c r="BW73" s="2" t="s">
        <v>99</v>
      </c>
      <c r="BX73" s="2" t="s">
        <v>189</v>
      </c>
      <c r="BY73" s="2" t="s">
        <v>106</v>
      </c>
      <c r="BZ73" s="2" t="s">
        <v>99</v>
      </c>
      <c r="CA73" s="4"/>
      <c r="CB73" s="8"/>
      <c r="CC73" s="4"/>
      <c r="CD73" s="8"/>
      <c r="CE73" s="7"/>
      <c r="CF73" s="7"/>
      <c r="CG73" s="2" t="s">
        <v>99</v>
      </c>
      <c r="CH73" s="2" t="s">
        <v>99</v>
      </c>
      <c r="CI73" s="2" t="s">
        <v>99</v>
      </c>
      <c r="CJ73" s="2" t="s">
        <v>99</v>
      </c>
      <c r="CK73" s="2" t="s">
        <v>99</v>
      </c>
      <c r="CL73" s="2" t="s">
        <v>99</v>
      </c>
    </row>
    <row r="74">
      <c r="A74" s="2" t="s">
        <v>366</v>
      </c>
      <c r="B74" s="2" t="s">
        <v>209</v>
      </c>
      <c r="C74" s="2" t="s">
        <v>89</v>
      </c>
      <c r="D74" s="2" t="s">
        <v>210</v>
      </c>
      <c r="E74" s="2" t="s">
        <v>211</v>
      </c>
      <c r="F74" s="2" t="s">
        <v>367</v>
      </c>
      <c r="G74" s="2" t="s">
        <v>367</v>
      </c>
      <c r="H74" s="2" t="s">
        <v>367</v>
      </c>
      <c r="I74" s="2" t="s">
        <v>260</v>
      </c>
      <c r="J74" s="2" t="s">
        <v>261</v>
      </c>
      <c r="K74" s="2" t="s">
        <v>368</v>
      </c>
      <c r="L74" s="3">
        <v>19.2</v>
      </c>
      <c r="M74" s="3">
        <v>20.16</v>
      </c>
      <c r="N74" s="3">
        <v>36.99</v>
      </c>
      <c r="O74" s="2" t="s">
        <v>104</v>
      </c>
      <c r="P74" s="2" t="s">
        <v>369</v>
      </c>
      <c r="Q74" s="2" t="s">
        <v>98</v>
      </c>
      <c r="R74" s="2" t="s">
        <v>16</v>
      </c>
      <c r="S74" s="2" t="s">
        <v>99</v>
      </c>
      <c r="T74" s="2" t="s">
        <v>99</v>
      </c>
      <c r="U74" s="2" t="s">
        <v>99</v>
      </c>
      <c r="V74" s="2" t="s">
        <v>100</v>
      </c>
      <c r="W74" s="2" t="s">
        <v>99</v>
      </c>
      <c r="X74" s="2" t="s">
        <v>99</v>
      </c>
      <c r="Y74" s="2" t="s">
        <v>370</v>
      </c>
      <c r="Z74" s="4">
        <v>243</v>
      </c>
      <c r="AA74" s="4">
        <f>=ROUNDDOWN(127.894736842105,0)</f>
      </c>
      <c r="AB74" s="5">
        <v>1.9</v>
      </c>
      <c r="AC74" s="2" t="s">
        <v>99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11</v>
      </c>
      <c r="AQ74" s="8">
        <v>229.13</v>
      </c>
      <c r="AR74" s="4"/>
      <c r="AS74" s="8"/>
      <c r="AT74" s="7"/>
      <c r="AU74" s="7"/>
      <c r="AV74" s="4">
        <v>39</v>
      </c>
      <c r="AW74" s="8">
        <v>1010.73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0.2267</v>
      </c>
      <c r="BC74" s="4">
        <v>39</v>
      </c>
      <c r="BD74" s="8">
        <v>1010.73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1</v>
      </c>
      <c r="BJ74" s="4">
        <v>11</v>
      </c>
      <c r="BK74" s="8">
        <v>229.13</v>
      </c>
      <c r="BL74" s="2" t="s">
        <v>102</v>
      </c>
      <c r="BM74" s="7">
        <v>1</v>
      </c>
      <c r="BN74" s="7">
        <v>1</v>
      </c>
      <c r="BO74" s="4">
        <v>11</v>
      </c>
      <c r="BP74" s="8">
        <v>229.13</v>
      </c>
      <c r="BQ74" s="4"/>
      <c r="BR74" s="8"/>
      <c r="BS74" s="7"/>
      <c r="BT74" s="7"/>
      <c r="BU74" s="2" t="s">
        <v>103</v>
      </c>
      <c r="BV74" s="2" t="s">
        <v>104</v>
      </c>
      <c r="BW74" s="2" t="s">
        <v>99</v>
      </c>
      <c r="BX74" s="2" t="s">
        <v>371</v>
      </c>
      <c r="BY74" s="2" t="s">
        <v>106</v>
      </c>
      <c r="BZ74" s="2" t="s">
        <v>99</v>
      </c>
      <c r="CA74" s="4"/>
      <c r="CB74" s="8"/>
      <c r="CC74" s="4"/>
      <c r="CD74" s="8"/>
      <c r="CE74" s="7"/>
      <c r="CF74" s="7"/>
      <c r="CG74" s="2" t="s">
        <v>99</v>
      </c>
      <c r="CH74" s="2" t="s">
        <v>99</v>
      </c>
      <c r="CI74" s="2" t="s">
        <v>99</v>
      </c>
      <c r="CJ74" s="2" t="s">
        <v>99</v>
      </c>
      <c r="CK74" s="2" t="s">
        <v>99</v>
      </c>
      <c r="CL74" s="2" t="s">
        <v>99</v>
      </c>
    </row>
    <row r="75">
      <c r="A75" s="2" t="s">
        <v>372</v>
      </c>
      <c r="B75" s="2" t="s">
        <v>209</v>
      </c>
      <c r="C75" s="2" t="s">
        <v>89</v>
      </c>
      <c r="D75" s="2" t="s">
        <v>210</v>
      </c>
      <c r="E75" s="2" t="s">
        <v>211</v>
      </c>
      <c r="F75" s="2" t="s">
        <v>367</v>
      </c>
      <c r="G75" s="2" t="s">
        <v>367</v>
      </c>
      <c r="H75" s="2" t="s">
        <v>367</v>
      </c>
      <c r="I75" s="2" t="s">
        <v>260</v>
      </c>
      <c r="J75" s="2" t="s">
        <v>266</v>
      </c>
      <c r="K75" s="2" t="s">
        <v>368</v>
      </c>
      <c r="L75" s="3">
        <v>24.5</v>
      </c>
      <c r="M75" s="3">
        <v>25.73</v>
      </c>
      <c r="N75" s="3">
        <v>46.99</v>
      </c>
      <c r="O75" s="2" t="s">
        <v>104</v>
      </c>
      <c r="P75" s="2" t="s">
        <v>120</v>
      </c>
      <c r="Q75" s="2" t="s">
        <v>98</v>
      </c>
      <c r="R75" s="2" t="s">
        <v>16</v>
      </c>
      <c r="S75" s="2" t="s">
        <v>99</v>
      </c>
      <c r="T75" s="2" t="s">
        <v>99</v>
      </c>
      <c r="U75" s="2" t="s">
        <v>99</v>
      </c>
      <c r="V75" s="2" t="s">
        <v>100</v>
      </c>
      <c r="W75" s="2" t="s">
        <v>99</v>
      </c>
      <c r="X75" s="2" t="s">
        <v>99</v>
      </c>
      <c r="Y75" s="2" t="s">
        <v>370</v>
      </c>
      <c r="Z75" s="4">
        <v>85</v>
      </c>
      <c r="AA75" s="4">
        <f>=ROUNDDOWN(44.7368421052632,0)</f>
      </c>
      <c r="AB75" s="5">
        <v>1.9</v>
      </c>
      <c r="AC75" s="2" t="s">
        <v>99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20</v>
      </c>
      <c r="AQ75" s="8">
        <v>531.6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0.526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20</v>
      </c>
      <c r="BK75" s="8">
        <v>531.6</v>
      </c>
      <c r="BL75" s="2" t="s">
        <v>113</v>
      </c>
      <c r="BM75" s="7">
        <v>1</v>
      </c>
      <c r="BN75" s="7">
        <v>1</v>
      </c>
      <c r="BO75" s="4">
        <v>20</v>
      </c>
      <c r="BP75" s="8">
        <v>531.6</v>
      </c>
      <c r="BQ75" s="4"/>
      <c r="BR75" s="8"/>
      <c r="BS75" s="7"/>
      <c r="BT75" s="7"/>
      <c r="BU75" s="2" t="s">
        <v>103</v>
      </c>
      <c r="BV75" s="2" t="s">
        <v>104</v>
      </c>
      <c r="BW75" s="2" t="s">
        <v>99</v>
      </c>
      <c r="BX75" s="2" t="s">
        <v>371</v>
      </c>
      <c r="BY75" s="2" t="s">
        <v>106</v>
      </c>
      <c r="BZ75" s="2" t="s">
        <v>99</v>
      </c>
      <c r="CA75" s="4"/>
      <c r="CB75" s="8"/>
      <c r="CC75" s="4"/>
      <c r="CD75" s="8"/>
      <c r="CE75" s="7"/>
      <c r="CF75" s="7"/>
      <c r="CG75" s="2" t="s">
        <v>99</v>
      </c>
      <c r="CH75" s="2" t="s">
        <v>99</v>
      </c>
      <c r="CI75" s="2" t="s">
        <v>99</v>
      </c>
      <c r="CJ75" s="2" t="s">
        <v>99</v>
      </c>
      <c r="CK75" s="2" t="s">
        <v>99</v>
      </c>
      <c r="CL75" s="2" t="s">
        <v>99</v>
      </c>
    </row>
    <row r="76">
      <c r="A76" s="2" t="s">
        <v>373</v>
      </c>
      <c r="B76" s="2" t="s">
        <v>209</v>
      </c>
      <c r="C76" s="2" t="s">
        <v>89</v>
      </c>
      <c r="D76" s="2" t="s">
        <v>210</v>
      </c>
      <c r="E76" s="2" t="s">
        <v>211</v>
      </c>
      <c r="F76" s="2" t="s">
        <v>367</v>
      </c>
      <c r="G76" s="2" t="s">
        <v>367</v>
      </c>
      <c r="H76" s="2" t="s">
        <v>367</v>
      </c>
      <c r="I76" s="2" t="s">
        <v>260</v>
      </c>
      <c r="J76" s="2" t="s">
        <v>268</v>
      </c>
      <c r="K76" s="2" t="s">
        <v>368</v>
      </c>
      <c r="L76" s="3">
        <v>28.8</v>
      </c>
      <c r="M76" s="3">
        <v>30.24</v>
      </c>
      <c r="N76" s="3">
        <v>59.99</v>
      </c>
      <c r="O76" s="2" t="s">
        <v>104</v>
      </c>
      <c r="P76" s="2" t="s">
        <v>120</v>
      </c>
      <c r="Q76" s="2" t="s">
        <v>98</v>
      </c>
      <c r="R76" s="2" t="s">
        <v>16</v>
      </c>
      <c r="S76" s="2" t="s">
        <v>99</v>
      </c>
      <c r="T76" s="2" t="s">
        <v>99</v>
      </c>
      <c r="U76" s="2" t="s">
        <v>99</v>
      </c>
      <c r="V76" s="2" t="s">
        <v>100</v>
      </c>
      <c r="W76" s="2" t="s">
        <v>99</v>
      </c>
      <c r="X76" s="2" t="s">
        <v>99</v>
      </c>
      <c r="Y76" s="2" t="s">
        <v>370</v>
      </c>
      <c r="Z76" s="4">
        <v>68</v>
      </c>
      <c r="AA76" s="4">
        <f>=ROUNDDOWN(56.6666666666667,0)</f>
      </c>
      <c r="AB76" s="5">
        <v>1.2</v>
      </c>
      <c r="AC76" s="2" t="s">
        <v>99</v>
      </c>
      <c r="AD76" s="4"/>
      <c r="AE76" s="4"/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8</v>
      </c>
      <c r="AQ76" s="8">
        <v>250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0.2473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9</v>
      </c>
      <c r="BK76" s="8">
        <v>274.19</v>
      </c>
      <c r="BL76" s="2" t="s">
        <v>305</v>
      </c>
      <c r="BM76" s="7">
        <v>0.8889</v>
      </c>
      <c r="BN76" s="7">
        <v>0.9118</v>
      </c>
      <c r="BO76" s="4">
        <v>8</v>
      </c>
      <c r="BP76" s="8">
        <v>250</v>
      </c>
      <c r="BQ76" s="4"/>
      <c r="BR76" s="8"/>
      <c r="BS76" s="7"/>
      <c r="BT76" s="7"/>
      <c r="BU76" s="2" t="s">
        <v>103</v>
      </c>
      <c r="BV76" s="2" t="s">
        <v>104</v>
      </c>
      <c r="BW76" s="2" t="s">
        <v>99</v>
      </c>
      <c r="BX76" s="2" t="s">
        <v>374</v>
      </c>
      <c r="BY76" s="2" t="s">
        <v>106</v>
      </c>
      <c r="BZ76" s="2" t="s">
        <v>99</v>
      </c>
      <c r="CA76" s="4"/>
      <c r="CB76" s="8"/>
      <c r="CC76" s="4"/>
      <c r="CD76" s="8"/>
      <c r="CE76" s="7"/>
      <c r="CF76" s="7"/>
      <c r="CG76" s="2" t="s">
        <v>99</v>
      </c>
      <c r="CH76" s="2" t="s">
        <v>99</v>
      </c>
      <c r="CI76" s="2" t="s">
        <v>99</v>
      </c>
      <c r="CJ76" s="2" t="s">
        <v>99</v>
      </c>
      <c r="CK76" s="2" t="s">
        <v>99</v>
      </c>
      <c r="CL76" s="2" t="s">
        <v>99</v>
      </c>
    </row>
    <row r="77">
      <c r="A77" s="2" t="s">
        <v>375</v>
      </c>
      <c r="B77" s="2" t="s">
        <v>209</v>
      </c>
      <c r="C77" s="2" t="s">
        <v>89</v>
      </c>
      <c r="D77" s="2" t="s">
        <v>210</v>
      </c>
      <c r="E77" s="2" t="s">
        <v>211</v>
      </c>
      <c r="F77" s="2" t="s">
        <v>376</v>
      </c>
      <c r="G77" s="2" t="s">
        <v>376</v>
      </c>
      <c r="H77" s="2" t="s">
        <v>376</v>
      </c>
      <c r="I77" s="2" t="s">
        <v>377</v>
      </c>
      <c r="J77" s="2" t="s">
        <v>378</v>
      </c>
      <c r="K77" s="2" t="s">
        <v>180</v>
      </c>
      <c r="L77" s="3">
        <v>27.5</v>
      </c>
      <c r="M77" s="3">
        <v>28.88</v>
      </c>
      <c r="N77" s="3">
        <v>57.99</v>
      </c>
      <c r="O77" s="2" t="s">
        <v>104</v>
      </c>
      <c r="P77" s="2" t="s">
        <v>139</v>
      </c>
      <c r="Q77" s="2" t="s">
        <v>98</v>
      </c>
      <c r="R77" s="2" t="s">
        <v>16</v>
      </c>
      <c r="S77" s="2" t="s">
        <v>99</v>
      </c>
      <c r="T77" s="2" t="s">
        <v>99</v>
      </c>
      <c r="U77" s="2" t="s">
        <v>147</v>
      </c>
      <c r="V77" s="2" t="s">
        <v>100</v>
      </c>
      <c r="W77" s="2" t="s">
        <v>99</v>
      </c>
      <c r="X77" s="2" t="s">
        <v>99</v>
      </c>
      <c r="Y77" s="2" t="s">
        <v>379</v>
      </c>
      <c r="Z77" s="4">
        <v>243</v>
      </c>
      <c r="AA77" s="4">
        <f>=ROUNDDOWN(34.7142857142857,0)</f>
      </c>
      <c r="AB77" s="5">
        <v>7</v>
      </c>
      <c r="AC77" s="2" t="s">
        <v>99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10</v>
      </c>
      <c r="AQ77" s="8">
        <v>302.5</v>
      </c>
      <c r="AR77" s="4"/>
      <c r="AS77" s="8"/>
      <c r="AT77" s="7"/>
      <c r="AU77" s="7"/>
      <c r="AV77" s="4">
        <v>13</v>
      </c>
      <c r="AW77" s="8">
        <v>444.4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0.6807</v>
      </c>
      <c r="BC77" s="4">
        <v>21</v>
      </c>
      <c r="BD77" s="8">
        <v>758.45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0.5859</v>
      </c>
      <c r="BJ77" s="4">
        <v>25</v>
      </c>
      <c r="BK77" s="8">
        <v>678.7</v>
      </c>
      <c r="BL77" s="2" t="s">
        <v>380</v>
      </c>
      <c r="BM77" s="7">
        <v>0.4</v>
      </c>
      <c r="BN77" s="7">
        <v>0.4457</v>
      </c>
      <c r="BO77" s="4">
        <v>10</v>
      </c>
      <c r="BP77" s="8">
        <v>302.5</v>
      </c>
      <c r="BQ77" s="4"/>
      <c r="BR77" s="8"/>
      <c r="BS77" s="7"/>
      <c r="BT77" s="7"/>
      <c r="BU77" s="2" t="s">
        <v>103</v>
      </c>
      <c r="BV77" s="2" t="s">
        <v>104</v>
      </c>
      <c r="BW77" s="2" t="s">
        <v>99</v>
      </c>
      <c r="BX77" s="2" t="s">
        <v>381</v>
      </c>
      <c r="BY77" s="2" t="s">
        <v>106</v>
      </c>
      <c r="BZ77" s="2" t="s">
        <v>99</v>
      </c>
      <c r="CA77" s="4"/>
      <c r="CB77" s="8"/>
      <c r="CC77" s="4"/>
      <c r="CD77" s="8"/>
      <c r="CE77" s="7"/>
      <c r="CF77" s="7"/>
      <c r="CG77" s="2" t="s">
        <v>99</v>
      </c>
      <c r="CH77" s="2" t="s">
        <v>99</v>
      </c>
      <c r="CI77" s="2" t="s">
        <v>99</v>
      </c>
      <c r="CJ77" s="2" t="s">
        <v>99</v>
      </c>
      <c r="CK77" s="2" t="s">
        <v>99</v>
      </c>
      <c r="CL77" s="2" t="s">
        <v>99</v>
      </c>
    </row>
    <row r="78">
      <c r="A78" s="2" t="s">
        <v>382</v>
      </c>
      <c r="B78" s="2" t="s">
        <v>209</v>
      </c>
      <c r="C78" s="2" t="s">
        <v>89</v>
      </c>
      <c r="D78" s="2" t="s">
        <v>210</v>
      </c>
      <c r="E78" s="2" t="s">
        <v>211</v>
      </c>
      <c r="F78" s="2" t="s">
        <v>376</v>
      </c>
      <c r="G78" s="2" t="s">
        <v>376</v>
      </c>
      <c r="H78" s="2" t="s">
        <v>376</v>
      </c>
      <c r="I78" s="2" t="s">
        <v>383</v>
      </c>
      <c r="J78" s="2" t="s">
        <v>384</v>
      </c>
      <c r="K78" s="2" t="s">
        <v>180</v>
      </c>
      <c r="L78" s="3">
        <v>37</v>
      </c>
      <c r="M78" s="3">
        <v>38.85</v>
      </c>
      <c r="N78" s="3">
        <v>77.99</v>
      </c>
      <c r="O78" s="2" t="s">
        <v>104</v>
      </c>
      <c r="P78" s="2" t="s">
        <v>385</v>
      </c>
      <c r="Q78" s="2" t="s">
        <v>98</v>
      </c>
      <c r="R78" s="2" t="s">
        <v>16</v>
      </c>
      <c r="S78" s="2" t="s">
        <v>99</v>
      </c>
      <c r="T78" s="2" t="s">
        <v>99</v>
      </c>
      <c r="U78" s="2" t="s">
        <v>147</v>
      </c>
      <c r="V78" s="2" t="s">
        <v>100</v>
      </c>
      <c r="W78" s="2" t="s">
        <v>99</v>
      </c>
      <c r="X78" s="2" t="s">
        <v>99</v>
      </c>
      <c r="Y78" s="2" t="s">
        <v>386</v>
      </c>
      <c r="Z78" s="4">
        <v>127</v>
      </c>
      <c r="AA78" s="4">
        <f>=ROUNDDOWN(158.75,0)</f>
      </c>
      <c r="AB78" s="5">
        <v>0.8</v>
      </c>
      <c r="AC78" s="2" t="s">
        <v>99</v>
      </c>
      <c r="AD78" s="4"/>
      <c r="AE78" s="4"/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2</v>
      </c>
      <c r="AQ78" s="8">
        <v>81.4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0.1832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2</v>
      </c>
      <c r="BK78" s="8">
        <v>81.4</v>
      </c>
      <c r="BL78" s="2" t="s">
        <v>102</v>
      </c>
      <c r="BM78" s="7">
        <v>1</v>
      </c>
      <c r="BN78" s="7">
        <v>1</v>
      </c>
      <c r="BO78" s="4">
        <v>2</v>
      </c>
      <c r="BP78" s="8">
        <v>81.4</v>
      </c>
      <c r="BQ78" s="4"/>
      <c r="BR78" s="8"/>
      <c r="BS78" s="7"/>
      <c r="BT78" s="7"/>
      <c r="BU78" s="2" t="s">
        <v>103</v>
      </c>
      <c r="BV78" s="2" t="s">
        <v>104</v>
      </c>
      <c r="BW78" s="2" t="s">
        <v>99</v>
      </c>
      <c r="BX78" s="2" t="s">
        <v>387</v>
      </c>
      <c r="BY78" s="2" t="s">
        <v>106</v>
      </c>
      <c r="BZ78" s="2" t="s">
        <v>99</v>
      </c>
      <c r="CA78" s="4"/>
      <c r="CB78" s="8"/>
      <c r="CC78" s="4"/>
      <c r="CD78" s="8"/>
      <c r="CE78" s="7"/>
      <c r="CF78" s="7"/>
      <c r="CG78" s="2" t="s">
        <v>99</v>
      </c>
      <c r="CH78" s="2" t="s">
        <v>99</v>
      </c>
      <c r="CI78" s="2" t="s">
        <v>99</v>
      </c>
      <c r="CJ78" s="2" t="s">
        <v>99</v>
      </c>
      <c r="CK78" s="2" t="s">
        <v>99</v>
      </c>
      <c r="CL78" s="2" t="s">
        <v>99</v>
      </c>
    </row>
    <row r="79">
      <c r="A79" s="2" t="s">
        <v>388</v>
      </c>
      <c r="B79" s="2" t="s">
        <v>209</v>
      </c>
      <c r="C79" s="2" t="s">
        <v>89</v>
      </c>
      <c r="D79" s="2" t="s">
        <v>210</v>
      </c>
      <c r="E79" s="2" t="s">
        <v>211</v>
      </c>
      <c r="F79" s="2" t="s">
        <v>376</v>
      </c>
      <c r="G79" s="2" t="s">
        <v>376</v>
      </c>
      <c r="H79" s="2" t="s">
        <v>376</v>
      </c>
      <c r="I79" s="2" t="s">
        <v>389</v>
      </c>
      <c r="J79" s="2" t="s">
        <v>390</v>
      </c>
      <c r="K79" s="2" t="s">
        <v>180</v>
      </c>
      <c r="L79" s="3">
        <v>55</v>
      </c>
      <c r="M79" s="3">
        <v>57.75</v>
      </c>
      <c r="N79" s="3">
        <v>114.99</v>
      </c>
      <c r="O79" s="2" t="s">
        <v>104</v>
      </c>
      <c r="P79" s="2" t="s">
        <v>385</v>
      </c>
      <c r="Q79" s="2" t="s">
        <v>98</v>
      </c>
      <c r="R79" s="2" t="s">
        <v>16</v>
      </c>
      <c r="S79" s="2" t="s">
        <v>99</v>
      </c>
      <c r="T79" s="2" t="s">
        <v>99</v>
      </c>
      <c r="U79" s="2" t="s">
        <v>147</v>
      </c>
      <c r="V79" s="2" t="s">
        <v>100</v>
      </c>
      <c r="W79" s="2" t="s">
        <v>99</v>
      </c>
      <c r="X79" s="2" t="s">
        <v>99</v>
      </c>
      <c r="Y79" s="2" t="s">
        <v>386</v>
      </c>
      <c r="Z79" s="4">
        <v>67</v>
      </c>
      <c r="AA79" s="4">
        <f>=ROUNDDOWN(55.8333333333333,0)</f>
      </c>
      <c r="AB79" s="5">
        <v>1.2</v>
      </c>
      <c r="AC79" s="2" t="s">
        <v>99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1</v>
      </c>
      <c r="AQ79" s="8">
        <v>60.5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0.1361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9</v>
      </c>
      <c r="BK79" s="8">
        <v>453.2</v>
      </c>
      <c r="BL79" s="2" t="s">
        <v>391</v>
      </c>
      <c r="BM79" s="7">
        <v>0.1111</v>
      </c>
      <c r="BN79" s="7">
        <v>0.1335</v>
      </c>
      <c r="BO79" s="4">
        <v>1</v>
      </c>
      <c r="BP79" s="8">
        <v>60.5</v>
      </c>
      <c r="BQ79" s="4"/>
      <c r="BR79" s="8"/>
      <c r="BS79" s="7"/>
      <c r="BT79" s="7"/>
      <c r="BU79" s="2" t="s">
        <v>103</v>
      </c>
      <c r="BV79" s="2" t="s">
        <v>104</v>
      </c>
      <c r="BW79" s="2" t="s">
        <v>99</v>
      </c>
      <c r="BX79" s="2" t="s">
        <v>387</v>
      </c>
      <c r="BY79" s="2" t="s">
        <v>106</v>
      </c>
      <c r="BZ79" s="2" t="s">
        <v>99</v>
      </c>
      <c r="CA79" s="4"/>
      <c r="CB79" s="8"/>
      <c r="CC79" s="4"/>
      <c r="CD79" s="8"/>
      <c r="CE79" s="7"/>
      <c r="CF79" s="7"/>
      <c r="CG79" s="2" t="s">
        <v>99</v>
      </c>
      <c r="CH79" s="2" t="s">
        <v>99</v>
      </c>
      <c r="CI79" s="2" t="s">
        <v>99</v>
      </c>
      <c r="CJ79" s="2" t="s">
        <v>99</v>
      </c>
      <c r="CK79" s="2" t="s">
        <v>99</v>
      </c>
      <c r="CL79" s="2" t="s">
        <v>99</v>
      </c>
    </row>
    <row r="80">
      <c r="A80" s="2" t="s">
        <v>392</v>
      </c>
      <c r="B80" s="2" t="s">
        <v>209</v>
      </c>
      <c r="C80" s="2" t="s">
        <v>89</v>
      </c>
      <c r="D80" s="2" t="s">
        <v>210</v>
      </c>
      <c r="E80" s="2" t="s">
        <v>211</v>
      </c>
      <c r="F80" s="2" t="s">
        <v>376</v>
      </c>
      <c r="G80" s="2" t="s">
        <v>376</v>
      </c>
      <c r="H80" s="2" t="s">
        <v>376</v>
      </c>
      <c r="I80" s="2" t="s">
        <v>393</v>
      </c>
      <c r="J80" s="2" t="s">
        <v>378</v>
      </c>
      <c r="K80" s="2" t="s">
        <v>394</v>
      </c>
      <c r="L80" s="3">
        <v>27.5</v>
      </c>
      <c r="M80" s="3">
        <v>28.88</v>
      </c>
      <c r="N80" s="3">
        <v>57.99</v>
      </c>
      <c r="O80" s="2" t="s">
        <v>104</v>
      </c>
      <c r="P80" s="2" t="s">
        <v>385</v>
      </c>
      <c r="Q80" s="2" t="s">
        <v>98</v>
      </c>
      <c r="R80" s="2" t="s">
        <v>16</v>
      </c>
      <c r="S80" s="2" t="s">
        <v>99</v>
      </c>
      <c r="T80" s="2" t="s">
        <v>99</v>
      </c>
      <c r="U80" s="2" t="s">
        <v>147</v>
      </c>
      <c r="V80" s="2" t="s">
        <v>100</v>
      </c>
      <c r="W80" s="2" t="s">
        <v>99</v>
      </c>
      <c r="X80" s="2" t="s">
        <v>99</v>
      </c>
      <c r="Y80" s="2" t="s">
        <v>386</v>
      </c>
      <c r="Z80" s="4">
        <v>444</v>
      </c>
      <c r="AA80" s="4">
        <f>=ROUNDDOWN(88.8,0)</f>
      </c>
      <c r="AB80" s="5">
        <v>5</v>
      </c>
      <c r="AC80" s="2" t="s">
        <v>99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2</v>
      </c>
      <c r="AQ80" s="8">
        <v>60.5</v>
      </c>
      <c r="AR80" s="4"/>
      <c r="AS80" s="8"/>
      <c r="AT80" s="7"/>
      <c r="AU80" s="7"/>
      <c r="AV80" s="4">
        <v>7</v>
      </c>
      <c r="AW80" s="8">
        <v>283.8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0.2132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0.3742</v>
      </c>
      <c r="BJ80" s="4">
        <v>9</v>
      </c>
      <c r="BK80" s="8">
        <v>234.08</v>
      </c>
      <c r="BL80" s="2" t="s">
        <v>391</v>
      </c>
      <c r="BM80" s="7">
        <v>0.2222</v>
      </c>
      <c r="BN80" s="7">
        <v>0.2585</v>
      </c>
      <c r="BO80" s="4">
        <v>2</v>
      </c>
      <c r="BP80" s="8">
        <v>60.5</v>
      </c>
      <c r="BQ80" s="4"/>
      <c r="BR80" s="8"/>
      <c r="BS80" s="7"/>
      <c r="BT80" s="7"/>
      <c r="BU80" s="2" t="s">
        <v>103</v>
      </c>
      <c r="BV80" s="2" t="s">
        <v>104</v>
      </c>
      <c r="BW80" s="2" t="s">
        <v>99</v>
      </c>
      <c r="BX80" s="2" t="s">
        <v>387</v>
      </c>
      <c r="BY80" s="2" t="s">
        <v>106</v>
      </c>
      <c r="BZ80" s="2" t="s">
        <v>99</v>
      </c>
      <c r="CA80" s="4"/>
      <c r="CB80" s="8"/>
      <c r="CC80" s="4"/>
      <c r="CD80" s="8"/>
      <c r="CE80" s="7"/>
      <c r="CF80" s="7"/>
      <c r="CG80" s="2" t="s">
        <v>99</v>
      </c>
      <c r="CH80" s="2" t="s">
        <v>99</v>
      </c>
      <c r="CI80" s="2" t="s">
        <v>99</v>
      </c>
      <c r="CJ80" s="2" t="s">
        <v>99</v>
      </c>
      <c r="CK80" s="2" t="s">
        <v>99</v>
      </c>
      <c r="CL80" s="2" t="s">
        <v>99</v>
      </c>
    </row>
    <row r="81">
      <c r="A81" s="2" t="s">
        <v>395</v>
      </c>
      <c r="B81" s="2" t="s">
        <v>209</v>
      </c>
      <c r="C81" s="2" t="s">
        <v>89</v>
      </c>
      <c r="D81" s="2" t="s">
        <v>210</v>
      </c>
      <c r="E81" s="2" t="s">
        <v>211</v>
      </c>
      <c r="F81" s="2" t="s">
        <v>376</v>
      </c>
      <c r="G81" s="2" t="s">
        <v>376</v>
      </c>
      <c r="H81" s="2" t="s">
        <v>376</v>
      </c>
      <c r="I81" s="2" t="s">
        <v>383</v>
      </c>
      <c r="J81" s="2" t="s">
        <v>384</v>
      </c>
      <c r="K81" s="2" t="s">
        <v>394</v>
      </c>
      <c r="L81" s="3">
        <v>37</v>
      </c>
      <c r="M81" s="3">
        <v>38.85</v>
      </c>
      <c r="N81" s="3">
        <v>77.99</v>
      </c>
      <c r="O81" s="2" t="s">
        <v>104</v>
      </c>
      <c r="P81" s="2" t="s">
        <v>385</v>
      </c>
      <c r="Q81" s="2" t="s">
        <v>98</v>
      </c>
      <c r="R81" s="2" t="s">
        <v>16</v>
      </c>
      <c r="S81" s="2" t="s">
        <v>99</v>
      </c>
      <c r="T81" s="2" t="s">
        <v>99</v>
      </c>
      <c r="U81" s="2" t="s">
        <v>147</v>
      </c>
      <c r="V81" s="2" t="s">
        <v>100</v>
      </c>
      <c r="W81" s="2" t="s">
        <v>99</v>
      </c>
      <c r="X81" s="2" t="s">
        <v>99</v>
      </c>
      <c r="Y81" s="2" t="s">
        <v>386</v>
      </c>
      <c r="Z81" s="4">
        <v>123</v>
      </c>
      <c r="AA81" s="4">
        <f>=ROUNDDOWN(13.6666666666667,0)</f>
      </c>
      <c r="AB81" s="5">
        <v>9</v>
      </c>
      <c r="AC81" s="2" t="s">
        <v>99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4</v>
      </c>
      <c r="AQ81" s="8">
        <v>162.8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0.5736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39</v>
      </c>
      <c r="BK81" s="8">
        <v>1477.75</v>
      </c>
      <c r="BL81" s="2" t="s">
        <v>396</v>
      </c>
      <c r="BM81" s="7">
        <v>0.1026</v>
      </c>
      <c r="BN81" s="7">
        <v>0.1102</v>
      </c>
      <c r="BO81" s="4">
        <v>4</v>
      </c>
      <c r="BP81" s="8">
        <v>162.8</v>
      </c>
      <c r="BQ81" s="4"/>
      <c r="BR81" s="8"/>
      <c r="BS81" s="7"/>
      <c r="BT81" s="7"/>
      <c r="BU81" s="2" t="s">
        <v>103</v>
      </c>
      <c r="BV81" s="2" t="s">
        <v>104</v>
      </c>
      <c r="BW81" s="2" t="s">
        <v>99</v>
      </c>
      <c r="BX81" s="2" t="s">
        <v>387</v>
      </c>
      <c r="BY81" s="2" t="s">
        <v>106</v>
      </c>
      <c r="BZ81" s="2" t="s">
        <v>99</v>
      </c>
      <c r="CA81" s="4"/>
      <c r="CB81" s="8"/>
      <c r="CC81" s="4"/>
      <c r="CD81" s="8"/>
      <c r="CE81" s="7"/>
      <c r="CF81" s="7"/>
      <c r="CG81" s="2" t="s">
        <v>99</v>
      </c>
      <c r="CH81" s="2" t="s">
        <v>99</v>
      </c>
      <c r="CI81" s="2" t="s">
        <v>99</v>
      </c>
      <c r="CJ81" s="2" t="s">
        <v>99</v>
      </c>
      <c r="CK81" s="2" t="s">
        <v>99</v>
      </c>
      <c r="CL81" s="2" t="s">
        <v>99</v>
      </c>
    </row>
    <row r="82">
      <c r="A82" s="2" t="s">
        <v>397</v>
      </c>
      <c r="B82" s="2" t="s">
        <v>209</v>
      </c>
      <c r="C82" s="2" t="s">
        <v>89</v>
      </c>
      <c r="D82" s="2" t="s">
        <v>210</v>
      </c>
      <c r="E82" s="2" t="s">
        <v>211</v>
      </c>
      <c r="F82" s="2" t="s">
        <v>376</v>
      </c>
      <c r="G82" s="2" t="s">
        <v>376</v>
      </c>
      <c r="H82" s="2" t="s">
        <v>376</v>
      </c>
      <c r="I82" s="2" t="s">
        <v>389</v>
      </c>
      <c r="J82" s="2" t="s">
        <v>390</v>
      </c>
      <c r="K82" s="2" t="s">
        <v>394</v>
      </c>
      <c r="L82" s="3">
        <v>55</v>
      </c>
      <c r="M82" s="3">
        <v>57.75</v>
      </c>
      <c r="N82" s="3">
        <v>114.99</v>
      </c>
      <c r="O82" s="2" t="s">
        <v>104</v>
      </c>
      <c r="P82" s="2" t="s">
        <v>385</v>
      </c>
      <c r="Q82" s="2" t="s">
        <v>98</v>
      </c>
      <c r="R82" s="2" t="s">
        <v>16</v>
      </c>
      <c r="S82" s="2" t="s">
        <v>99</v>
      </c>
      <c r="T82" s="2" t="s">
        <v>99</v>
      </c>
      <c r="U82" s="2" t="s">
        <v>147</v>
      </c>
      <c r="V82" s="2" t="s">
        <v>100</v>
      </c>
      <c r="W82" s="2" t="s">
        <v>99</v>
      </c>
      <c r="X82" s="2" t="s">
        <v>99</v>
      </c>
      <c r="Y82" s="2" t="s">
        <v>386</v>
      </c>
      <c r="Z82" s="4">
        <v>129</v>
      </c>
      <c r="AA82" s="4">
        <f>=ROUNDDOWN(64.5,0)</f>
      </c>
      <c r="AB82" s="5">
        <v>2</v>
      </c>
      <c r="AC82" s="2" t="s">
        <v>99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</v>
      </c>
      <c r="AQ82" s="8">
        <v>60.5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0.2132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7</v>
      </c>
      <c r="BK82" s="8">
        <v>347.6</v>
      </c>
      <c r="BL82" s="2" t="s">
        <v>380</v>
      </c>
      <c r="BM82" s="7">
        <v>0.1429</v>
      </c>
      <c r="BN82" s="7">
        <v>0.1741</v>
      </c>
      <c r="BO82" s="4">
        <v>1</v>
      </c>
      <c r="BP82" s="8">
        <v>60.5</v>
      </c>
      <c r="BQ82" s="4"/>
      <c r="BR82" s="8"/>
      <c r="BS82" s="7"/>
      <c r="BT82" s="7"/>
      <c r="BU82" s="2" t="s">
        <v>103</v>
      </c>
      <c r="BV82" s="2" t="s">
        <v>104</v>
      </c>
      <c r="BW82" s="2" t="s">
        <v>99</v>
      </c>
      <c r="BX82" s="2" t="s">
        <v>381</v>
      </c>
      <c r="BY82" s="2" t="s">
        <v>106</v>
      </c>
      <c r="BZ82" s="2" t="s">
        <v>99</v>
      </c>
      <c r="CA82" s="4"/>
      <c r="CB82" s="8"/>
      <c r="CC82" s="4"/>
      <c r="CD82" s="8"/>
      <c r="CE82" s="7"/>
      <c r="CF82" s="7"/>
      <c r="CG82" s="2" t="s">
        <v>99</v>
      </c>
      <c r="CH82" s="2" t="s">
        <v>99</v>
      </c>
      <c r="CI82" s="2" t="s">
        <v>99</v>
      </c>
      <c r="CJ82" s="2" t="s">
        <v>99</v>
      </c>
      <c r="CK82" s="2" t="s">
        <v>99</v>
      </c>
      <c r="CL82" s="2" t="s">
        <v>99</v>
      </c>
    </row>
    <row r="83">
      <c r="A83" s="2" t="s">
        <v>398</v>
      </c>
      <c r="B83" s="2" t="s">
        <v>209</v>
      </c>
      <c r="C83" s="2" t="s">
        <v>89</v>
      </c>
      <c r="D83" s="2" t="s">
        <v>210</v>
      </c>
      <c r="E83" s="2" t="s">
        <v>211</v>
      </c>
      <c r="F83" s="2" t="s">
        <v>376</v>
      </c>
      <c r="G83" s="2" t="s">
        <v>376</v>
      </c>
      <c r="H83" s="2" t="s">
        <v>376</v>
      </c>
      <c r="I83" s="2" t="s">
        <v>377</v>
      </c>
      <c r="J83" s="2" t="s">
        <v>378</v>
      </c>
      <c r="K83" s="2" t="s">
        <v>240</v>
      </c>
      <c r="L83" s="3">
        <v>27.5</v>
      </c>
      <c r="M83" s="3">
        <v>28.88</v>
      </c>
      <c r="N83" s="3">
        <v>57.99</v>
      </c>
      <c r="O83" s="2" t="s">
        <v>104</v>
      </c>
      <c r="P83" s="2" t="s">
        <v>385</v>
      </c>
      <c r="Q83" s="2" t="s">
        <v>98</v>
      </c>
      <c r="R83" s="2" t="s">
        <v>16</v>
      </c>
      <c r="S83" s="2" t="s">
        <v>99</v>
      </c>
      <c r="T83" s="2" t="s">
        <v>99</v>
      </c>
      <c r="U83" s="2" t="s">
        <v>147</v>
      </c>
      <c r="V83" s="2" t="s">
        <v>100</v>
      </c>
      <c r="W83" s="2" t="s">
        <v>99</v>
      </c>
      <c r="X83" s="2" t="s">
        <v>99</v>
      </c>
      <c r="Y83" s="2" t="s">
        <v>379</v>
      </c>
      <c r="Z83" s="4">
        <v>617</v>
      </c>
      <c r="AA83" s="4">
        <f>=ROUNDDOWN(123.4,0)</f>
      </c>
      <c r="AB83" s="5">
        <v>5</v>
      </c>
      <c r="AC83" s="2" t="s">
        <v>99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1</v>
      </c>
      <c r="AQ83" s="8">
        <v>30.25</v>
      </c>
      <c r="AR83" s="4"/>
      <c r="AS83" s="8"/>
      <c r="AT83" s="7"/>
      <c r="AU83" s="7"/>
      <c r="AV83" s="4">
        <v>1</v>
      </c>
      <c r="AW83" s="8">
        <v>30.25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0.0399</v>
      </c>
      <c r="BJ83" s="4">
        <v>9</v>
      </c>
      <c r="BK83" s="8">
        <v>230.89</v>
      </c>
      <c r="BL83" s="2" t="s">
        <v>380</v>
      </c>
      <c r="BM83" s="7">
        <v>0.1111</v>
      </c>
      <c r="BN83" s="7">
        <v>0.131</v>
      </c>
      <c r="BO83" s="4">
        <v>1</v>
      </c>
      <c r="BP83" s="8">
        <v>30.25</v>
      </c>
      <c r="BQ83" s="4"/>
      <c r="BR83" s="8"/>
      <c r="BS83" s="7"/>
      <c r="BT83" s="7"/>
      <c r="BU83" s="2" t="s">
        <v>103</v>
      </c>
      <c r="BV83" s="2" t="s">
        <v>104</v>
      </c>
      <c r="BW83" s="2" t="s">
        <v>99</v>
      </c>
      <c r="BX83" s="2" t="s">
        <v>387</v>
      </c>
      <c r="BY83" s="2" t="s">
        <v>106</v>
      </c>
      <c r="BZ83" s="2" t="s">
        <v>99</v>
      </c>
      <c r="CA83" s="4"/>
      <c r="CB83" s="8"/>
      <c r="CC83" s="4"/>
      <c r="CD83" s="8"/>
      <c r="CE83" s="7"/>
      <c r="CF83" s="7"/>
      <c r="CG83" s="2" t="s">
        <v>99</v>
      </c>
      <c r="CH83" s="2" t="s">
        <v>99</v>
      </c>
      <c r="CI83" s="2" t="s">
        <v>99</v>
      </c>
      <c r="CJ83" s="2" t="s">
        <v>99</v>
      </c>
      <c r="CK83" s="2" t="s">
        <v>99</v>
      </c>
      <c r="CL83" s="2" t="s">
        <v>99</v>
      </c>
    </row>
    <row r="84">
      <c r="A84" s="2" t="s">
        <v>399</v>
      </c>
      <c r="B84" s="2" t="s">
        <v>209</v>
      </c>
      <c r="C84" s="2" t="s">
        <v>89</v>
      </c>
      <c r="D84" s="2" t="s">
        <v>210</v>
      </c>
      <c r="E84" s="2" t="s">
        <v>211</v>
      </c>
      <c r="F84" s="2" t="s">
        <v>376</v>
      </c>
      <c r="G84" s="2" t="s">
        <v>376</v>
      </c>
      <c r="H84" s="2" t="s">
        <v>376</v>
      </c>
      <c r="I84" s="2" t="s">
        <v>383</v>
      </c>
      <c r="J84" s="2" t="s">
        <v>384</v>
      </c>
      <c r="K84" s="2" t="s">
        <v>240</v>
      </c>
      <c r="L84" s="3">
        <v>37</v>
      </c>
      <c r="M84" s="3">
        <v>38.85</v>
      </c>
      <c r="N84" s="3">
        <v>77.99</v>
      </c>
      <c r="O84" s="2" t="s">
        <v>104</v>
      </c>
      <c r="P84" s="2" t="s">
        <v>385</v>
      </c>
      <c r="Q84" s="2" t="s">
        <v>98</v>
      </c>
      <c r="R84" s="2" t="s">
        <v>16</v>
      </c>
      <c r="S84" s="2" t="s">
        <v>99</v>
      </c>
      <c r="T84" s="2" t="s">
        <v>99</v>
      </c>
      <c r="U84" s="2" t="s">
        <v>147</v>
      </c>
      <c r="V84" s="2" t="s">
        <v>100</v>
      </c>
      <c r="W84" s="2" t="s">
        <v>99</v>
      </c>
      <c r="X84" s="2" t="s">
        <v>99</v>
      </c>
      <c r="Y84" s="2" t="s">
        <v>386</v>
      </c>
      <c r="Z84" s="4">
        <v>192</v>
      </c>
      <c r="AA84" s="4">
        <f>=ROUNDDOWN(31.4754098360656,0)</f>
      </c>
      <c r="AB84" s="5">
        <v>6.1</v>
      </c>
      <c r="AC84" s="2" t="s">
        <v>99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20</v>
      </c>
      <c r="BK84" s="8">
        <v>744.91</v>
      </c>
      <c r="BL84" s="2" t="s">
        <v>400</v>
      </c>
      <c r="BM84" s="7"/>
      <c r="BN84" s="7"/>
      <c r="BO84" s="4"/>
      <c r="BP84" s="8"/>
      <c r="BQ84" s="4"/>
      <c r="BR84" s="8"/>
      <c r="BS84" s="7"/>
      <c r="BT84" s="7"/>
      <c r="BU84" s="2" t="s">
        <v>103</v>
      </c>
      <c r="BV84" s="2" t="s">
        <v>104</v>
      </c>
      <c r="BW84" s="2" t="s">
        <v>99</v>
      </c>
      <c r="BX84" s="2" t="s">
        <v>401</v>
      </c>
      <c r="BY84" s="2" t="s">
        <v>106</v>
      </c>
      <c r="BZ84" s="2" t="s">
        <v>99</v>
      </c>
      <c r="CA84" s="4"/>
      <c r="CB84" s="8"/>
      <c r="CC84" s="4"/>
      <c r="CD84" s="8"/>
      <c r="CE84" s="7"/>
      <c r="CF84" s="7"/>
      <c r="CG84" s="2" t="s">
        <v>99</v>
      </c>
      <c r="CH84" s="2" t="s">
        <v>99</v>
      </c>
      <c r="CI84" s="2" t="s">
        <v>99</v>
      </c>
      <c r="CJ84" s="2" t="s">
        <v>99</v>
      </c>
      <c r="CK84" s="2" t="s">
        <v>99</v>
      </c>
      <c r="CL84" s="2" t="s">
        <v>99</v>
      </c>
    </row>
    <row r="85">
      <c r="A85" s="2" t="s">
        <v>402</v>
      </c>
      <c r="B85" s="2" t="s">
        <v>209</v>
      </c>
      <c r="C85" s="2" t="s">
        <v>89</v>
      </c>
      <c r="D85" s="2" t="s">
        <v>210</v>
      </c>
      <c r="E85" s="2" t="s">
        <v>211</v>
      </c>
      <c r="F85" s="2" t="s">
        <v>376</v>
      </c>
      <c r="G85" s="2" t="s">
        <v>376</v>
      </c>
      <c r="H85" s="2" t="s">
        <v>376</v>
      </c>
      <c r="I85" s="2" t="s">
        <v>389</v>
      </c>
      <c r="J85" s="2" t="s">
        <v>390</v>
      </c>
      <c r="K85" s="2" t="s">
        <v>240</v>
      </c>
      <c r="L85" s="3">
        <v>55</v>
      </c>
      <c r="M85" s="3">
        <v>57.75</v>
      </c>
      <c r="N85" s="3">
        <v>114.99</v>
      </c>
      <c r="O85" s="2" t="s">
        <v>104</v>
      </c>
      <c r="P85" s="2" t="s">
        <v>385</v>
      </c>
      <c r="Q85" s="2" t="s">
        <v>98</v>
      </c>
      <c r="R85" s="2" t="s">
        <v>16</v>
      </c>
      <c r="S85" s="2" t="s">
        <v>99</v>
      </c>
      <c r="T85" s="2" t="s">
        <v>99</v>
      </c>
      <c r="U85" s="2" t="s">
        <v>147</v>
      </c>
      <c r="V85" s="2" t="s">
        <v>100</v>
      </c>
      <c r="W85" s="2" t="s">
        <v>99</v>
      </c>
      <c r="X85" s="2" t="s">
        <v>99</v>
      </c>
      <c r="Y85" s="2" t="s">
        <v>379</v>
      </c>
      <c r="Z85" s="4">
        <v>168</v>
      </c>
      <c r="AA85" s="4">
        <f>=ROUNDDOWN(84,0)</f>
      </c>
      <c r="AB85" s="5">
        <v>2</v>
      </c>
      <c r="AC85" s="2" t="s">
        <v>99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4</v>
      </c>
      <c r="BK85" s="8">
        <v>191.4</v>
      </c>
      <c r="BL85" s="2" t="s">
        <v>403</v>
      </c>
      <c r="BM85" s="7"/>
      <c r="BN85" s="7"/>
      <c r="BO85" s="4"/>
      <c r="BP85" s="8"/>
      <c r="BQ85" s="4"/>
      <c r="BR85" s="8"/>
      <c r="BS85" s="7"/>
      <c r="BT85" s="7"/>
      <c r="BU85" s="2" t="s">
        <v>103</v>
      </c>
      <c r="BV85" s="2" t="s">
        <v>104</v>
      </c>
      <c r="BW85" s="2" t="s">
        <v>99</v>
      </c>
      <c r="BX85" s="2" t="s">
        <v>387</v>
      </c>
      <c r="BY85" s="2" t="s">
        <v>106</v>
      </c>
      <c r="BZ85" s="2" t="s">
        <v>99</v>
      </c>
      <c r="CA85" s="4"/>
      <c r="CB85" s="8"/>
      <c r="CC85" s="4"/>
      <c r="CD85" s="8"/>
      <c r="CE85" s="7"/>
      <c r="CF85" s="7"/>
      <c r="CG85" s="2" t="s">
        <v>99</v>
      </c>
      <c r="CH85" s="2" t="s">
        <v>99</v>
      </c>
      <c r="CI85" s="2" t="s">
        <v>99</v>
      </c>
      <c r="CJ85" s="2" t="s">
        <v>99</v>
      </c>
      <c r="CK85" s="2" t="s">
        <v>99</v>
      </c>
      <c r="CL85" s="2" t="s">
        <v>99</v>
      </c>
    </row>
    <row r="86">
      <c r="A86" s="2" t="s">
        <v>404</v>
      </c>
      <c r="B86" s="2" t="s">
        <v>209</v>
      </c>
      <c r="C86" s="2" t="s">
        <v>89</v>
      </c>
      <c r="D86" s="2" t="s">
        <v>210</v>
      </c>
      <c r="E86" s="2" t="s">
        <v>211</v>
      </c>
      <c r="F86" s="2" t="s">
        <v>405</v>
      </c>
      <c r="G86" s="2" t="s">
        <v>405</v>
      </c>
      <c r="H86" s="2" t="s">
        <v>405</v>
      </c>
      <c r="I86" s="2" t="s">
        <v>406</v>
      </c>
      <c r="J86" s="2" t="s">
        <v>407</v>
      </c>
      <c r="K86" s="2" t="s">
        <v>180</v>
      </c>
      <c r="L86" s="3">
        <v>9.51</v>
      </c>
      <c r="M86" s="3">
        <v>9.99</v>
      </c>
      <c r="N86" s="3">
        <v>24.99</v>
      </c>
      <c r="O86" s="2" t="s">
        <v>104</v>
      </c>
      <c r="P86" s="2" t="s">
        <v>139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147</v>
      </c>
      <c r="V86" s="2" t="s">
        <v>100</v>
      </c>
      <c r="W86" s="2" t="s">
        <v>141</v>
      </c>
      <c r="X86" s="2" t="s">
        <v>99</v>
      </c>
      <c r="Y86" s="2" t="s">
        <v>142</v>
      </c>
      <c r="Z86" s="4">
        <v>55</v>
      </c>
      <c r="AA86" s="4">
        <f>=ROUNDDOWN(11.9565217391304,0)</f>
      </c>
      <c r="AB86" s="5">
        <v>4.6</v>
      </c>
      <c r="AC86" s="2" t="s">
        <v>408</v>
      </c>
      <c r="AD86" s="4">
        <v>360</v>
      </c>
      <c r="AE86" s="4">
        <v>360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>
        <v>32</v>
      </c>
      <c r="AW86" s="8">
        <v>589.12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>
        <v>32</v>
      </c>
      <c r="BD86" s="8">
        <v>589.12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1</v>
      </c>
      <c r="BJ86" s="4">
        <v>5</v>
      </c>
      <c r="BK86" s="8">
        <v>61.32</v>
      </c>
      <c r="BL86" s="2" t="s">
        <v>409</v>
      </c>
      <c r="BM86" s="7"/>
      <c r="BN86" s="7"/>
      <c r="BO86" s="4"/>
      <c r="BP86" s="8"/>
      <c r="BQ86" s="4"/>
      <c r="BR86" s="8"/>
      <c r="BS86" s="7"/>
      <c r="BT86" s="7"/>
      <c r="BU86" s="2" t="s">
        <v>103</v>
      </c>
      <c r="BV86" s="2" t="s">
        <v>104</v>
      </c>
      <c r="BW86" s="2" t="s">
        <v>99</v>
      </c>
      <c r="BX86" s="2" t="s">
        <v>170</v>
      </c>
      <c r="BY86" s="2" t="s">
        <v>106</v>
      </c>
      <c r="BZ86" s="2" t="s">
        <v>99</v>
      </c>
      <c r="CA86" s="4"/>
      <c r="CB86" s="8"/>
      <c r="CC86" s="4"/>
      <c r="CD86" s="8"/>
      <c r="CE86" s="7"/>
      <c r="CF86" s="7"/>
      <c r="CG86" s="2" t="s">
        <v>144</v>
      </c>
      <c r="CH86" s="2" t="s">
        <v>104</v>
      </c>
      <c r="CI86" s="2" t="s">
        <v>99</v>
      </c>
      <c r="CJ86" s="2" t="s">
        <v>99</v>
      </c>
      <c r="CK86" s="2" t="s">
        <v>106</v>
      </c>
      <c r="CL86" s="2" t="s">
        <v>99</v>
      </c>
    </row>
    <row r="87">
      <c r="A87" s="2" t="s">
        <v>410</v>
      </c>
      <c r="B87" s="2" t="s">
        <v>209</v>
      </c>
      <c r="C87" s="2" t="s">
        <v>89</v>
      </c>
      <c r="D87" s="2" t="s">
        <v>210</v>
      </c>
      <c r="E87" s="2" t="s">
        <v>211</v>
      </c>
      <c r="F87" s="2" t="s">
        <v>405</v>
      </c>
      <c r="G87" s="2" t="s">
        <v>405</v>
      </c>
      <c r="H87" s="2" t="s">
        <v>405</v>
      </c>
      <c r="I87" s="2" t="s">
        <v>411</v>
      </c>
      <c r="J87" s="2" t="s">
        <v>412</v>
      </c>
      <c r="K87" s="2" t="s">
        <v>180</v>
      </c>
      <c r="L87" s="3">
        <v>16.01</v>
      </c>
      <c r="M87" s="3">
        <v>16.81</v>
      </c>
      <c r="N87" s="3">
        <v>34.99</v>
      </c>
      <c r="O87" s="2" t="s">
        <v>104</v>
      </c>
      <c r="P87" s="2" t="s">
        <v>139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147</v>
      </c>
      <c r="V87" s="2" t="s">
        <v>100</v>
      </c>
      <c r="W87" s="2" t="s">
        <v>141</v>
      </c>
      <c r="X87" s="2" t="s">
        <v>99</v>
      </c>
      <c r="Y87" s="2" t="s">
        <v>142</v>
      </c>
      <c r="Z87" s="4">
        <v>228</v>
      </c>
      <c r="AA87" s="4">
        <f>=ROUNDDOWN(24,0)</f>
      </c>
      <c r="AB87" s="5">
        <v>9.5</v>
      </c>
      <c r="AC87" s="2" t="s">
        <v>408</v>
      </c>
      <c r="AD87" s="4">
        <v>240</v>
      </c>
      <c r="AE87" s="4">
        <v>240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32</v>
      </c>
      <c r="AQ87" s="8">
        <v>589.12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1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43</v>
      </c>
      <c r="BK87" s="8">
        <v>770.67</v>
      </c>
      <c r="BL87" s="2" t="s">
        <v>413</v>
      </c>
      <c r="BM87" s="7">
        <v>0.7442</v>
      </c>
      <c r="BN87" s="7">
        <v>0.7644</v>
      </c>
      <c r="BO87" s="4">
        <v>32</v>
      </c>
      <c r="BP87" s="8">
        <v>589.12</v>
      </c>
      <c r="BQ87" s="4"/>
      <c r="BR87" s="8"/>
      <c r="BS87" s="7"/>
      <c r="BT87" s="7"/>
      <c r="BU87" s="2" t="s">
        <v>103</v>
      </c>
      <c r="BV87" s="2" t="s">
        <v>104</v>
      </c>
      <c r="BW87" s="2" t="s">
        <v>99</v>
      </c>
      <c r="BX87" s="2" t="s">
        <v>170</v>
      </c>
      <c r="BY87" s="2" t="s">
        <v>106</v>
      </c>
      <c r="BZ87" s="2" t="s">
        <v>99</v>
      </c>
      <c r="CA87" s="4"/>
      <c r="CB87" s="8"/>
      <c r="CC87" s="4"/>
      <c r="CD87" s="8"/>
      <c r="CE87" s="7"/>
      <c r="CF87" s="7"/>
      <c r="CG87" s="2" t="s">
        <v>144</v>
      </c>
      <c r="CH87" s="2" t="s">
        <v>104</v>
      </c>
      <c r="CI87" s="2" t="s">
        <v>99</v>
      </c>
      <c r="CJ87" s="2" t="s">
        <v>99</v>
      </c>
      <c r="CK87" s="2" t="s">
        <v>106</v>
      </c>
      <c r="CL87" s="2" t="s">
        <v>99</v>
      </c>
    </row>
    <row r="88">
      <c r="A88" s="2" t="s">
        <v>414</v>
      </c>
      <c r="B88" s="2" t="s">
        <v>209</v>
      </c>
      <c r="C88" s="2" t="s">
        <v>89</v>
      </c>
      <c r="D88" s="2" t="s">
        <v>210</v>
      </c>
      <c r="E88" s="2" t="s">
        <v>211</v>
      </c>
      <c r="F88" s="2" t="s">
        <v>415</v>
      </c>
      <c r="G88" s="2" t="s">
        <v>415</v>
      </c>
      <c r="H88" s="2" t="s">
        <v>415</v>
      </c>
      <c r="I88" s="2" t="s">
        <v>416</v>
      </c>
      <c r="J88" s="2" t="s">
        <v>191</v>
      </c>
      <c r="K88" s="2" t="s">
        <v>180</v>
      </c>
      <c r="L88" s="3">
        <v>17.07</v>
      </c>
      <c r="M88" s="3">
        <v>17.92</v>
      </c>
      <c r="N88" s="3">
        <v>37.99</v>
      </c>
      <c r="O88" s="2" t="s">
        <v>104</v>
      </c>
      <c r="P88" s="2" t="s">
        <v>166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147</v>
      </c>
      <c r="V88" s="2" t="s">
        <v>100</v>
      </c>
      <c r="W88" s="2" t="s">
        <v>141</v>
      </c>
      <c r="X88" s="2" t="s">
        <v>99</v>
      </c>
      <c r="Y88" s="2" t="s">
        <v>299</v>
      </c>
      <c r="Z88" s="4">
        <v>228</v>
      </c>
      <c r="AA88" s="4">
        <f>=ROUNDDOWN(38,0)</f>
      </c>
      <c r="AB88" s="5">
        <v>6</v>
      </c>
      <c r="AC88" s="2" t="s">
        <v>99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17</v>
      </c>
      <c r="AQ88" s="8">
        <v>330.74</v>
      </c>
      <c r="AR88" s="4"/>
      <c r="AS88" s="8"/>
      <c r="AT88" s="7"/>
      <c r="AU88" s="7"/>
      <c r="AV88" s="4">
        <v>17</v>
      </c>
      <c r="AW88" s="8">
        <v>330.74</v>
      </c>
      <c r="AX88" s="4"/>
      <c r="AY88" s="8"/>
      <c r="AZ88" s="7"/>
      <c r="BA88" s="7"/>
      <c r="BB88" s="7">
        <v>1</v>
      </c>
      <c r="BC88" s="4">
        <v>31</v>
      </c>
      <c r="BD88" s="8">
        <v>584.66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0.5657</v>
      </c>
      <c r="BJ88" s="4">
        <v>30</v>
      </c>
      <c r="BK88" s="8">
        <v>538.64</v>
      </c>
      <c r="BL88" s="2" t="s">
        <v>223</v>
      </c>
      <c r="BM88" s="7">
        <v>0.5667</v>
      </c>
      <c r="BN88" s="7">
        <v>0.614</v>
      </c>
      <c r="BO88" s="4">
        <v>6</v>
      </c>
      <c r="BP88" s="8">
        <v>117.78</v>
      </c>
      <c r="BQ88" s="4"/>
      <c r="BR88" s="8"/>
      <c r="BS88" s="7"/>
      <c r="BT88" s="7"/>
      <c r="BU88" s="2" t="s">
        <v>103</v>
      </c>
      <c r="BV88" s="2" t="s">
        <v>104</v>
      </c>
      <c r="BW88" s="2" t="s">
        <v>99</v>
      </c>
      <c r="BX88" s="2" t="s">
        <v>417</v>
      </c>
      <c r="BY88" s="2" t="s">
        <v>106</v>
      </c>
      <c r="BZ88" s="2" t="s">
        <v>99</v>
      </c>
      <c r="CA88" s="4">
        <v>11</v>
      </c>
      <c r="CB88" s="8">
        <v>212.96</v>
      </c>
      <c r="CC88" s="4"/>
      <c r="CD88" s="8"/>
      <c r="CE88" s="7"/>
      <c r="CF88" s="7"/>
      <c r="CG88" s="2" t="s">
        <v>103</v>
      </c>
      <c r="CH88" s="2" t="s">
        <v>104</v>
      </c>
      <c r="CI88" s="2" t="s">
        <v>301</v>
      </c>
      <c r="CJ88" s="2" t="s">
        <v>418</v>
      </c>
      <c r="CK88" s="2" t="s">
        <v>106</v>
      </c>
      <c r="CL88" s="2" t="s">
        <v>99</v>
      </c>
    </row>
    <row r="89">
      <c r="A89" s="2" t="s">
        <v>419</v>
      </c>
      <c r="B89" s="2" t="s">
        <v>209</v>
      </c>
      <c r="C89" s="2" t="s">
        <v>89</v>
      </c>
      <c r="D89" s="2" t="s">
        <v>210</v>
      </c>
      <c r="E89" s="2" t="s">
        <v>211</v>
      </c>
      <c r="F89" s="2" t="s">
        <v>415</v>
      </c>
      <c r="G89" s="2" t="s">
        <v>415</v>
      </c>
      <c r="H89" s="2" t="s">
        <v>415</v>
      </c>
      <c r="I89" s="2" t="s">
        <v>420</v>
      </c>
      <c r="J89" s="2" t="s">
        <v>186</v>
      </c>
      <c r="K89" s="2" t="s">
        <v>298</v>
      </c>
      <c r="L89" s="3">
        <v>13.72</v>
      </c>
      <c r="M89" s="3">
        <v>14.41</v>
      </c>
      <c r="N89" s="3">
        <v>30.99</v>
      </c>
      <c r="O89" s="2" t="s">
        <v>104</v>
      </c>
      <c r="P89" s="2" t="s">
        <v>166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147</v>
      </c>
      <c r="V89" s="2" t="s">
        <v>100</v>
      </c>
      <c r="W89" s="2" t="s">
        <v>141</v>
      </c>
      <c r="X89" s="2" t="s">
        <v>99</v>
      </c>
      <c r="Y89" s="2" t="s">
        <v>299</v>
      </c>
      <c r="Z89" s="4">
        <v>20</v>
      </c>
      <c r="AA89" s="4">
        <f>=ROUNDDOWN(5,0)</f>
      </c>
      <c r="AB89" s="5">
        <v>4</v>
      </c>
      <c r="AC89" s="2" t="s">
        <v>99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5</v>
      </c>
      <c r="AQ89" s="8">
        <v>83.48</v>
      </c>
      <c r="AR89" s="4"/>
      <c r="AS89" s="8"/>
      <c r="AT89" s="7"/>
      <c r="AU89" s="7"/>
      <c r="AV89" s="4">
        <v>8</v>
      </c>
      <c r="AW89" s="8">
        <v>141.56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0.5897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0.2421</v>
      </c>
      <c r="BJ89" s="4">
        <v>9</v>
      </c>
      <c r="BK89" s="8">
        <v>129.6</v>
      </c>
      <c r="BL89" s="2" t="s">
        <v>270</v>
      </c>
      <c r="BM89" s="7">
        <v>0.5556</v>
      </c>
      <c r="BN89" s="7">
        <v>0.6441</v>
      </c>
      <c r="BO89" s="4">
        <v>1</v>
      </c>
      <c r="BP89" s="8">
        <v>21.24</v>
      </c>
      <c r="BQ89" s="4"/>
      <c r="BR89" s="8"/>
      <c r="BS89" s="7"/>
      <c r="BT89" s="7"/>
      <c r="BU89" s="2" t="s">
        <v>103</v>
      </c>
      <c r="BV89" s="2" t="s">
        <v>104</v>
      </c>
      <c r="BW89" s="2" t="s">
        <v>99</v>
      </c>
      <c r="BX89" s="2" t="s">
        <v>99</v>
      </c>
      <c r="BY89" s="2" t="s">
        <v>106</v>
      </c>
      <c r="BZ89" s="2" t="s">
        <v>99</v>
      </c>
      <c r="CA89" s="4">
        <v>4</v>
      </c>
      <c r="CB89" s="8">
        <v>62.24</v>
      </c>
      <c r="CC89" s="4"/>
      <c r="CD89" s="8"/>
      <c r="CE89" s="7"/>
      <c r="CF89" s="7"/>
      <c r="CG89" s="2" t="s">
        <v>103</v>
      </c>
      <c r="CH89" s="2" t="s">
        <v>104</v>
      </c>
      <c r="CI89" s="2" t="s">
        <v>301</v>
      </c>
      <c r="CJ89" s="2" t="s">
        <v>421</v>
      </c>
      <c r="CK89" s="2" t="s">
        <v>106</v>
      </c>
      <c r="CL89" s="2" t="s">
        <v>99</v>
      </c>
    </row>
    <row r="90">
      <c r="A90" s="2" t="s">
        <v>422</v>
      </c>
      <c r="B90" s="2" t="s">
        <v>209</v>
      </c>
      <c r="C90" s="2" t="s">
        <v>89</v>
      </c>
      <c r="D90" s="2" t="s">
        <v>210</v>
      </c>
      <c r="E90" s="2" t="s">
        <v>211</v>
      </c>
      <c r="F90" s="2" t="s">
        <v>415</v>
      </c>
      <c r="G90" s="2" t="s">
        <v>415</v>
      </c>
      <c r="H90" s="2" t="s">
        <v>415</v>
      </c>
      <c r="I90" s="2" t="s">
        <v>416</v>
      </c>
      <c r="J90" s="2" t="s">
        <v>191</v>
      </c>
      <c r="K90" s="2" t="s">
        <v>298</v>
      </c>
      <c r="L90" s="3">
        <v>17.07</v>
      </c>
      <c r="M90" s="3">
        <v>17.92</v>
      </c>
      <c r="N90" s="3">
        <v>37.99</v>
      </c>
      <c r="O90" s="2" t="s">
        <v>104</v>
      </c>
      <c r="P90" s="2" t="s">
        <v>166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147</v>
      </c>
      <c r="V90" s="2" t="s">
        <v>100</v>
      </c>
      <c r="W90" s="2" t="s">
        <v>141</v>
      </c>
      <c r="X90" s="2" t="s">
        <v>99</v>
      </c>
      <c r="Y90" s="2" t="s">
        <v>299</v>
      </c>
      <c r="Z90" s="4">
        <v>7</v>
      </c>
      <c r="AA90" s="4">
        <f>=ROUNDDOWN(1.75,0)</f>
      </c>
      <c r="AB90" s="5">
        <v>4</v>
      </c>
      <c r="AC90" s="2" t="s">
        <v>99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3</v>
      </c>
      <c r="AQ90" s="8">
        <v>58.08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0.4103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9</v>
      </c>
      <c r="BK90" s="8">
        <v>165.6</v>
      </c>
      <c r="BL90" s="2" t="s">
        <v>423</v>
      </c>
      <c r="BM90" s="7">
        <v>0.3333</v>
      </c>
      <c r="BN90" s="7">
        <v>0.3507</v>
      </c>
      <c r="BO90" s="4"/>
      <c r="BP90" s="8"/>
      <c r="BQ90" s="4"/>
      <c r="BR90" s="8"/>
      <c r="BS90" s="7"/>
      <c r="BT90" s="7"/>
      <c r="BU90" s="2" t="s">
        <v>103</v>
      </c>
      <c r="BV90" s="2" t="s">
        <v>104</v>
      </c>
      <c r="BW90" s="2" t="s">
        <v>99</v>
      </c>
      <c r="BX90" s="2" t="s">
        <v>99</v>
      </c>
      <c r="BY90" s="2" t="s">
        <v>106</v>
      </c>
      <c r="BZ90" s="2" t="s">
        <v>99</v>
      </c>
      <c r="CA90" s="4">
        <v>3</v>
      </c>
      <c r="CB90" s="8">
        <v>58.08</v>
      </c>
      <c r="CC90" s="4"/>
      <c r="CD90" s="8"/>
      <c r="CE90" s="7"/>
      <c r="CF90" s="7"/>
      <c r="CG90" s="2" t="s">
        <v>103</v>
      </c>
      <c r="CH90" s="2" t="s">
        <v>104</v>
      </c>
      <c r="CI90" s="2" t="s">
        <v>301</v>
      </c>
      <c r="CJ90" s="2" t="s">
        <v>424</v>
      </c>
      <c r="CK90" s="2" t="s">
        <v>106</v>
      </c>
      <c r="CL90" s="2" t="s">
        <v>99</v>
      </c>
    </row>
    <row r="91">
      <c r="A91" s="2" t="s">
        <v>425</v>
      </c>
      <c r="B91" s="2" t="s">
        <v>209</v>
      </c>
      <c r="C91" s="2" t="s">
        <v>89</v>
      </c>
      <c r="D91" s="2" t="s">
        <v>210</v>
      </c>
      <c r="E91" s="2" t="s">
        <v>211</v>
      </c>
      <c r="F91" s="2" t="s">
        <v>415</v>
      </c>
      <c r="G91" s="2" t="s">
        <v>415</v>
      </c>
      <c r="H91" s="2" t="s">
        <v>415</v>
      </c>
      <c r="I91" s="2" t="s">
        <v>420</v>
      </c>
      <c r="J91" s="2" t="s">
        <v>186</v>
      </c>
      <c r="K91" s="2" t="s">
        <v>240</v>
      </c>
      <c r="L91" s="3">
        <v>13.72</v>
      </c>
      <c r="M91" s="3">
        <v>14.41</v>
      </c>
      <c r="N91" s="3">
        <v>30.99</v>
      </c>
      <c r="O91" s="2" t="s">
        <v>96</v>
      </c>
      <c r="P91" s="2" t="s">
        <v>166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147</v>
      </c>
      <c r="V91" s="2" t="s">
        <v>100</v>
      </c>
      <c r="W91" s="2" t="s">
        <v>141</v>
      </c>
      <c r="X91" s="2" t="s">
        <v>99</v>
      </c>
      <c r="Y91" s="2" t="s">
        <v>299</v>
      </c>
      <c r="Z91" s="4"/>
      <c r="AA91" s="4">
        <f>=ROUNDDOWN({0},0)</f>
      </c>
      <c r="AB91" s="5">
        <v>4</v>
      </c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1</v>
      </c>
      <c r="AQ91" s="8">
        <v>15.56</v>
      </c>
      <c r="AR91" s="4"/>
      <c r="AS91" s="8"/>
      <c r="AT91" s="7"/>
      <c r="AU91" s="7"/>
      <c r="AV91" s="4">
        <v>6</v>
      </c>
      <c r="AW91" s="8">
        <v>112.36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0.1385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0.1922</v>
      </c>
      <c r="BJ91" s="4">
        <v>4</v>
      </c>
      <c r="BK91" s="8">
        <v>58.79</v>
      </c>
      <c r="BL91" s="2" t="s">
        <v>423</v>
      </c>
      <c r="BM91" s="7">
        <v>0.25</v>
      </c>
      <c r="BN91" s="7">
        <v>0.2647</v>
      </c>
      <c r="BO91" s="4"/>
      <c r="BP91" s="8"/>
      <c r="BQ91" s="4"/>
      <c r="BR91" s="8"/>
      <c r="BS91" s="7"/>
      <c r="BT91" s="7"/>
      <c r="BU91" s="2" t="s">
        <v>103</v>
      </c>
      <c r="BV91" s="2" t="s">
        <v>426</v>
      </c>
      <c r="BW91" s="2" t="s">
        <v>99</v>
      </c>
      <c r="BX91" s="2" t="s">
        <v>417</v>
      </c>
      <c r="BY91" s="2" t="s">
        <v>106</v>
      </c>
      <c r="BZ91" s="2" t="s">
        <v>99</v>
      </c>
      <c r="CA91" s="4">
        <v>1</v>
      </c>
      <c r="CB91" s="8">
        <v>15.56</v>
      </c>
      <c r="CC91" s="4"/>
      <c r="CD91" s="8"/>
      <c r="CE91" s="7"/>
      <c r="CF91" s="7"/>
      <c r="CG91" s="2" t="s">
        <v>103</v>
      </c>
      <c r="CH91" s="2" t="s">
        <v>426</v>
      </c>
      <c r="CI91" s="2" t="s">
        <v>301</v>
      </c>
      <c r="CJ91" s="2" t="s">
        <v>319</v>
      </c>
      <c r="CK91" s="2" t="s">
        <v>106</v>
      </c>
      <c r="CL91" s="2" t="s">
        <v>99</v>
      </c>
    </row>
    <row r="92">
      <c r="A92" s="2" t="s">
        <v>427</v>
      </c>
      <c r="B92" s="2" t="s">
        <v>209</v>
      </c>
      <c r="C92" s="2" t="s">
        <v>89</v>
      </c>
      <c r="D92" s="2" t="s">
        <v>210</v>
      </c>
      <c r="E92" s="2" t="s">
        <v>211</v>
      </c>
      <c r="F92" s="2" t="s">
        <v>415</v>
      </c>
      <c r="G92" s="2" t="s">
        <v>415</v>
      </c>
      <c r="H92" s="2" t="s">
        <v>415</v>
      </c>
      <c r="I92" s="2" t="s">
        <v>416</v>
      </c>
      <c r="J92" s="2" t="s">
        <v>191</v>
      </c>
      <c r="K92" s="2" t="s">
        <v>240</v>
      </c>
      <c r="L92" s="3">
        <v>17.07</v>
      </c>
      <c r="M92" s="3">
        <v>17.92</v>
      </c>
      <c r="N92" s="3">
        <v>37.99</v>
      </c>
      <c r="O92" s="2" t="s">
        <v>96</v>
      </c>
      <c r="P92" s="2" t="s">
        <v>166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147</v>
      </c>
      <c r="V92" s="2" t="s">
        <v>100</v>
      </c>
      <c r="W92" s="2" t="s">
        <v>141</v>
      </c>
      <c r="X92" s="2" t="s">
        <v>99</v>
      </c>
      <c r="Y92" s="2" t="s">
        <v>299</v>
      </c>
      <c r="Z92" s="4"/>
      <c r="AA92" s="4">
        <f>=ROUNDDOWN({0},0)</f>
      </c>
      <c r="AB92" s="5">
        <v>4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5</v>
      </c>
      <c r="AQ92" s="8">
        <v>96.8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0.8615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6</v>
      </c>
      <c r="BK92" s="8">
        <v>114.72</v>
      </c>
      <c r="BL92" s="2" t="s">
        <v>423</v>
      </c>
      <c r="BM92" s="7">
        <v>0.8333</v>
      </c>
      <c r="BN92" s="7">
        <v>0.8438</v>
      </c>
      <c r="BO92" s="4"/>
      <c r="BP92" s="8"/>
      <c r="BQ92" s="4"/>
      <c r="BR92" s="8"/>
      <c r="BS92" s="7"/>
      <c r="BT92" s="7"/>
      <c r="BU92" s="2" t="s">
        <v>103</v>
      </c>
      <c r="BV92" s="2" t="s">
        <v>426</v>
      </c>
      <c r="BW92" s="2" t="s">
        <v>99</v>
      </c>
      <c r="BX92" s="2" t="s">
        <v>99</v>
      </c>
      <c r="BY92" s="2" t="s">
        <v>106</v>
      </c>
      <c r="BZ92" s="2" t="s">
        <v>99</v>
      </c>
      <c r="CA92" s="4">
        <v>5</v>
      </c>
      <c r="CB92" s="8">
        <v>96.8</v>
      </c>
      <c r="CC92" s="4"/>
      <c r="CD92" s="8"/>
      <c r="CE92" s="7"/>
      <c r="CF92" s="7"/>
      <c r="CG92" s="2" t="s">
        <v>103</v>
      </c>
      <c r="CH92" s="2" t="s">
        <v>426</v>
      </c>
      <c r="CI92" s="2" t="s">
        <v>301</v>
      </c>
      <c r="CJ92" s="2" t="s">
        <v>428</v>
      </c>
      <c r="CK92" s="2" t="s">
        <v>106</v>
      </c>
      <c r="CL92" s="2" t="s">
        <v>99</v>
      </c>
    </row>
    <row r="93">
      <c r="A93" s="2" t="s">
        <v>429</v>
      </c>
      <c r="B93" s="2" t="s">
        <v>209</v>
      </c>
      <c r="C93" s="2" t="s">
        <v>89</v>
      </c>
      <c r="D93" s="2" t="s">
        <v>210</v>
      </c>
      <c r="E93" s="2" t="s">
        <v>211</v>
      </c>
      <c r="F93" s="2" t="s">
        <v>430</v>
      </c>
      <c r="G93" s="2" t="s">
        <v>430</v>
      </c>
      <c r="H93" s="2" t="s">
        <v>430</v>
      </c>
      <c r="I93" s="2" t="s">
        <v>431</v>
      </c>
      <c r="J93" s="2" t="s">
        <v>432</v>
      </c>
      <c r="K93" s="2" t="s">
        <v>286</v>
      </c>
      <c r="L93" s="3">
        <v>18.75</v>
      </c>
      <c r="M93" s="3">
        <v>19.69</v>
      </c>
      <c r="N93" s="3">
        <v>39.99</v>
      </c>
      <c r="O93" s="2" t="s">
        <v>104</v>
      </c>
      <c r="P93" s="2" t="s">
        <v>385</v>
      </c>
      <c r="Q93" s="2" t="s">
        <v>98</v>
      </c>
      <c r="R93" s="2" t="s">
        <v>16</v>
      </c>
      <c r="S93" s="2" t="s">
        <v>99</v>
      </c>
      <c r="T93" s="2" t="s">
        <v>99</v>
      </c>
      <c r="U93" s="2" t="s">
        <v>147</v>
      </c>
      <c r="V93" s="2" t="s">
        <v>100</v>
      </c>
      <c r="W93" s="2" t="s">
        <v>99</v>
      </c>
      <c r="X93" s="2" t="s">
        <v>99</v>
      </c>
      <c r="Y93" s="2" t="s">
        <v>386</v>
      </c>
      <c r="Z93" s="4">
        <v>737</v>
      </c>
      <c r="AA93" s="4">
        <f>=ROUNDDOWN(1474,0)</f>
      </c>
      <c r="AB93" s="5">
        <v>0.5</v>
      </c>
      <c r="AC93" s="2" t="s">
        <v>99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3</v>
      </c>
      <c r="AQ93" s="8">
        <v>61.86</v>
      </c>
      <c r="AR93" s="4"/>
      <c r="AS93" s="8"/>
      <c r="AT93" s="7"/>
      <c r="AU93" s="7"/>
      <c r="AV93" s="4">
        <v>11</v>
      </c>
      <c r="AW93" s="8">
        <v>315.98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0.1958</v>
      </c>
      <c r="BC93" s="4">
        <v>20</v>
      </c>
      <c r="BD93" s="8">
        <v>540.08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0.5851</v>
      </c>
      <c r="BJ93" s="4">
        <v>3</v>
      </c>
      <c r="BK93" s="8">
        <v>61.86</v>
      </c>
      <c r="BL93" s="2" t="s">
        <v>102</v>
      </c>
      <c r="BM93" s="7">
        <v>1</v>
      </c>
      <c r="BN93" s="7">
        <v>1</v>
      </c>
      <c r="BO93" s="4">
        <v>3</v>
      </c>
      <c r="BP93" s="8">
        <v>61.86</v>
      </c>
      <c r="BQ93" s="4"/>
      <c r="BR93" s="8"/>
      <c r="BS93" s="7"/>
      <c r="BT93" s="7"/>
      <c r="BU93" s="2" t="s">
        <v>103</v>
      </c>
      <c r="BV93" s="2" t="s">
        <v>104</v>
      </c>
      <c r="BW93" s="2" t="s">
        <v>99</v>
      </c>
      <c r="BX93" s="2" t="s">
        <v>433</v>
      </c>
      <c r="BY93" s="2" t="s">
        <v>106</v>
      </c>
      <c r="BZ93" s="2" t="s">
        <v>99</v>
      </c>
      <c r="CA93" s="4"/>
      <c r="CB93" s="8"/>
      <c r="CC93" s="4"/>
      <c r="CD93" s="8"/>
      <c r="CE93" s="7"/>
      <c r="CF93" s="7"/>
      <c r="CG93" s="2" t="s">
        <v>99</v>
      </c>
      <c r="CH93" s="2" t="s">
        <v>99</v>
      </c>
      <c r="CI93" s="2" t="s">
        <v>99</v>
      </c>
      <c r="CJ93" s="2" t="s">
        <v>99</v>
      </c>
      <c r="CK93" s="2" t="s">
        <v>99</v>
      </c>
      <c r="CL93" s="2" t="s">
        <v>99</v>
      </c>
    </row>
    <row r="94">
      <c r="A94" s="2" t="s">
        <v>434</v>
      </c>
      <c r="B94" s="2" t="s">
        <v>209</v>
      </c>
      <c r="C94" s="2" t="s">
        <v>89</v>
      </c>
      <c r="D94" s="2" t="s">
        <v>210</v>
      </c>
      <c r="E94" s="2" t="s">
        <v>211</v>
      </c>
      <c r="F94" s="2" t="s">
        <v>430</v>
      </c>
      <c r="G94" s="2" t="s">
        <v>430</v>
      </c>
      <c r="H94" s="2" t="s">
        <v>430</v>
      </c>
      <c r="I94" s="2" t="s">
        <v>431</v>
      </c>
      <c r="J94" s="2" t="s">
        <v>435</v>
      </c>
      <c r="K94" s="2" t="s">
        <v>286</v>
      </c>
      <c r="L94" s="3">
        <v>24.25</v>
      </c>
      <c r="M94" s="3">
        <v>25.46</v>
      </c>
      <c r="N94" s="3">
        <v>49.99</v>
      </c>
      <c r="O94" s="2" t="s">
        <v>104</v>
      </c>
      <c r="P94" s="2" t="s">
        <v>385</v>
      </c>
      <c r="Q94" s="2" t="s">
        <v>98</v>
      </c>
      <c r="R94" s="2" t="s">
        <v>16</v>
      </c>
      <c r="S94" s="2" t="s">
        <v>99</v>
      </c>
      <c r="T94" s="2" t="s">
        <v>99</v>
      </c>
      <c r="U94" s="2" t="s">
        <v>147</v>
      </c>
      <c r="V94" s="2" t="s">
        <v>100</v>
      </c>
      <c r="W94" s="2" t="s">
        <v>99</v>
      </c>
      <c r="X94" s="2" t="s">
        <v>99</v>
      </c>
      <c r="Y94" s="2" t="s">
        <v>386</v>
      </c>
      <c r="Z94" s="4">
        <v>822</v>
      </c>
      <c r="AA94" s="4">
        <f>=ROUNDDOWN(432.631578947368,0)</f>
      </c>
      <c r="AB94" s="5">
        <v>1.9</v>
      </c>
      <c r="AC94" s="2" t="s">
        <v>99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4</v>
      </c>
      <c r="AQ94" s="8">
        <v>106.72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0.3377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9</v>
      </c>
      <c r="BK94" s="8">
        <v>225.02</v>
      </c>
      <c r="BL94" s="2" t="s">
        <v>396</v>
      </c>
      <c r="BM94" s="7">
        <v>0.4444</v>
      </c>
      <c r="BN94" s="7">
        <v>0.4743</v>
      </c>
      <c r="BO94" s="4">
        <v>4</v>
      </c>
      <c r="BP94" s="8">
        <v>106.72</v>
      </c>
      <c r="BQ94" s="4"/>
      <c r="BR94" s="8"/>
      <c r="BS94" s="7"/>
      <c r="BT94" s="7"/>
      <c r="BU94" s="2" t="s">
        <v>103</v>
      </c>
      <c r="BV94" s="2" t="s">
        <v>104</v>
      </c>
      <c r="BW94" s="2" t="s">
        <v>99</v>
      </c>
      <c r="BX94" s="2" t="s">
        <v>433</v>
      </c>
      <c r="BY94" s="2" t="s">
        <v>106</v>
      </c>
      <c r="BZ94" s="2" t="s">
        <v>99</v>
      </c>
      <c r="CA94" s="4"/>
      <c r="CB94" s="8"/>
      <c r="CC94" s="4"/>
      <c r="CD94" s="8"/>
      <c r="CE94" s="7"/>
      <c r="CF94" s="7"/>
      <c r="CG94" s="2" t="s">
        <v>99</v>
      </c>
      <c r="CH94" s="2" t="s">
        <v>99</v>
      </c>
      <c r="CI94" s="2" t="s">
        <v>99</v>
      </c>
      <c r="CJ94" s="2" t="s">
        <v>99</v>
      </c>
      <c r="CK94" s="2" t="s">
        <v>99</v>
      </c>
      <c r="CL94" s="2" t="s">
        <v>99</v>
      </c>
    </row>
    <row r="95">
      <c r="A95" s="2" t="s">
        <v>436</v>
      </c>
      <c r="B95" s="2" t="s">
        <v>209</v>
      </c>
      <c r="C95" s="2" t="s">
        <v>89</v>
      </c>
      <c r="D95" s="2" t="s">
        <v>210</v>
      </c>
      <c r="E95" s="2" t="s">
        <v>211</v>
      </c>
      <c r="F95" s="2" t="s">
        <v>430</v>
      </c>
      <c r="G95" s="2" t="s">
        <v>430</v>
      </c>
      <c r="H95" s="2" t="s">
        <v>430</v>
      </c>
      <c r="I95" s="2" t="s">
        <v>431</v>
      </c>
      <c r="J95" s="2" t="s">
        <v>437</v>
      </c>
      <c r="K95" s="2" t="s">
        <v>286</v>
      </c>
      <c r="L95" s="3">
        <v>33.5</v>
      </c>
      <c r="M95" s="3">
        <v>35.18</v>
      </c>
      <c r="N95" s="3">
        <v>69.99</v>
      </c>
      <c r="O95" s="2" t="s">
        <v>104</v>
      </c>
      <c r="P95" s="2" t="s">
        <v>385</v>
      </c>
      <c r="Q95" s="2" t="s">
        <v>98</v>
      </c>
      <c r="R95" s="2" t="s">
        <v>16</v>
      </c>
      <c r="S95" s="2" t="s">
        <v>99</v>
      </c>
      <c r="T95" s="2" t="s">
        <v>99</v>
      </c>
      <c r="U95" s="2" t="s">
        <v>147</v>
      </c>
      <c r="V95" s="2" t="s">
        <v>100</v>
      </c>
      <c r="W95" s="2" t="s">
        <v>99</v>
      </c>
      <c r="X95" s="2" t="s">
        <v>99</v>
      </c>
      <c r="Y95" s="2" t="s">
        <v>386</v>
      </c>
      <c r="Z95" s="4">
        <v>405</v>
      </c>
      <c r="AA95" s="4">
        <f>=ROUNDDOWN(578.571428571429,0)</f>
      </c>
      <c r="AB95" s="5">
        <v>0.7</v>
      </c>
      <c r="AC95" s="2" t="s">
        <v>99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4</v>
      </c>
      <c r="AQ95" s="8">
        <v>147.4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0.4665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6</v>
      </c>
      <c r="BK95" s="8">
        <v>204.8</v>
      </c>
      <c r="BL95" s="2" t="s">
        <v>396</v>
      </c>
      <c r="BM95" s="7">
        <v>0.6667</v>
      </c>
      <c r="BN95" s="7">
        <v>0.7197</v>
      </c>
      <c r="BO95" s="4">
        <v>4</v>
      </c>
      <c r="BP95" s="8">
        <v>147.4</v>
      </c>
      <c r="BQ95" s="4"/>
      <c r="BR95" s="8"/>
      <c r="BS95" s="7"/>
      <c r="BT95" s="7"/>
      <c r="BU95" s="2" t="s">
        <v>103</v>
      </c>
      <c r="BV95" s="2" t="s">
        <v>104</v>
      </c>
      <c r="BW95" s="2" t="s">
        <v>99</v>
      </c>
      <c r="BX95" s="2" t="s">
        <v>387</v>
      </c>
      <c r="BY95" s="2" t="s">
        <v>106</v>
      </c>
      <c r="BZ95" s="2" t="s">
        <v>99</v>
      </c>
      <c r="CA95" s="4"/>
      <c r="CB95" s="8"/>
      <c r="CC95" s="4"/>
      <c r="CD95" s="8"/>
      <c r="CE95" s="7"/>
      <c r="CF95" s="7"/>
      <c r="CG95" s="2" t="s">
        <v>99</v>
      </c>
      <c r="CH95" s="2" t="s">
        <v>99</v>
      </c>
      <c r="CI95" s="2" t="s">
        <v>99</v>
      </c>
      <c r="CJ95" s="2" t="s">
        <v>99</v>
      </c>
      <c r="CK95" s="2" t="s">
        <v>99</v>
      </c>
      <c r="CL95" s="2" t="s">
        <v>99</v>
      </c>
    </row>
    <row r="96">
      <c r="A96" s="2" t="s">
        <v>438</v>
      </c>
      <c r="B96" s="2" t="s">
        <v>209</v>
      </c>
      <c r="C96" s="2" t="s">
        <v>89</v>
      </c>
      <c r="D96" s="2" t="s">
        <v>210</v>
      </c>
      <c r="E96" s="2" t="s">
        <v>211</v>
      </c>
      <c r="F96" s="2" t="s">
        <v>430</v>
      </c>
      <c r="G96" s="2" t="s">
        <v>430</v>
      </c>
      <c r="H96" s="2" t="s">
        <v>430</v>
      </c>
      <c r="I96" s="2" t="s">
        <v>431</v>
      </c>
      <c r="J96" s="2" t="s">
        <v>432</v>
      </c>
      <c r="K96" s="2" t="s">
        <v>180</v>
      </c>
      <c r="L96" s="3">
        <v>18.75</v>
      </c>
      <c r="M96" s="3">
        <v>19.69</v>
      </c>
      <c r="N96" s="3">
        <v>39.99</v>
      </c>
      <c r="O96" s="2" t="s">
        <v>104</v>
      </c>
      <c r="P96" s="2" t="s">
        <v>385</v>
      </c>
      <c r="Q96" s="2" t="s">
        <v>98</v>
      </c>
      <c r="R96" s="2" t="s">
        <v>16</v>
      </c>
      <c r="S96" s="2" t="s">
        <v>99</v>
      </c>
      <c r="T96" s="2" t="s">
        <v>99</v>
      </c>
      <c r="U96" s="2" t="s">
        <v>147</v>
      </c>
      <c r="V96" s="2" t="s">
        <v>100</v>
      </c>
      <c r="W96" s="2" t="s">
        <v>99</v>
      </c>
      <c r="X96" s="2" t="s">
        <v>99</v>
      </c>
      <c r="Y96" s="2" t="s">
        <v>386</v>
      </c>
      <c r="Z96" s="4">
        <v>1143</v>
      </c>
      <c r="AA96" s="4">
        <f>=ROUNDDOWN(233.265306122449,0)</f>
      </c>
      <c r="AB96" s="5">
        <v>4.9</v>
      </c>
      <c r="AC96" s="2" t="s">
        <v>99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6</v>
      </c>
      <c r="AQ96" s="8">
        <v>123.72</v>
      </c>
      <c r="AR96" s="4"/>
      <c r="AS96" s="8"/>
      <c r="AT96" s="7"/>
      <c r="AU96" s="7"/>
      <c r="AV96" s="4">
        <v>9</v>
      </c>
      <c r="AW96" s="8">
        <v>224.1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0.5521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0.4149</v>
      </c>
      <c r="BJ96" s="4">
        <v>19</v>
      </c>
      <c r="BK96" s="8">
        <v>367.08</v>
      </c>
      <c r="BL96" s="2" t="s">
        <v>396</v>
      </c>
      <c r="BM96" s="7">
        <v>0.3158</v>
      </c>
      <c r="BN96" s="7">
        <v>0.337</v>
      </c>
      <c r="BO96" s="4">
        <v>6</v>
      </c>
      <c r="BP96" s="8">
        <v>123.72</v>
      </c>
      <c r="BQ96" s="4"/>
      <c r="BR96" s="8"/>
      <c r="BS96" s="7"/>
      <c r="BT96" s="7"/>
      <c r="BU96" s="2" t="s">
        <v>103</v>
      </c>
      <c r="BV96" s="2" t="s">
        <v>104</v>
      </c>
      <c r="BW96" s="2" t="s">
        <v>99</v>
      </c>
      <c r="BX96" s="2" t="s">
        <v>433</v>
      </c>
      <c r="BY96" s="2" t="s">
        <v>106</v>
      </c>
      <c r="BZ96" s="2" t="s">
        <v>99</v>
      </c>
      <c r="CA96" s="4"/>
      <c r="CB96" s="8"/>
      <c r="CC96" s="4"/>
      <c r="CD96" s="8"/>
      <c r="CE96" s="7"/>
      <c r="CF96" s="7"/>
      <c r="CG96" s="2" t="s">
        <v>99</v>
      </c>
      <c r="CH96" s="2" t="s">
        <v>99</v>
      </c>
      <c r="CI96" s="2" t="s">
        <v>99</v>
      </c>
      <c r="CJ96" s="2" t="s">
        <v>99</v>
      </c>
      <c r="CK96" s="2" t="s">
        <v>99</v>
      </c>
      <c r="CL96" s="2" t="s">
        <v>99</v>
      </c>
    </row>
    <row r="97">
      <c r="A97" s="2" t="s">
        <v>439</v>
      </c>
      <c r="B97" s="2" t="s">
        <v>209</v>
      </c>
      <c r="C97" s="2" t="s">
        <v>89</v>
      </c>
      <c r="D97" s="2" t="s">
        <v>210</v>
      </c>
      <c r="E97" s="2" t="s">
        <v>211</v>
      </c>
      <c r="F97" s="2" t="s">
        <v>430</v>
      </c>
      <c r="G97" s="2" t="s">
        <v>430</v>
      </c>
      <c r="H97" s="2" t="s">
        <v>430</v>
      </c>
      <c r="I97" s="2" t="s">
        <v>431</v>
      </c>
      <c r="J97" s="2" t="s">
        <v>435</v>
      </c>
      <c r="K97" s="2" t="s">
        <v>180</v>
      </c>
      <c r="L97" s="3">
        <v>24.25</v>
      </c>
      <c r="M97" s="3">
        <v>25.46</v>
      </c>
      <c r="N97" s="3">
        <v>49.99</v>
      </c>
      <c r="O97" s="2" t="s">
        <v>104</v>
      </c>
      <c r="P97" s="2" t="s">
        <v>385</v>
      </c>
      <c r="Q97" s="2" t="s">
        <v>98</v>
      </c>
      <c r="R97" s="2" t="s">
        <v>16</v>
      </c>
      <c r="S97" s="2" t="s">
        <v>99</v>
      </c>
      <c r="T97" s="2" t="s">
        <v>99</v>
      </c>
      <c r="U97" s="2" t="s">
        <v>147</v>
      </c>
      <c r="V97" s="2" t="s">
        <v>100</v>
      </c>
      <c r="W97" s="2" t="s">
        <v>99</v>
      </c>
      <c r="X97" s="2" t="s">
        <v>99</v>
      </c>
      <c r="Y97" s="2" t="s">
        <v>440</v>
      </c>
      <c r="Z97" s="4">
        <v>1793</v>
      </c>
      <c r="AA97" s="4">
        <f>=ROUNDDOWN(560.3125,0)</f>
      </c>
      <c r="AB97" s="5">
        <v>3.2</v>
      </c>
      <c r="AC97" s="2" t="s">
        <v>99</v>
      </c>
      <c r="AD97" s="4"/>
      <c r="AE97" s="4"/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1</v>
      </c>
      <c r="AQ97" s="8">
        <v>26.68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0.1191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17</v>
      </c>
      <c r="BK97" s="8">
        <v>405.24</v>
      </c>
      <c r="BL97" s="2" t="s">
        <v>380</v>
      </c>
      <c r="BM97" s="7">
        <v>0.0588</v>
      </c>
      <c r="BN97" s="7">
        <v>0.0658</v>
      </c>
      <c r="BO97" s="4">
        <v>1</v>
      </c>
      <c r="BP97" s="8">
        <v>26.68</v>
      </c>
      <c r="BQ97" s="4"/>
      <c r="BR97" s="8"/>
      <c r="BS97" s="7"/>
      <c r="BT97" s="7"/>
      <c r="BU97" s="2" t="s">
        <v>103</v>
      </c>
      <c r="BV97" s="2" t="s">
        <v>104</v>
      </c>
      <c r="BW97" s="2" t="s">
        <v>99</v>
      </c>
      <c r="BX97" s="2" t="s">
        <v>441</v>
      </c>
      <c r="BY97" s="2" t="s">
        <v>106</v>
      </c>
      <c r="BZ97" s="2" t="s">
        <v>99</v>
      </c>
      <c r="CA97" s="4"/>
      <c r="CB97" s="8"/>
      <c r="CC97" s="4"/>
      <c r="CD97" s="8"/>
      <c r="CE97" s="7"/>
      <c r="CF97" s="7"/>
      <c r="CG97" s="2" t="s">
        <v>99</v>
      </c>
      <c r="CH97" s="2" t="s">
        <v>99</v>
      </c>
      <c r="CI97" s="2" t="s">
        <v>99</v>
      </c>
      <c r="CJ97" s="2" t="s">
        <v>99</v>
      </c>
      <c r="CK97" s="2" t="s">
        <v>99</v>
      </c>
      <c r="CL97" s="2" t="s">
        <v>99</v>
      </c>
    </row>
    <row r="98">
      <c r="A98" s="2" t="s">
        <v>442</v>
      </c>
      <c r="B98" s="2" t="s">
        <v>209</v>
      </c>
      <c r="C98" s="2" t="s">
        <v>89</v>
      </c>
      <c r="D98" s="2" t="s">
        <v>210</v>
      </c>
      <c r="E98" s="2" t="s">
        <v>211</v>
      </c>
      <c r="F98" s="2" t="s">
        <v>430</v>
      </c>
      <c r="G98" s="2" t="s">
        <v>430</v>
      </c>
      <c r="H98" s="2" t="s">
        <v>430</v>
      </c>
      <c r="I98" s="2" t="s">
        <v>431</v>
      </c>
      <c r="J98" s="2" t="s">
        <v>437</v>
      </c>
      <c r="K98" s="2" t="s">
        <v>180</v>
      </c>
      <c r="L98" s="3">
        <v>33.5</v>
      </c>
      <c r="M98" s="3">
        <v>35.18</v>
      </c>
      <c r="N98" s="3">
        <v>69.99</v>
      </c>
      <c r="O98" s="2" t="s">
        <v>104</v>
      </c>
      <c r="P98" s="2" t="s">
        <v>385</v>
      </c>
      <c r="Q98" s="2" t="s">
        <v>98</v>
      </c>
      <c r="R98" s="2" t="s">
        <v>16</v>
      </c>
      <c r="S98" s="2" t="s">
        <v>99</v>
      </c>
      <c r="T98" s="2" t="s">
        <v>99</v>
      </c>
      <c r="U98" s="2" t="s">
        <v>147</v>
      </c>
      <c r="V98" s="2" t="s">
        <v>100</v>
      </c>
      <c r="W98" s="2" t="s">
        <v>99</v>
      </c>
      <c r="X98" s="2" t="s">
        <v>99</v>
      </c>
      <c r="Y98" s="2" t="s">
        <v>386</v>
      </c>
      <c r="Z98" s="4">
        <v>1898</v>
      </c>
      <c r="AA98" s="4">
        <f>=ROUNDDOWN(949,0)</f>
      </c>
      <c r="AB98" s="5">
        <v>2</v>
      </c>
      <c r="AC98" s="2" t="s">
        <v>99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2</v>
      </c>
      <c r="AQ98" s="8">
        <v>73.7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0.3289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4</v>
      </c>
      <c r="BK98" s="8">
        <v>131.1</v>
      </c>
      <c r="BL98" s="2" t="s">
        <v>380</v>
      </c>
      <c r="BM98" s="7">
        <v>0.5</v>
      </c>
      <c r="BN98" s="7">
        <v>0.5622</v>
      </c>
      <c r="BO98" s="4">
        <v>2</v>
      </c>
      <c r="BP98" s="8">
        <v>73.7</v>
      </c>
      <c r="BQ98" s="4"/>
      <c r="BR98" s="8"/>
      <c r="BS98" s="7"/>
      <c r="BT98" s="7"/>
      <c r="BU98" s="2" t="s">
        <v>103</v>
      </c>
      <c r="BV98" s="2" t="s">
        <v>104</v>
      </c>
      <c r="BW98" s="2" t="s">
        <v>99</v>
      </c>
      <c r="BX98" s="2" t="s">
        <v>387</v>
      </c>
      <c r="BY98" s="2" t="s">
        <v>106</v>
      </c>
      <c r="BZ98" s="2" t="s">
        <v>99</v>
      </c>
      <c r="CA98" s="4"/>
      <c r="CB98" s="8"/>
      <c r="CC98" s="4"/>
      <c r="CD98" s="8"/>
      <c r="CE98" s="7"/>
      <c r="CF98" s="7"/>
      <c r="CG98" s="2" t="s">
        <v>99</v>
      </c>
      <c r="CH98" s="2" t="s">
        <v>99</v>
      </c>
      <c r="CI98" s="2" t="s">
        <v>99</v>
      </c>
      <c r="CJ98" s="2" t="s">
        <v>99</v>
      </c>
      <c r="CK98" s="2" t="s">
        <v>99</v>
      </c>
      <c r="CL98" s="2" t="s">
        <v>99</v>
      </c>
    </row>
    <row r="99">
      <c r="A99" s="2" t="s">
        <v>443</v>
      </c>
      <c r="B99" s="2" t="s">
        <v>209</v>
      </c>
      <c r="C99" s="2" t="s">
        <v>89</v>
      </c>
      <c r="D99" s="2" t="s">
        <v>210</v>
      </c>
      <c r="E99" s="2" t="s">
        <v>211</v>
      </c>
      <c r="F99" s="2" t="s">
        <v>444</v>
      </c>
      <c r="G99" s="2" t="s">
        <v>444</v>
      </c>
      <c r="H99" s="2" t="s">
        <v>444</v>
      </c>
      <c r="I99" s="2" t="s">
        <v>445</v>
      </c>
      <c r="J99" s="2" t="s">
        <v>446</v>
      </c>
      <c r="K99" s="2" t="s">
        <v>180</v>
      </c>
      <c r="L99" s="3">
        <v>24</v>
      </c>
      <c r="M99" s="3">
        <v>25.2</v>
      </c>
      <c r="N99" s="3">
        <v>49.99</v>
      </c>
      <c r="O99" s="2" t="s">
        <v>104</v>
      </c>
      <c r="P99" s="2" t="s">
        <v>131</v>
      </c>
      <c r="Q99" s="2" t="s">
        <v>98</v>
      </c>
      <c r="R99" s="2" t="s">
        <v>16</v>
      </c>
      <c r="S99" s="2" t="s">
        <v>99</v>
      </c>
      <c r="T99" s="2" t="s">
        <v>99</v>
      </c>
      <c r="U99" s="2" t="s">
        <v>147</v>
      </c>
      <c r="V99" s="2" t="s">
        <v>100</v>
      </c>
      <c r="W99" s="2" t="s">
        <v>99</v>
      </c>
      <c r="X99" s="2" t="s">
        <v>99</v>
      </c>
      <c r="Y99" s="2" t="s">
        <v>379</v>
      </c>
      <c r="Z99" s="4">
        <v>346</v>
      </c>
      <c r="AA99" s="4">
        <f>=ROUNDDOWN(23.5374149659864,0)</f>
      </c>
      <c r="AB99" s="5">
        <v>14.7</v>
      </c>
      <c r="AC99" s="2" t="s">
        <v>99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3</v>
      </c>
      <c r="AQ99" s="8">
        <v>79.2</v>
      </c>
      <c r="AR99" s="4"/>
      <c r="AS99" s="8"/>
      <c r="AT99" s="7"/>
      <c r="AU99" s="7"/>
      <c r="AV99" s="4">
        <v>7</v>
      </c>
      <c r="AW99" s="8">
        <v>299.2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0.2647</v>
      </c>
      <c r="BC99" s="4">
        <v>7</v>
      </c>
      <c r="BD99" s="8">
        <v>299.2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1</v>
      </c>
      <c r="BJ99" s="4">
        <v>74</v>
      </c>
      <c r="BK99" s="8">
        <v>1869.11</v>
      </c>
      <c r="BL99" s="2" t="s">
        <v>396</v>
      </c>
      <c r="BM99" s="7">
        <v>0.0405</v>
      </c>
      <c r="BN99" s="7">
        <v>0.0424</v>
      </c>
      <c r="BO99" s="4">
        <v>3</v>
      </c>
      <c r="BP99" s="8">
        <v>79.2</v>
      </c>
      <c r="BQ99" s="4"/>
      <c r="BR99" s="8"/>
      <c r="BS99" s="7"/>
      <c r="BT99" s="7"/>
      <c r="BU99" s="2" t="s">
        <v>103</v>
      </c>
      <c r="BV99" s="2" t="s">
        <v>104</v>
      </c>
      <c r="BW99" s="2" t="s">
        <v>99</v>
      </c>
      <c r="BX99" s="2" t="s">
        <v>401</v>
      </c>
      <c r="BY99" s="2" t="s">
        <v>106</v>
      </c>
      <c r="BZ99" s="2" t="s">
        <v>99</v>
      </c>
      <c r="CA99" s="4"/>
      <c r="CB99" s="8"/>
      <c r="CC99" s="4"/>
      <c r="CD99" s="8"/>
      <c r="CE99" s="7"/>
      <c r="CF99" s="7"/>
      <c r="CG99" s="2" t="s">
        <v>99</v>
      </c>
      <c r="CH99" s="2" t="s">
        <v>99</v>
      </c>
      <c r="CI99" s="2" t="s">
        <v>99</v>
      </c>
      <c r="CJ99" s="2" t="s">
        <v>99</v>
      </c>
      <c r="CK99" s="2" t="s">
        <v>99</v>
      </c>
      <c r="CL99" s="2" t="s">
        <v>99</v>
      </c>
    </row>
    <row r="100">
      <c r="A100" s="2" t="s">
        <v>447</v>
      </c>
      <c r="B100" s="2" t="s">
        <v>209</v>
      </c>
      <c r="C100" s="2" t="s">
        <v>89</v>
      </c>
      <c r="D100" s="2" t="s">
        <v>210</v>
      </c>
      <c r="E100" s="2" t="s">
        <v>211</v>
      </c>
      <c r="F100" s="2" t="s">
        <v>444</v>
      </c>
      <c r="G100" s="2" t="s">
        <v>444</v>
      </c>
      <c r="H100" s="2" t="s">
        <v>444</v>
      </c>
      <c r="I100" s="2" t="s">
        <v>445</v>
      </c>
      <c r="J100" s="2" t="s">
        <v>448</v>
      </c>
      <c r="K100" s="2" t="s">
        <v>180</v>
      </c>
      <c r="L100" s="3">
        <v>50</v>
      </c>
      <c r="M100" s="3">
        <v>52.5</v>
      </c>
      <c r="N100" s="3">
        <v>104.99</v>
      </c>
      <c r="O100" s="2" t="s">
        <v>104</v>
      </c>
      <c r="P100" s="2" t="s">
        <v>139</v>
      </c>
      <c r="Q100" s="2" t="s">
        <v>98</v>
      </c>
      <c r="R100" s="2" t="s">
        <v>16</v>
      </c>
      <c r="S100" s="2" t="s">
        <v>99</v>
      </c>
      <c r="T100" s="2" t="s">
        <v>99</v>
      </c>
      <c r="U100" s="2" t="s">
        <v>147</v>
      </c>
      <c r="V100" s="2" t="s">
        <v>100</v>
      </c>
      <c r="W100" s="2" t="s">
        <v>99</v>
      </c>
      <c r="X100" s="2" t="s">
        <v>99</v>
      </c>
      <c r="Y100" s="2" t="s">
        <v>379</v>
      </c>
      <c r="Z100" s="4">
        <v>835</v>
      </c>
      <c r="AA100" s="4">
        <f>=ROUNDDOWN(139.166666666667,0)</f>
      </c>
      <c r="AB100" s="5">
        <v>6</v>
      </c>
      <c r="AC100" s="2" t="s">
        <v>99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4</v>
      </c>
      <c r="AQ100" s="8">
        <v>220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0.7353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25</v>
      </c>
      <c r="BK100" s="8">
        <v>1186.42</v>
      </c>
      <c r="BL100" s="2" t="s">
        <v>380</v>
      </c>
      <c r="BM100" s="7">
        <v>0.16</v>
      </c>
      <c r="BN100" s="7">
        <v>0.1854</v>
      </c>
      <c r="BO100" s="4">
        <v>4</v>
      </c>
      <c r="BP100" s="8">
        <v>220</v>
      </c>
      <c r="BQ100" s="4"/>
      <c r="BR100" s="8"/>
      <c r="BS100" s="7"/>
      <c r="BT100" s="7"/>
      <c r="BU100" s="2" t="s">
        <v>103</v>
      </c>
      <c r="BV100" s="2" t="s">
        <v>104</v>
      </c>
      <c r="BW100" s="2" t="s">
        <v>99</v>
      </c>
      <c r="BX100" s="2" t="s">
        <v>381</v>
      </c>
      <c r="BY100" s="2" t="s">
        <v>106</v>
      </c>
      <c r="BZ100" s="2" t="s">
        <v>99</v>
      </c>
      <c r="CA100" s="4"/>
      <c r="CB100" s="8"/>
      <c r="CC100" s="4"/>
      <c r="CD100" s="8"/>
      <c r="CE100" s="7"/>
      <c r="CF100" s="7"/>
      <c r="CG100" s="2" t="s">
        <v>99</v>
      </c>
      <c r="CH100" s="2" t="s">
        <v>99</v>
      </c>
      <c r="CI100" s="2" t="s">
        <v>99</v>
      </c>
      <c r="CJ100" s="2" t="s">
        <v>99</v>
      </c>
      <c r="CK100" s="2" t="s">
        <v>99</v>
      </c>
      <c r="CL100" s="2" t="s">
        <v>99</v>
      </c>
    </row>
    <row r="101">
      <c r="A101" s="2" t="s">
        <v>449</v>
      </c>
      <c r="B101" s="2" t="s">
        <v>209</v>
      </c>
      <c r="C101" s="2" t="s">
        <v>89</v>
      </c>
      <c r="D101" s="2" t="s">
        <v>210</v>
      </c>
      <c r="E101" s="2" t="s">
        <v>211</v>
      </c>
      <c r="F101" s="2" t="s">
        <v>444</v>
      </c>
      <c r="G101" s="2" t="s">
        <v>444</v>
      </c>
      <c r="H101" s="2" t="s">
        <v>444</v>
      </c>
      <c r="I101" s="2" t="s">
        <v>445</v>
      </c>
      <c r="J101" s="2" t="s">
        <v>450</v>
      </c>
      <c r="K101" s="2" t="s">
        <v>180</v>
      </c>
      <c r="L101" s="3">
        <v>80</v>
      </c>
      <c r="M101" s="3">
        <v>84</v>
      </c>
      <c r="N101" s="3">
        <v>167.99</v>
      </c>
      <c r="O101" s="2" t="s">
        <v>104</v>
      </c>
      <c r="P101" s="2" t="s">
        <v>139</v>
      </c>
      <c r="Q101" s="2" t="s">
        <v>98</v>
      </c>
      <c r="R101" s="2" t="s">
        <v>16</v>
      </c>
      <c r="S101" s="2" t="s">
        <v>99</v>
      </c>
      <c r="T101" s="2" t="s">
        <v>99</v>
      </c>
      <c r="U101" s="2" t="s">
        <v>147</v>
      </c>
      <c r="V101" s="2" t="s">
        <v>100</v>
      </c>
      <c r="W101" s="2" t="s">
        <v>99</v>
      </c>
      <c r="X101" s="2" t="s">
        <v>99</v>
      </c>
      <c r="Y101" s="2" t="s">
        <v>379</v>
      </c>
      <c r="Z101" s="4">
        <v>333</v>
      </c>
      <c r="AA101" s="4">
        <f>=ROUNDDOWN(333,0)</f>
      </c>
      <c r="AB101" s="5">
        <v>1</v>
      </c>
      <c r="AC101" s="2" t="s">
        <v>99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/>
      <c r="BK101" s="8"/>
      <c r="BL101" s="2" t="s">
        <v>99</v>
      </c>
      <c r="BM101" s="7"/>
      <c r="BN101" s="7"/>
      <c r="BO101" s="4"/>
      <c r="BP101" s="8"/>
      <c r="BQ101" s="4"/>
      <c r="BR101" s="8"/>
      <c r="BS101" s="7"/>
      <c r="BT101" s="7"/>
      <c r="BU101" s="2" t="s">
        <v>103</v>
      </c>
      <c r="BV101" s="2" t="s">
        <v>104</v>
      </c>
      <c r="BW101" s="2" t="s">
        <v>99</v>
      </c>
      <c r="BX101" s="2" t="s">
        <v>451</v>
      </c>
      <c r="BY101" s="2" t="s">
        <v>106</v>
      </c>
      <c r="BZ101" s="2" t="s">
        <v>99</v>
      </c>
      <c r="CA101" s="4"/>
      <c r="CB101" s="8"/>
      <c r="CC101" s="4"/>
      <c r="CD101" s="8"/>
      <c r="CE101" s="7"/>
      <c r="CF101" s="7"/>
      <c r="CG101" s="2" t="s">
        <v>99</v>
      </c>
      <c r="CH101" s="2" t="s">
        <v>99</v>
      </c>
      <c r="CI101" s="2" t="s">
        <v>99</v>
      </c>
      <c r="CJ101" s="2" t="s">
        <v>99</v>
      </c>
      <c r="CK101" s="2" t="s">
        <v>99</v>
      </c>
      <c r="CL101" s="2" t="s">
        <v>99</v>
      </c>
    </row>
    <row r="102">
      <c r="A102" s="2" t="s">
        <v>452</v>
      </c>
      <c r="B102" s="2" t="s">
        <v>209</v>
      </c>
      <c r="C102" s="2" t="s">
        <v>89</v>
      </c>
      <c r="D102" s="2" t="s">
        <v>210</v>
      </c>
      <c r="E102" s="2" t="s">
        <v>211</v>
      </c>
      <c r="F102" s="2" t="s">
        <v>453</v>
      </c>
      <c r="G102" s="2" t="s">
        <v>453</v>
      </c>
      <c r="H102" s="2" t="s">
        <v>453</v>
      </c>
      <c r="I102" s="2" t="s">
        <v>454</v>
      </c>
      <c r="J102" s="2" t="s">
        <v>455</v>
      </c>
      <c r="K102" s="2" t="s">
        <v>456</v>
      </c>
      <c r="L102" s="3">
        <v>23.5</v>
      </c>
      <c r="M102" s="3">
        <v>24.68</v>
      </c>
      <c r="N102" s="3">
        <v>49.99</v>
      </c>
      <c r="O102" s="2" t="s">
        <v>104</v>
      </c>
      <c r="P102" s="2" t="s">
        <v>385</v>
      </c>
      <c r="Q102" s="2" t="s">
        <v>98</v>
      </c>
      <c r="R102" s="2" t="s">
        <v>16</v>
      </c>
      <c r="S102" s="2" t="s">
        <v>99</v>
      </c>
      <c r="T102" s="2" t="s">
        <v>99</v>
      </c>
      <c r="U102" s="2" t="s">
        <v>147</v>
      </c>
      <c r="V102" s="2" t="s">
        <v>100</v>
      </c>
      <c r="W102" s="2" t="s">
        <v>99</v>
      </c>
      <c r="X102" s="2" t="s">
        <v>99</v>
      </c>
      <c r="Y102" s="2" t="s">
        <v>457</v>
      </c>
      <c r="Z102" s="4">
        <v>846</v>
      </c>
      <c r="AA102" s="4">
        <f>=ROUNDDOWN(169.2,0)</f>
      </c>
      <c r="AB102" s="5">
        <v>5</v>
      </c>
      <c r="AC102" s="2" t="s">
        <v>99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2</v>
      </c>
      <c r="AQ102" s="8">
        <v>51.7</v>
      </c>
      <c r="AR102" s="4"/>
      <c r="AS102" s="8"/>
      <c r="AT102" s="7"/>
      <c r="AU102" s="7"/>
      <c r="AV102" s="4">
        <v>2</v>
      </c>
      <c r="AW102" s="8">
        <v>51.7</v>
      </c>
      <c r="AX102" s="4"/>
      <c r="AY102" s="8"/>
      <c r="AZ102" s="7"/>
      <c r="BA102" s="7"/>
      <c r="BB102" s="7">
        <v>1</v>
      </c>
      <c r="BC102" s="4">
        <v>2</v>
      </c>
      <c r="BD102" s="8">
        <v>51.7</v>
      </c>
      <c r="BE102" s="4"/>
      <c r="BF102" s="8"/>
      <c r="BG102" s="7"/>
      <c r="BH102" s="7"/>
      <c r="BI102" s="7">
        <v>1</v>
      </c>
      <c r="BJ102" s="4">
        <v>15</v>
      </c>
      <c r="BK102" s="8">
        <v>343.42</v>
      </c>
      <c r="BL102" s="2" t="s">
        <v>396</v>
      </c>
      <c r="BM102" s="7">
        <v>0.1333</v>
      </c>
      <c r="BN102" s="7">
        <v>0.1505</v>
      </c>
      <c r="BO102" s="4">
        <v>2</v>
      </c>
      <c r="BP102" s="8">
        <v>51.7</v>
      </c>
      <c r="BQ102" s="4"/>
      <c r="BR102" s="8"/>
      <c r="BS102" s="7"/>
      <c r="BT102" s="7"/>
      <c r="BU102" s="2" t="s">
        <v>103</v>
      </c>
      <c r="BV102" s="2" t="s">
        <v>104</v>
      </c>
      <c r="BW102" s="2" t="s">
        <v>99</v>
      </c>
      <c r="BX102" s="2" t="s">
        <v>387</v>
      </c>
      <c r="BY102" s="2" t="s">
        <v>106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99</v>
      </c>
      <c r="CH102" s="2" t="s">
        <v>99</v>
      </c>
      <c r="CI102" s="2" t="s">
        <v>99</v>
      </c>
      <c r="CJ102" s="2" t="s">
        <v>99</v>
      </c>
      <c r="CK102" s="2" t="s">
        <v>99</v>
      </c>
      <c r="CL102" s="2" t="s">
        <v>99</v>
      </c>
    </row>
    <row r="103">
      <c r="A103" s="2" t="s">
        <v>458</v>
      </c>
      <c r="B103" s="2" t="s">
        <v>209</v>
      </c>
      <c r="C103" s="2" t="s">
        <v>89</v>
      </c>
      <c r="D103" s="2" t="s">
        <v>210</v>
      </c>
      <c r="E103" s="2" t="s">
        <v>211</v>
      </c>
      <c r="F103" s="2" t="s">
        <v>459</v>
      </c>
      <c r="G103" s="2" t="s">
        <v>459</v>
      </c>
      <c r="H103" s="2" t="s">
        <v>459</v>
      </c>
      <c r="I103" s="2" t="s">
        <v>460</v>
      </c>
      <c r="J103" s="2" t="s">
        <v>261</v>
      </c>
      <c r="K103" s="2" t="s">
        <v>180</v>
      </c>
      <c r="L103" s="3">
        <v>18</v>
      </c>
      <c r="M103" s="3">
        <v>18.9</v>
      </c>
      <c r="N103" s="3">
        <v>37.99</v>
      </c>
      <c r="O103" s="2" t="s">
        <v>104</v>
      </c>
      <c r="P103" s="2" t="s">
        <v>131</v>
      </c>
      <c r="Q103" s="2" t="s">
        <v>98</v>
      </c>
      <c r="R103" s="2" t="s">
        <v>16</v>
      </c>
      <c r="S103" s="2" t="s">
        <v>99</v>
      </c>
      <c r="T103" s="2" t="s">
        <v>99</v>
      </c>
      <c r="U103" s="2" t="s">
        <v>147</v>
      </c>
      <c r="V103" s="2" t="s">
        <v>100</v>
      </c>
      <c r="W103" s="2" t="s">
        <v>99</v>
      </c>
      <c r="X103" s="2" t="s">
        <v>99</v>
      </c>
      <c r="Y103" s="2" t="s">
        <v>386</v>
      </c>
      <c r="Z103" s="4">
        <v>1139</v>
      </c>
      <c r="AA103" s="4">
        <f>=ROUNDDOWN(56.95,0)</f>
      </c>
      <c r="AB103" s="5">
        <v>20</v>
      </c>
      <c r="AC103" s="2" t="s">
        <v>99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1</v>
      </c>
      <c r="AQ103" s="8">
        <v>19.8</v>
      </c>
      <c r="AR103" s="4"/>
      <c r="AS103" s="8"/>
      <c r="AT103" s="7"/>
      <c r="AU103" s="7"/>
      <c r="AV103" s="4">
        <v>1</v>
      </c>
      <c r="AW103" s="8">
        <v>19.8</v>
      </c>
      <c r="AX103" s="4"/>
      <c r="AY103" s="8"/>
      <c r="AZ103" s="7"/>
      <c r="BA103" s="7"/>
      <c r="BB103" s="7">
        <v>1</v>
      </c>
      <c r="BC103" s="4">
        <v>1</v>
      </c>
      <c r="BD103" s="8">
        <v>19.8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1</v>
      </c>
      <c r="BJ103" s="4">
        <v>50</v>
      </c>
      <c r="BK103" s="8">
        <v>817.03</v>
      </c>
      <c r="BL103" s="2" t="s">
        <v>380</v>
      </c>
      <c r="BM103" s="7">
        <v>0.02</v>
      </c>
      <c r="BN103" s="7">
        <v>0.0242</v>
      </c>
      <c r="BO103" s="4">
        <v>1</v>
      </c>
      <c r="BP103" s="8">
        <v>19.8</v>
      </c>
      <c r="BQ103" s="4"/>
      <c r="BR103" s="8"/>
      <c r="BS103" s="7"/>
      <c r="BT103" s="7"/>
      <c r="BU103" s="2" t="s">
        <v>103</v>
      </c>
      <c r="BV103" s="2" t="s">
        <v>104</v>
      </c>
      <c r="BW103" s="2" t="s">
        <v>99</v>
      </c>
      <c r="BX103" s="2" t="s">
        <v>433</v>
      </c>
      <c r="BY103" s="2" t="s">
        <v>106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99</v>
      </c>
      <c r="CH103" s="2" t="s">
        <v>99</v>
      </c>
      <c r="CI103" s="2" t="s">
        <v>99</v>
      </c>
      <c r="CJ103" s="2" t="s">
        <v>99</v>
      </c>
      <c r="CK103" s="2" t="s">
        <v>99</v>
      </c>
      <c r="CL103" s="2" t="s">
        <v>99</v>
      </c>
    </row>
    <row r="104">
      <c r="A104" s="2" t="s">
        <v>461</v>
      </c>
      <c r="B104" s="2" t="s">
        <v>209</v>
      </c>
      <c r="C104" s="2" t="s">
        <v>89</v>
      </c>
      <c r="D104" s="2" t="s">
        <v>210</v>
      </c>
      <c r="E104" s="2" t="s">
        <v>211</v>
      </c>
      <c r="F104" s="2" t="s">
        <v>459</v>
      </c>
      <c r="G104" s="2" t="s">
        <v>459</v>
      </c>
      <c r="H104" s="2" t="s">
        <v>459</v>
      </c>
      <c r="I104" s="2" t="s">
        <v>460</v>
      </c>
      <c r="J104" s="2" t="s">
        <v>261</v>
      </c>
      <c r="K104" s="2" t="s">
        <v>286</v>
      </c>
      <c r="L104" s="3">
        <v>18</v>
      </c>
      <c r="M104" s="3">
        <v>18.9</v>
      </c>
      <c r="N104" s="3">
        <v>37.99</v>
      </c>
      <c r="O104" s="2" t="s">
        <v>104</v>
      </c>
      <c r="P104" s="2" t="s">
        <v>131</v>
      </c>
      <c r="Q104" s="2" t="s">
        <v>98</v>
      </c>
      <c r="R104" s="2" t="s">
        <v>16</v>
      </c>
      <c r="S104" s="2" t="s">
        <v>99</v>
      </c>
      <c r="T104" s="2" t="s">
        <v>99</v>
      </c>
      <c r="U104" s="2" t="s">
        <v>147</v>
      </c>
      <c r="V104" s="2" t="s">
        <v>100</v>
      </c>
      <c r="W104" s="2" t="s">
        <v>99</v>
      </c>
      <c r="X104" s="2" t="s">
        <v>99</v>
      </c>
      <c r="Y104" s="2" t="s">
        <v>440</v>
      </c>
      <c r="Z104" s="4">
        <v>258</v>
      </c>
      <c r="AA104" s="4">
        <f>=ROUNDDOWN(28.6666666666667,0)</f>
      </c>
      <c r="AB104" s="5">
        <v>9</v>
      </c>
      <c r="AC104" s="2" t="s">
        <v>99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>
        <v>19</v>
      </c>
      <c r="BK104" s="8">
        <v>309.13</v>
      </c>
      <c r="BL104" s="2" t="s">
        <v>403</v>
      </c>
      <c r="BM104" s="7"/>
      <c r="BN104" s="7"/>
      <c r="BO104" s="4"/>
      <c r="BP104" s="8"/>
      <c r="BQ104" s="4"/>
      <c r="BR104" s="8"/>
      <c r="BS104" s="7"/>
      <c r="BT104" s="7"/>
      <c r="BU104" s="2" t="s">
        <v>103</v>
      </c>
      <c r="BV104" s="2" t="s">
        <v>104</v>
      </c>
      <c r="BW104" s="2" t="s">
        <v>99</v>
      </c>
      <c r="BX104" s="2" t="s">
        <v>433</v>
      </c>
      <c r="BY104" s="2" t="s">
        <v>106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99</v>
      </c>
      <c r="CH104" s="2" t="s">
        <v>99</v>
      </c>
      <c r="CI104" s="2" t="s">
        <v>99</v>
      </c>
      <c r="CJ104" s="2" t="s">
        <v>99</v>
      </c>
      <c r="CK104" s="2" t="s">
        <v>99</v>
      </c>
      <c r="CL104" s="2" t="s">
        <v>99</v>
      </c>
    </row>
    <row r="105">
      <c r="A105" s="2" t="s">
        <v>462</v>
      </c>
      <c r="B105" s="2" t="s">
        <v>209</v>
      </c>
      <c r="C105" s="2" t="s">
        <v>89</v>
      </c>
      <c r="D105" s="2" t="s">
        <v>210</v>
      </c>
      <c r="E105" s="2" t="s">
        <v>211</v>
      </c>
      <c r="F105" s="2" t="s">
        <v>463</v>
      </c>
      <c r="G105" s="2" t="s">
        <v>463</v>
      </c>
      <c r="H105" s="2" t="s">
        <v>463</v>
      </c>
      <c r="I105" s="2" t="s">
        <v>464</v>
      </c>
      <c r="J105" s="2" t="s">
        <v>137</v>
      </c>
      <c r="K105" s="2" t="s">
        <v>286</v>
      </c>
      <c r="L105" s="3">
        <v>22.43</v>
      </c>
      <c r="M105" s="3">
        <v>23.55</v>
      </c>
      <c r="N105" s="3">
        <v>39.99</v>
      </c>
      <c r="O105" s="2" t="s">
        <v>104</v>
      </c>
      <c r="P105" s="2" t="s">
        <v>139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147</v>
      </c>
      <c r="V105" s="2" t="s">
        <v>100</v>
      </c>
      <c r="W105" s="2" t="s">
        <v>141</v>
      </c>
      <c r="X105" s="2" t="s">
        <v>99</v>
      </c>
      <c r="Y105" s="2" t="s">
        <v>142</v>
      </c>
      <c r="Z105" s="4">
        <v>480</v>
      </c>
      <c r="AA105" s="4">
        <f>=ROUNDDOWN(80,0)</f>
      </c>
      <c r="AB105" s="5">
        <v>6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99</v>
      </c>
      <c r="BM105" s="7"/>
      <c r="BN105" s="7"/>
      <c r="BO105" s="4"/>
      <c r="BP105" s="8"/>
      <c r="BQ105" s="4"/>
      <c r="BR105" s="8"/>
      <c r="BS105" s="7"/>
      <c r="BT105" s="7"/>
      <c r="BU105" s="2" t="s">
        <v>103</v>
      </c>
      <c r="BV105" s="2" t="s">
        <v>104</v>
      </c>
      <c r="BW105" s="2" t="s">
        <v>99</v>
      </c>
      <c r="BX105" s="2" t="s">
        <v>154</v>
      </c>
      <c r="BY105" s="2" t="s">
        <v>106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144</v>
      </c>
      <c r="CH105" s="2" t="s">
        <v>104</v>
      </c>
      <c r="CI105" s="2" t="s">
        <v>99</v>
      </c>
      <c r="CJ105" s="2" t="s">
        <v>99</v>
      </c>
      <c r="CK105" s="2" t="s">
        <v>106</v>
      </c>
      <c r="CL105" s="2" t="s">
        <v>99</v>
      </c>
    </row>
    <row r="106">
      <c r="A106" s="2" t="s">
        <v>465</v>
      </c>
      <c r="B106" s="2" t="s">
        <v>209</v>
      </c>
      <c r="C106" s="2" t="s">
        <v>89</v>
      </c>
      <c r="D106" s="2" t="s">
        <v>210</v>
      </c>
      <c r="E106" s="2" t="s">
        <v>211</v>
      </c>
      <c r="F106" s="2" t="s">
        <v>466</v>
      </c>
      <c r="G106" s="2" t="s">
        <v>466</v>
      </c>
      <c r="H106" s="2" t="s">
        <v>466</v>
      </c>
      <c r="I106" s="2" t="s">
        <v>467</v>
      </c>
      <c r="J106" s="2" t="s">
        <v>137</v>
      </c>
      <c r="K106" s="2" t="s">
        <v>468</v>
      </c>
      <c r="L106" s="3">
        <v>20.81</v>
      </c>
      <c r="M106" s="3">
        <v>21.85</v>
      </c>
      <c r="N106" s="3">
        <v>29.99</v>
      </c>
      <c r="O106" s="2" t="s">
        <v>104</v>
      </c>
      <c r="P106" s="2" t="s">
        <v>139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147</v>
      </c>
      <c r="V106" s="2" t="s">
        <v>100</v>
      </c>
      <c r="W106" s="2" t="s">
        <v>141</v>
      </c>
      <c r="X106" s="2" t="s">
        <v>99</v>
      </c>
      <c r="Y106" s="2" t="s">
        <v>181</v>
      </c>
      <c r="Z106" s="4">
        <v>592</v>
      </c>
      <c r="AA106" s="4">
        <f>=ROUNDDOWN(296,0)</f>
      </c>
      <c r="AB106" s="5">
        <v>2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99</v>
      </c>
      <c r="BM106" s="7"/>
      <c r="BN106" s="7"/>
      <c r="BO106" s="4"/>
      <c r="BP106" s="8"/>
      <c r="BQ106" s="4"/>
      <c r="BR106" s="8"/>
      <c r="BS106" s="7"/>
      <c r="BT106" s="7"/>
      <c r="BU106" s="2" t="s">
        <v>103</v>
      </c>
      <c r="BV106" s="2" t="s">
        <v>104</v>
      </c>
      <c r="BW106" s="2" t="s">
        <v>99</v>
      </c>
      <c r="BX106" s="2" t="s">
        <v>99</v>
      </c>
      <c r="BY106" s="2" t="s">
        <v>106</v>
      </c>
      <c r="BZ106" s="2" t="s">
        <v>99</v>
      </c>
      <c r="CA106" s="4"/>
      <c r="CB106" s="8"/>
      <c r="CC106" s="4"/>
      <c r="CD106" s="8"/>
      <c r="CE106" s="7"/>
      <c r="CF106" s="7"/>
      <c r="CG106" s="2" t="s">
        <v>144</v>
      </c>
      <c r="CH106" s="2" t="s">
        <v>104</v>
      </c>
      <c r="CI106" s="2" t="s">
        <v>99</v>
      </c>
      <c r="CJ106" s="2" t="s">
        <v>99</v>
      </c>
      <c r="CK106" s="2" t="s">
        <v>106</v>
      </c>
      <c r="CL106" s="2" t="s">
        <v>99</v>
      </c>
    </row>
    <row r="107">
      <c r="A107" s="2" t="s">
        <v>469</v>
      </c>
      <c r="B107" s="2" t="s">
        <v>209</v>
      </c>
      <c r="C107" s="2" t="s">
        <v>470</v>
      </c>
      <c r="D107" s="2" t="s">
        <v>210</v>
      </c>
      <c r="E107" s="2" t="s">
        <v>211</v>
      </c>
      <c r="F107" s="2" t="s">
        <v>471</v>
      </c>
      <c r="G107" s="2" t="s">
        <v>472</v>
      </c>
      <c r="H107" s="2" t="s">
        <v>473</v>
      </c>
      <c r="I107" s="2" t="s">
        <v>474</v>
      </c>
      <c r="J107" s="2" t="s">
        <v>216</v>
      </c>
      <c r="K107" s="2" t="s">
        <v>180</v>
      </c>
      <c r="L107" s="3">
        <v>27.53</v>
      </c>
      <c r="M107" s="3">
        <v>28.91</v>
      </c>
      <c r="N107" s="3">
        <v>59.99</v>
      </c>
      <c r="O107" s="2" t="s">
        <v>187</v>
      </c>
      <c r="P107" s="2" t="s">
        <v>166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147</v>
      </c>
      <c r="V107" s="2" t="s">
        <v>220</v>
      </c>
      <c r="W107" s="2" t="s">
        <v>141</v>
      </c>
      <c r="X107" s="2" t="s">
        <v>99</v>
      </c>
      <c r="Y107" s="2" t="s">
        <v>475</v>
      </c>
      <c r="Z107" s="4">
        <v>1</v>
      </c>
      <c r="AA107" s="4">
        <f>=ROUNDDOWN(0.357142857142857,0)</f>
      </c>
      <c r="AB107" s="5">
        <v>2.8</v>
      </c>
      <c r="AC107" s="2" t="s">
        <v>99</v>
      </c>
      <c r="AD107" s="4"/>
      <c r="AE107" s="4"/>
      <c r="AF107" s="6">
        <v>63</v>
      </c>
      <c r="AG107" s="6"/>
      <c r="AH107" s="7">
        <v>0.6452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8</v>
      </c>
      <c r="AQ107" s="8">
        <v>252.01</v>
      </c>
      <c r="AR107" s="4"/>
      <c r="AS107" s="8"/>
      <c r="AT107" s="7"/>
      <c r="AU107" s="7"/>
      <c r="AV107" s="4">
        <v>8</v>
      </c>
      <c r="AW107" s="8">
        <v>252.01</v>
      </c>
      <c r="AX107" s="4"/>
      <c r="AY107" s="8"/>
      <c r="AZ107" s="7"/>
      <c r="BA107" s="7"/>
      <c r="BB107" s="7">
        <v>1</v>
      </c>
      <c r="BC107" s="4">
        <v>16</v>
      </c>
      <c r="BD107" s="8">
        <v>504.47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0.4996</v>
      </c>
      <c r="BJ107" s="4">
        <v>15</v>
      </c>
      <c r="BK107" s="8">
        <v>408.39</v>
      </c>
      <c r="BL107" s="2" t="s">
        <v>476</v>
      </c>
      <c r="BM107" s="7">
        <v>0.5333</v>
      </c>
      <c r="BN107" s="7">
        <v>0.6171</v>
      </c>
      <c r="BO107" s="4">
        <v>5</v>
      </c>
      <c r="BP107" s="8">
        <v>158.35</v>
      </c>
      <c r="BQ107" s="4"/>
      <c r="BR107" s="8"/>
      <c r="BS107" s="7"/>
      <c r="BT107" s="7"/>
      <c r="BU107" s="2" t="s">
        <v>103</v>
      </c>
      <c r="BV107" s="2" t="s">
        <v>104</v>
      </c>
      <c r="BW107" s="2" t="s">
        <v>99</v>
      </c>
      <c r="BX107" s="2" t="s">
        <v>477</v>
      </c>
      <c r="BY107" s="2" t="s">
        <v>106</v>
      </c>
      <c r="BZ107" s="2" t="s">
        <v>99</v>
      </c>
      <c r="CA107" s="4">
        <v>3</v>
      </c>
      <c r="CB107" s="8">
        <v>93.66</v>
      </c>
      <c r="CC107" s="4"/>
      <c r="CD107" s="8"/>
      <c r="CE107" s="7"/>
      <c r="CF107" s="7"/>
      <c r="CG107" s="2" t="s">
        <v>103</v>
      </c>
      <c r="CH107" s="2" t="s">
        <v>104</v>
      </c>
      <c r="CI107" s="2" t="s">
        <v>478</v>
      </c>
      <c r="CJ107" s="2" t="s">
        <v>332</v>
      </c>
      <c r="CK107" s="2" t="s">
        <v>106</v>
      </c>
      <c r="CL107" s="2" t="s">
        <v>99</v>
      </c>
    </row>
    <row r="108">
      <c r="A108" s="2" t="s">
        <v>479</v>
      </c>
      <c r="B108" s="2" t="s">
        <v>209</v>
      </c>
      <c r="C108" s="2" t="s">
        <v>470</v>
      </c>
      <c r="D108" s="2" t="s">
        <v>210</v>
      </c>
      <c r="E108" s="2" t="s">
        <v>211</v>
      </c>
      <c r="F108" s="2" t="s">
        <v>471</v>
      </c>
      <c r="G108" s="2" t="s">
        <v>472</v>
      </c>
      <c r="H108" s="2" t="s">
        <v>473</v>
      </c>
      <c r="I108" s="2" t="s">
        <v>474</v>
      </c>
      <c r="J108" s="2" t="s">
        <v>216</v>
      </c>
      <c r="K108" s="2" t="s">
        <v>286</v>
      </c>
      <c r="L108" s="3">
        <v>27.53</v>
      </c>
      <c r="M108" s="3">
        <v>28.91</v>
      </c>
      <c r="N108" s="3">
        <v>59.99</v>
      </c>
      <c r="O108" s="2" t="s">
        <v>187</v>
      </c>
      <c r="P108" s="2" t="s">
        <v>166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147</v>
      </c>
      <c r="V108" s="2" t="s">
        <v>220</v>
      </c>
      <c r="W108" s="2" t="s">
        <v>141</v>
      </c>
      <c r="X108" s="2" t="s">
        <v>99</v>
      </c>
      <c r="Y108" s="2" t="s">
        <v>480</v>
      </c>
      <c r="Z108" s="4"/>
      <c r="AA108" s="4">
        <f>=ROUNDDOWN({0},0)</f>
      </c>
      <c r="AB108" s="5">
        <v>1.3</v>
      </c>
      <c r="AC108" s="2" t="s">
        <v>99</v>
      </c>
      <c r="AD108" s="4"/>
      <c r="AE108" s="4"/>
      <c r="AF108" s="6">
        <v>63</v>
      </c>
      <c r="AG108" s="6"/>
      <c r="AH108" s="7">
        <v>0.7419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7</v>
      </c>
      <c r="AQ108" s="8">
        <v>220.79</v>
      </c>
      <c r="AR108" s="4"/>
      <c r="AS108" s="8"/>
      <c r="AT108" s="7"/>
      <c r="AU108" s="7"/>
      <c r="AV108" s="4">
        <v>7</v>
      </c>
      <c r="AW108" s="8">
        <v>220.79</v>
      </c>
      <c r="AX108" s="4"/>
      <c r="AY108" s="8"/>
      <c r="AZ108" s="7"/>
      <c r="BA108" s="7"/>
      <c r="BB108" s="7">
        <v>1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0.4377</v>
      </c>
      <c r="BJ108" s="4">
        <v>10</v>
      </c>
      <c r="BK108" s="8">
        <v>297.15</v>
      </c>
      <c r="BL108" s="2" t="s">
        <v>476</v>
      </c>
      <c r="BM108" s="7">
        <v>0.7</v>
      </c>
      <c r="BN108" s="7">
        <v>0.743</v>
      </c>
      <c r="BO108" s="4">
        <v>5</v>
      </c>
      <c r="BP108" s="8">
        <v>158.35</v>
      </c>
      <c r="BQ108" s="4"/>
      <c r="BR108" s="8"/>
      <c r="BS108" s="7"/>
      <c r="BT108" s="7"/>
      <c r="BU108" s="2" t="s">
        <v>103</v>
      </c>
      <c r="BV108" s="2" t="s">
        <v>104</v>
      </c>
      <c r="BW108" s="2" t="s">
        <v>99</v>
      </c>
      <c r="BX108" s="2" t="s">
        <v>481</v>
      </c>
      <c r="BY108" s="2" t="s">
        <v>106</v>
      </c>
      <c r="BZ108" s="2" t="s">
        <v>99</v>
      </c>
      <c r="CA108" s="4">
        <v>2</v>
      </c>
      <c r="CB108" s="8">
        <v>62.44</v>
      </c>
      <c r="CC108" s="4"/>
      <c r="CD108" s="8"/>
      <c r="CE108" s="7"/>
      <c r="CF108" s="7"/>
      <c r="CG108" s="2" t="s">
        <v>103</v>
      </c>
      <c r="CH108" s="2" t="s">
        <v>104</v>
      </c>
      <c r="CI108" s="2" t="s">
        <v>478</v>
      </c>
      <c r="CJ108" s="2" t="s">
        <v>482</v>
      </c>
      <c r="CK108" s="2" t="s">
        <v>106</v>
      </c>
      <c r="CL108" s="2" t="s">
        <v>99</v>
      </c>
    </row>
    <row r="109">
      <c r="A109" s="2" t="s">
        <v>483</v>
      </c>
      <c r="B109" s="2" t="s">
        <v>209</v>
      </c>
      <c r="C109" s="2" t="s">
        <v>470</v>
      </c>
      <c r="D109" s="2" t="s">
        <v>210</v>
      </c>
      <c r="E109" s="2" t="s">
        <v>211</v>
      </c>
      <c r="F109" s="2" t="s">
        <v>471</v>
      </c>
      <c r="G109" s="2" t="s">
        <v>472</v>
      </c>
      <c r="H109" s="2" t="s">
        <v>473</v>
      </c>
      <c r="I109" s="2" t="s">
        <v>474</v>
      </c>
      <c r="J109" s="2" t="s">
        <v>216</v>
      </c>
      <c r="K109" s="2" t="s">
        <v>249</v>
      </c>
      <c r="L109" s="3">
        <v>27.53</v>
      </c>
      <c r="M109" s="3">
        <v>28.91</v>
      </c>
      <c r="N109" s="3">
        <v>59.99</v>
      </c>
      <c r="O109" s="2" t="s">
        <v>187</v>
      </c>
      <c r="P109" s="2" t="s">
        <v>166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147</v>
      </c>
      <c r="V109" s="2" t="s">
        <v>220</v>
      </c>
      <c r="W109" s="2" t="s">
        <v>141</v>
      </c>
      <c r="X109" s="2" t="s">
        <v>99</v>
      </c>
      <c r="Y109" s="2" t="s">
        <v>484</v>
      </c>
      <c r="Z109" s="4"/>
      <c r="AA109" s="4">
        <f>=ROUNDDOWN({0},0)</f>
      </c>
      <c r="AB109" s="5">
        <v>0.3</v>
      </c>
      <c r="AC109" s="2" t="s">
        <v>99</v>
      </c>
      <c r="AD109" s="4"/>
      <c r="AE109" s="4"/>
      <c r="AF109" s="6">
        <v>63</v>
      </c>
      <c r="AG109" s="6"/>
      <c r="AH109" s="7">
        <v>0.6452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1</v>
      </c>
      <c r="AQ109" s="8">
        <v>31.67</v>
      </c>
      <c r="AR109" s="4"/>
      <c r="AS109" s="8"/>
      <c r="AT109" s="7"/>
      <c r="AU109" s="7"/>
      <c r="AV109" s="4">
        <v>1</v>
      </c>
      <c r="AW109" s="8">
        <v>31.67</v>
      </c>
      <c r="AX109" s="4"/>
      <c r="AY109" s="8"/>
      <c r="AZ109" s="7"/>
      <c r="BA109" s="7"/>
      <c r="BB109" s="7">
        <v>1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0.0628</v>
      </c>
      <c r="BJ109" s="4">
        <v>3</v>
      </c>
      <c r="BK109" s="8">
        <v>78.09</v>
      </c>
      <c r="BL109" s="2" t="s">
        <v>485</v>
      </c>
      <c r="BM109" s="7">
        <v>0.3333</v>
      </c>
      <c r="BN109" s="7">
        <v>0.4056</v>
      </c>
      <c r="BO109" s="4">
        <v>1</v>
      </c>
      <c r="BP109" s="8">
        <v>31.67</v>
      </c>
      <c r="BQ109" s="4"/>
      <c r="BR109" s="8"/>
      <c r="BS109" s="7"/>
      <c r="BT109" s="7"/>
      <c r="BU109" s="2" t="s">
        <v>103</v>
      </c>
      <c r="BV109" s="2" t="s">
        <v>104</v>
      </c>
      <c r="BW109" s="2" t="s">
        <v>99</v>
      </c>
      <c r="BX109" s="2" t="s">
        <v>477</v>
      </c>
      <c r="BY109" s="2" t="s">
        <v>106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103</v>
      </c>
      <c r="CH109" s="2" t="s">
        <v>104</v>
      </c>
      <c r="CI109" s="2" t="s">
        <v>478</v>
      </c>
      <c r="CJ109" s="2" t="s">
        <v>486</v>
      </c>
      <c r="CK109" s="2" t="s">
        <v>106</v>
      </c>
      <c r="CL109" s="2" t="s">
        <v>99</v>
      </c>
    </row>
    <row r="110">
      <c r="A110" s="2" t="s">
        <v>487</v>
      </c>
      <c r="B110" s="2" t="s">
        <v>209</v>
      </c>
      <c r="C110" s="2" t="s">
        <v>470</v>
      </c>
      <c r="D110" s="2" t="s">
        <v>210</v>
      </c>
      <c r="E110" s="2" t="s">
        <v>211</v>
      </c>
      <c r="F110" s="2" t="s">
        <v>488</v>
      </c>
      <c r="G110" s="2" t="s">
        <v>489</v>
      </c>
      <c r="H110" s="2" t="s">
        <v>490</v>
      </c>
      <c r="I110" s="2" t="s">
        <v>491</v>
      </c>
      <c r="J110" s="2" t="s">
        <v>492</v>
      </c>
      <c r="K110" s="2" t="s">
        <v>180</v>
      </c>
      <c r="L110" s="3">
        <v>24.29</v>
      </c>
      <c r="M110" s="3">
        <v>25.5</v>
      </c>
      <c r="N110" s="3">
        <v>54.99</v>
      </c>
      <c r="O110" s="2" t="s">
        <v>187</v>
      </c>
      <c r="P110" s="2" t="s">
        <v>166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147</v>
      </c>
      <c r="V110" s="2" t="s">
        <v>220</v>
      </c>
      <c r="W110" s="2" t="s">
        <v>141</v>
      </c>
      <c r="X110" s="2" t="s">
        <v>99</v>
      </c>
      <c r="Y110" s="2" t="s">
        <v>493</v>
      </c>
      <c r="Z110" s="4"/>
      <c r="AA110" s="4">
        <f>=ROUNDDOWN({0},0)</f>
      </c>
      <c r="AB110" s="5">
        <v>1</v>
      </c>
      <c r="AC110" s="2" t="s">
        <v>99</v>
      </c>
      <c r="AD110" s="4"/>
      <c r="AE110" s="4"/>
      <c r="AF110" s="6">
        <v>63</v>
      </c>
      <c r="AG110" s="6"/>
      <c r="AH110" s="7">
        <v>0.6452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1</v>
      </c>
      <c r="AQ110" s="8">
        <v>27.93</v>
      </c>
      <c r="AR110" s="4"/>
      <c r="AS110" s="8"/>
      <c r="AT110" s="7"/>
      <c r="AU110" s="7"/>
      <c r="AV110" s="4">
        <v>1</v>
      </c>
      <c r="AW110" s="8">
        <v>27.93</v>
      </c>
      <c r="AX110" s="4"/>
      <c r="AY110" s="8"/>
      <c r="AZ110" s="7"/>
      <c r="BA110" s="7"/>
      <c r="BB110" s="7">
        <v>1</v>
      </c>
      <c r="BC110" s="4">
        <v>2</v>
      </c>
      <c r="BD110" s="8">
        <v>51.35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0.5439</v>
      </c>
      <c r="BJ110" s="4">
        <v>4</v>
      </c>
      <c r="BK110" s="8">
        <v>105.73</v>
      </c>
      <c r="BL110" s="2" t="s">
        <v>494</v>
      </c>
      <c r="BM110" s="7">
        <v>0.25</v>
      </c>
      <c r="BN110" s="7">
        <v>0.2642</v>
      </c>
      <c r="BO110" s="4">
        <v>1</v>
      </c>
      <c r="BP110" s="8">
        <v>27.93</v>
      </c>
      <c r="BQ110" s="4"/>
      <c r="BR110" s="8"/>
      <c r="BS110" s="7"/>
      <c r="BT110" s="7"/>
      <c r="BU110" s="2" t="s">
        <v>103</v>
      </c>
      <c r="BV110" s="2" t="s">
        <v>104</v>
      </c>
      <c r="BW110" s="2" t="s">
        <v>99</v>
      </c>
      <c r="BX110" s="2" t="s">
        <v>201</v>
      </c>
      <c r="BY110" s="2" t="s">
        <v>106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103</v>
      </c>
      <c r="CH110" s="2" t="s">
        <v>104</v>
      </c>
      <c r="CI110" s="2" t="s">
        <v>478</v>
      </c>
      <c r="CJ110" s="2" t="s">
        <v>495</v>
      </c>
      <c r="CK110" s="2" t="s">
        <v>106</v>
      </c>
      <c r="CL110" s="2" t="s">
        <v>99</v>
      </c>
    </row>
    <row r="111">
      <c r="A111" s="2" t="s">
        <v>496</v>
      </c>
      <c r="B111" s="2" t="s">
        <v>209</v>
      </c>
      <c r="C111" s="2" t="s">
        <v>470</v>
      </c>
      <c r="D111" s="2" t="s">
        <v>210</v>
      </c>
      <c r="E111" s="2" t="s">
        <v>211</v>
      </c>
      <c r="F111" s="2" t="s">
        <v>488</v>
      </c>
      <c r="G111" s="2" t="s">
        <v>489</v>
      </c>
      <c r="H111" s="2" t="s">
        <v>490</v>
      </c>
      <c r="I111" s="2" t="s">
        <v>491</v>
      </c>
      <c r="J111" s="2" t="s">
        <v>497</v>
      </c>
      <c r="K111" s="2" t="s">
        <v>249</v>
      </c>
      <c r="L111" s="3">
        <v>20.65</v>
      </c>
      <c r="M111" s="3">
        <v>21.68</v>
      </c>
      <c r="N111" s="3">
        <v>49.99</v>
      </c>
      <c r="O111" s="2" t="s">
        <v>187</v>
      </c>
      <c r="P111" s="2" t="s">
        <v>166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147</v>
      </c>
      <c r="V111" s="2" t="s">
        <v>220</v>
      </c>
      <c r="W111" s="2" t="s">
        <v>141</v>
      </c>
      <c r="X111" s="2" t="s">
        <v>99</v>
      </c>
      <c r="Y111" s="2" t="s">
        <v>498</v>
      </c>
      <c r="Z111" s="4"/>
      <c r="AA111" s="4">
        <f>=ROUNDDOWN({0},0)</f>
      </c>
      <c r="AB111" s="5">
        <v>0.2</v>
      </c>
      <c r="AC111" s="2" t="s">
        <v>99</v>
      </c>
      <c r="AD111" s="4"/>
      <c r="AE111" s="4"/>
      <c r="AF111" s="6">
        <v>63</v>
      </c>
      <c r="AG111" s="6"/>
      <c r="AH111" s="7">
        <v>0.6452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1</v>
      </c>
      <c r="AQ111" s="8">
        <v>23.42</v>
      </c>
      <c r="AR111" s="4"/>
      <c r="AS111" s="8"/>
      <c r="AT111" s="7"/>
      <c r="AU111" s="7"/>
      <c r="AV111" s="4">
        <v>1</v>
      </c>
      <c r="AW111" s="8">
        <v>23.42</v>
      </c>
      <c r="AX111" s="4"/>
      <c r="AY111" s="8"/>
      <c r="AZ111" s="7"/>
      <c r="BA111" s="7"/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0.4561</v>
      </c>
      <c r="BJ111" s="4">
        <v>1</v>
      </c>
      <c r="BK111" s="8">
        <v>23.42</v>
      </c>
      <c r="BL111" s="2" t="s">
        <v>17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103</v>
      </c>
      <c r="BV111" s="2" t="s">
        <v>104</v>
      </c>
      <c r="BW111" s="2" t="s">
        <v>99</v>
      </c>
      <c r="BX111" s="2" t="s">
        <v>481</v>
      </c>
      <c r="BY111" s="2" t="s">
        <v>106</v>
      </c>
      <c r="BZ111" s="2" t="s">
        <v>99</v>
      </c>
      <c r="CA111" s="4">
        <v>1</v>
      </c>
      <c r="CB111" s="8">
        <v>23.42</v>
      </c>
      <c r="CC111" s="4"/>
      <c r="CD111" s="8"/>
      <c r="CE111" s="7"/>
      <c r="CF111" s="7"/>
      <c r="CG111" s="2" t="s">
        <v>103</v>
      </c>
      <c r="CH111" s="2" t="s">
        <v>104</v>
      </c>
      <c r="CI111" s="2" t="s">
        <v>478</v>
      </c>
      <c r="CJ111" s="2" t="s">
        <v>499</v>
      </c>
      <c r="CK111" s="2" t="s">
        <v>106</v>
      </c>
      <c r="CL111" s="2" t="s">
        <v>99</v>
      </c>
    </row>
    <row r="112">
      <c r="A112" s="2" t="s">
        <v>500</v>
      </c>
      <c r="B112" s="2" t="s">
        <v>209</v>
      </c>
      <c r="C112" s="2" t="s">
        <v>501</v>
      </c>
      <c r="D112" s="2" t="s">
        <v>210</v>
      </c>
      <c r="E112" s="2" t="s">
        <v>211</v>
      </c>
      <c r="F112" s="2" t="s">
        <v>376</v>
      </c>
      <c r="G112" s="2" t="s">
        <v>376</v>
      </c>
      <c r="H112" s="2" t="s">
        <v>376</v>
      </c>
      <c r="I112" s="2" t="s">
        <v>377</v>
      </c>
      <c r="J112" s="2" t="s">
        <v>378</v>
      </c>
      <c r="K112" s="2" t="s">
        <v>240</v>
      </c>
      <c r="L112" s="3">
        <v>27.5</v>
      </c>
      <c r="M112" s="3">
        <v>28.88</v>
      </c>
      <c r="N112" s="3">
        <v>57.99</v>
      </c>
      <c r="O112" s="2" t="s">
        <v>104</v>
      </c>
      <c r="P112" s="2" t="s">
        <v>166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147</v>
      </c>
      <c r="V112" s="2" t="s">
        <v>100</v>
      </c>
      <c r="W112" s="2" t="s">
        <v>99</v>
      </c>
      <c r="X112" s="2" t="s">
        <v>99</v>
      </c>
      <c r="Y112" s="2" t="s">
        <v>502</v>
      </c>
      <c r="Z112" s="4">
        <v>173</v>
      </c>
      <c r="AA112" s="4">
        <f>=ROUNDDOWN({0},0)</f>
      </c>
      <c r="AB112" s="5"/>
      <c r="AC112" s="2" t="s">
        <v>99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>
        <v>2</v>
      </c>
      <c r="AW112" s="8">
        <v>104.33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/>
      <c r="BC112" s="4">
        <v>5</v>
      </c>
      <c r="BD112" s="8">
        <v>239.84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0.435</v>
      </c>
      <c r="BJ112" s="4"/>
      <c r="BK112" s="8"/>
      <c r="BL112" s="2" t="s">
        <v>99</v>
      </c>
      <c r="BM112" s="7"/>
      <c r="BN112" s="7"/>
      <c r="BO112" s="4"/>
      <c r="BP112" s="8"/>
      <c r="BQ112" s="4"/>
      <c r="BR112" s="8"/>
      <c r="BS112" s="7"/>
      <c r="BT112" s="7"/>
      <c r="BU112" s="2" t="s">
        <v>99</v>
      </c>
      <c r="BV112" s="2" t="s">
        <v>99</v>
      </c>
      <c r="BW112" s="2" t="s">
        <v>99</v>
      </c>
      <c r="BX112" s="2" t="s">
        <v>99</v>
      </c>
      <c r="BY112" s="2" t="s">
        <v>99</v>
      </c>
      <c r="BZ112" s="2" t="s">
        <v>99</v>
      </c>
      <c r="CA112" s="4"/>
      <c r="CB112" s="8"/>
      <c r="CC112" s="4"/>
      <c r="CD112" s="8"/>
      <c r="CE112" s="7"/>
      <c r="CF112" s="7"/>
      <c r="CG112" s="2" t="s">
        <v>103</v>
      </c>
      <c r="CH112" s="2" t="s">
        <v>104</v>
      </c>
      <c r="CI112" s="2" t="s">
        <v>503</v>
      </c>
      <c r="CJ112" s="2" t="s">
        <v>504</v>
      </c>
      <c r="CK112" s="2" t="s">
        <v>106</v>
      </c>
      <c r="CL112" s="2" t="s">
        <v>99</v>
      </c>
    </row>
    <row r="113">
      <c r="A113" s="2" t="s">
        <v>505</v>
      </c>
      <c r="B113" s="2" t="s">
        <v>209</v>
      </c>
      <c r="C113" s="2" t="s">
        <v>501</v>
      </c>
      <c r="D113" s="2" t="s">
        <v>210</v>
      </c>
      <c r="E113" s="2" t="s">
        <v>211</v>
      </c>
      <c r="F113" s="2" t="s">
        <v>376</v>
      </c>
      <c r="G113" s="2" t="s">
        <v>376</v>
      </c>
      <c r="H113" s="2" t="s">
        <v>376</v>
      </c>
      <c r="I113" s="2" t="s">
        <v>383</v>
      </c>
      <c r="J113" s="2" t="s">
        <v>384</v>
      </c>
      <c r="K113" s="2" t="s">
        <v>240</v>
      </c>
      <c r="L113" s="3">
        <v>37</v>
      </c>
      <c r="M113" s="3">
        <v>38.85</v>
      </c>
      <c r="N113" s="3">
        <v>77.99</v>
      </c>
      <c r="O113" s="2" t="s">
        <v>104</v>
      </c>
      <c r="P113" s="2" t="s">
        <v>166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147</v>
      </c>
      <c r="V113" s="2" t="s">
        <v>100</v>
      </c>
      <c r="W113" s="2" t="s">
        <v>99</v>
      </c>
      <c r="X113" s="2" t="s">
        <v>99</v>
      </c>
      <c r="Y113" s="2" t="s">
        <v>457</v>
      </c>
      <c r="Z113" s="4">
        <v>147</v>
      </c>
      <c r="AA113" s="4">
        <f>=ROUNDDOWN({0},0)</f>
      </c>
      <c r="AB113" s="5"/>
      <c r="AC113" s="2" t="s">
        <v>99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1</v>
      </c>
      <c r="AQ113" s="8">
        <v>41.96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0.4022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</v>
      </c>
      <c r="BK113" s="8">
        <v>41.96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99</v>
      </c>
      <c r="BV113" s="2" t="s">
        <v>99</v>
      </c>
      <c r="BW113" s="2" t="s">
        <v>99</v>
      </c>
      <c r="BX113" s="2" t="s">
        <v>99</v>
      </c>
      <c r="BY113" s="2" t="s">
        <v>99</v>
      </c>
      <c r="BZ113" s="2" t="s">
        <v>99</v>
      </c>
      <c r="CA113" s="4">
        <v>1</v>
      </c>
      <c r="CB113" s="8">
        <v>41.96</v>
      </c>
      <c r="CC113" s="4"/>
      <c r="CD113" s="8"/>
      <c r="CE113" s="7"/>
      <c r="CF113" s="7"/>
      <c r="CG113" s="2" t="s">
        <v>103</v>
      </c>
      <c r="CH113" s="2" t="s">
        <v>104</v>
      </c>
      <c r="CI113" s="2" t="s">
        <v>503</v>
      </c>
      <c r="CJ113" s="2" t="s">
        <v>506</v>
      </c>
      <c r="CK113" s="2" t="s">
        <v>106</v>
      </c>
      <c r="CL113" s="2" t="s">
        <v>99</v>
      </c>
    </row>
    <row r="114">
      <c r="A114" s="2" t="s">
        <v>507</v>
      </c>
      <c r="B114" s="2" t="s">
        <v>209</v>
      </c>
      <c r="C114" s="2" t="s">
        <v>501</v>
      </c>
      <c r="D114" s="2" t="s">
        <v>210</v>
      </c>
      <c r="E114" s="2" t="s">
        <v>211</v>
      </c>
      <c r="F114" s="2" t="s">
        <v>376</v>
      </c>
      <c r="G114" s="2" t="s">
        <v>376</v>
      </c>
      <c r="H114" s="2" t="s">
        <v>376</v>
      </c>
      <c r="I114" s="2" t="s">
        <v>389</v>
      </c>
      <c r="J114" s="2" t="s">
        <v>390</v>
      </c>
      <c r="K114" s="2" t="s">
        <v>240</v>
      </c>
      <c r="L114" s="3">
        <v>55</v>
      </c>
      <c r="M114" s="3">
        <v>57.75</v>
      </c>
      <c r="N114" s="3">
        <v>114.99</v>
      </c>
      <c r="O114" s="2" t="s">
        <v>104</v>
      </c>
      <c r="P114" s="2" t="s">
        <v>166</v>
      </c>
      <c r="Q114" s="2" t="s">
        <v>98</v>
      </c>
      <c r="R114" s="2" t="s">
        <v>99</v>
      </c>
      <c r="S114" s="2" t="s">
        <v>99</v>
      </c>
      <c r="T114" s="2" t="s">
        <v>99</v>
      </c>
      <c r="U114" s="2" t="s">
        <v>147</v>
      </c>
      <c r="V114" s="2" t="s">
        <v>100</v>
      </c>
      <c r="W114" s="2" t="s">
        <v>99</v>
      </c>
      <c r="X114" s="2" t="s">
        <v>99</v>
      </c>
      <c r="Y114" s="2" t="s">
        <v>502</v>
      </c>
      <c r="Z114" s="4">
        <v>161</v>
      </c>
      <c r="AA114" s="4">
        <f>=ROUNDDOWN(805,0)</f>
      </c>
      <c r="AB114" s="5">
        <v>0.2</v>
      </c>
      <c r="AC114" s="2" t="s">
        <v>99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1</v>
      </c>
      <c r="AQ114" s="8">
        <v>62.37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0.5978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</v>
      </c>
      <c r="BK114" s="8">
        <v>62.37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99</v>
      </c>
      <c r="BV114" s="2" t="s">
        <v>99</v>
      </c>
      <c r="BW114" s="2" t="s">
        <v>99</v>
      </c>
      <c r="BX114" s="2" t="s">
        <v>99</v>
      </c>
      <c r="BY114" s="2" t="s">
        <v>99</v>
      </c>
      <c r="BZ114" s="2" t="s">
        <v>99</v>
      </c>
      <c r="CA114" s="4">
        <v>1</v>
      </c>
      <c r="CB114" s="8">
        <v>62.37</v>
      </c>
      <c r="CC114" s="4"/>
      <c r="CD114" s="8"/>
      <c r="CE114" s="7"/>
      <c r="CF114" s="7"/>
      <c r="CG114" s="2" t="s">
        <v>103</v>
      </c>
      <c r="CH114" s="2" t="s">
        <v>104</v>
      </c>
      <c r="CI114" s="2" t="s">
        <v>503</v>
      </c>
      <c r="CJ114" s="2" t="s">
        <v>508</v>
      </c>
      <c r="CK114" s="2" t="s">
        <v>106</v>
      </c>
      <c r="CL114" s="2" t="s">
        <v>99</v>
      </c>
    </row>
    <row r="115">
      <c r="A115" s="2" t="s">
        <v>509</v>
      </c>
      <c r="B115" s="2" t="s">
        <v>209</v>
      </c>
      <c r="C115" s="2" t="s">
        <v>501</v>
      </c>
      <c r="D115" s="2" t="s">
        <v>210</v>
      </c>
      <c r="E115" s="2" t="s">
        <v>211</v>
      </c>
      <c r="F115" s="2" t="s">
        <v>376</v>
      </c>
      <c r="G115" s="2" t="s">
        <v>376</v>
      </c>
      <c r="H115" s="2" t="s">
        <v>376</v>
      </c>
      <c r="I115" s="2" t="s">
        <v>393</v>
      </c>
      <c r="J115" s="2" t="s">
        <v>378</v>
      </c>
      <c r="K115" s="2" t="s">
        <v>394</v>
      </c>
      <c r="L115" s="3">
        <v>27.5</v>
      </c>
      <c r="M115" s="3">
        <v>28.88</v>
      </c>
      <c r="N115" s="3">
        <v>57.99</v>
      </c>
      <c r="O115" s="2" t="s">
        <v>104</v>
      </c>
      <c r="P115" s="2" t="s">
        <v>166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147</v>
      </c>
      <c r="V115" s="2" t="s">
        <v>100</v>
      </c>
      <c r="W115" s="2" t="s">
        <v>99</v>
      </c>
      <c r="X115" s="2" t="s">
        <v>99</v>
      </c>
      <c r="Y115" s="2" t="s">
        <v>457</v>
      </c>
      <c r="Z115" s="4">
        <v>174</v>
      </c>
      <c r="AA115" s="4">
        <f>=ROUNDDOWN({0},0)</f>
      </c>
      <c r="AB115" s="5"/>
      <c r="AC115" s="2" t="s">
        <v>99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>
        <v>1</v>
      </c>
      <c r="AQ115" s="8">
        <v>31.18</v>
      </c>
      <c r="AR115" s="4"/>
      <c r="AS115" s="8"/>
      <c r="AT115" s="7"/>
      <c r="AU115" s="7"/>
      <c r="AV115" s="4">
        <v>2</v>
      </c>
      <c r="AW115" s="8">
        <v>93.55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0.3333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0.3901</v>
      </c>
      <c r="BJ115" s="4">
        <v>1</v>
      </c>
      <c r="BK115" s="8">
        <v>31.18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99</v>
      </c>
      <c r="BV115" s="2" t="s">
        <v>99</v>
      </c>
      <c r="BW115" s="2" t="s">
        <v>99</v>
      </c>
      <c r="BX115" s="2" t="s">
        <v>99</v>
      </c>
      <c r="BY115" s="2" t="s">
        <v>99</v>
      </c>
      <c r="BZ115" s="2" t="s">
        <v>99</v>
      </c>
      <c r="CA115" s="4">
        <v>1</v>
      </c>
      <c r="CB115" s="8">
        <v>31.18</v>
      </c>
      <c r="CC115" s="4"/>
      <c r="CD115" s="8"/>
      <c r="CE115" s="7"/>
      <c r="CF115" s="7"/>
      <c r="CG115" s="2" t="s">
        <v>103</v>
      </c>
      <c r="CH115" s="2" t="s">
        <v>104</v>
      </c>
      <c r="CI115" s="2" t="s">
        <v>503</v>
      </c>
      <c r="CJ115" s="2" t="s">
        <v>510</v>
      </c>
      <c r="CK115" s="2" t="s">
        <v>106</v>
      </c>
      <c r="CL115" s="2" t="s">
        <v>99</v>
      </c>
    </row>
    <row r="116">
      <c r="A116" s="2" t="s">
        <v>511</v>
      </c>
      <c r="B116" s="2" t="s">
        <v>209</v>
      </c>
      <c r="C116" s="2" t="s">
        <v>501</v>
      </c>
      <c r="D116" s="2" t="s">
        <v>210</v>
      </c>
      <c r="E116" s="2" t="s">
        <v>211</v>
      </c>
      <c r="F116" s="2" t="s">
        <v>376</v>
      </c>
      <c r="G116" s="2" t="s">
        <v>376</v>
      </c>
      <c r="H116" s="2" t="s">
        <v>376</v>
      </c>
      <c r="I116" s="2" t="s">
        <v>383</v>
      </c>
      <c r="J116" s="2" t="s">
        <v>384</v>
      </c>
      <c r="K116" s="2" t="s">
        <v>394</v>
      </c>
      <c r="L116" s="3">
        <v>37</v>
      </c>
      <c r="M116" s="3">
        <v>38.85</v>
      </c>
      <c r="N116" s="3">
        <v>77.99</v>
      </c>
      <c r="O116" s="2" t="s">
        <v>104</v>
      </c>
      <c r="P116" s="2" t="s">
        <v>166</v>
      </c>
      <c r="Q116" s="2" t="s">
        <v>98</v>
      </c>
      <c r="R116" s="2" t="s">
        <v>99</v>
      </c>
      <c r="S116" s="2" t="s">
        <v>99</v>
      </c>
      <c r="T116" s="2" t="s">
        <v>99</v>
      </c>
      <c r="U116" s="2" t="s">
        <v>147</v>
      </c>
      <c r="V116" s="2" t="s">
        <v>100</v>
      </c>
      <c r="W116" s="2" t="s">
        <v>99</v>
      </c>
      <c r="X116" s="2" t="s">
        <v>99</v>
      </c>
      <c r="Y116" s="2" t="s">
        <v>457</v>
      </c>
      <c r="Z116" s="4">
        <v>19</v>
      </c>
      <c r="AA116" s="4">
        <f>=ROUNDDOWN({0},0)</f>
      </c>
      <c r="AB116" s="5"/>
      <c r="AC116" s="2" t="s">
        <v>99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/>
      <c r="BK116" s="8"/>
      <c r="BL116" s="2" t="s">
        <v>99</v>
      </c>
      <c r="BM116" s="7"/>
      <c r="BN116" s="7"/>
      <c r="BO116" s="4"/>
      <c r="BP116" s="8"/>
      <c r="BQ116" s="4"/>
      <c r="BR116" s="8"/>
      <c r="BS116" s="7"/>
      <c r="BT116" s="7"/>
      <c r="BU116" s="2" t="s">
        <v>99</v>
      </c>
      <c r="BV116" s="2" t="s">
        <v>99</v>
      </c>
      <c r="BW116" s="2" t="s">
        <v>99</v>
      </c>
      <c r="BX116" s="2" t="s">
        <v>99</v>
      </c>
      <c r="BY116" s="2" t="s">
        <v>99</v>
      </c>
      <c r="BZ116" s="2" t="s">
        <v>99</v>
      </c>
      <c r="CA116" s="4"/>
      <c r="CB116" s="8"/>
      <c r="CC116" s="4"/>
      <c r="CD116" s="8"/>
      <c r="CE116" s="7"/>
      <c r="CF116" s="7"/>
      <c r="CG116" s="2" t="s">
        <v>103</v>
      </c>
      <c r="CH116" s="2" t="s">
        <v>104</v>
      </c>
      <c r="CI116" s="2" t="s">
        <v>503</v>
      </c>
      <c r="CJ116" s="2" t="s">
        <v>512</v>
      </c>
      <c r="CK116" s="2" t="s">
        <v>106</v>
      </c>
      <c r="CL116" s="2" t="s">
        <v>99</v>
      </c>
    </row>
    <row r="117">
      <c r="A117" s="2" t="s">
        <v>513</v>
      </c>
      <c r="B117" s="2" t="s">
        <v>209</v>
      </c>
      <c r="C117" s="2" t="s">
        <v>501</v>
      </c>
      <c r="D117" s="2" t="s">
        <v>210</v>
      </c>
      <c r="E117" s="2" t="s">
        <v>211</v>
      </c>
      <c r="F117" s="2" t="s">
        <v>376</v>
      </c>
      <c r="G117" s="2" t="s">
        <v>376</v>
      </c>
      <c r="H117" s="2" t="s">
        <v>376</v>
      </c>
      <c r="I117" s="2" t="s">
        <v>389</v>
      </c>
      <c r="J117" s="2" t="s">
        <v>390</v>
      </c>
      <c r="K117" s="2" t="s">
        <v>394</v>
      </c>
      <c r="L117" s="3">
        <v>55</v>
      </c>
      <c r="M117" s="3">
        <v>57.75</v>
      </c>
      <c r="N117" s="3">
        <v>114.99</v>
      </c>
      <c r="O117" s="2" t="s">
        <v>104</v>
      </c>
      <c r="P117" s="2" t="s">
        <v>166</v>
      </c>
      <c r="Q117" s="2" t="s">
        <v>98</v>
      </c>
      <c r="R117" s="2" t="s">
        <v>99</v>
      </c>
      <c r="S117" s="2" t="s">
        <v>99</v>
      </c>
      <c r="T117" s="2" t="s">
        <v>99</v>
      </c>
      <c r="U117" s="2" t="s">
        <v>147</v>
      </c>
      <c r="V117" s="2" t="s">
        <v>100</v>
      </c>
      <c r="W117" s="2" t="s">
        <v>99</v>
      </c>
      <c r="X117" s="2" t="s">
        <v>99</v>
      </c>
      <c r="Y117" s="2" t="s">
        <v>379</v>
      </c>
      <c r="Z117" s="4">
        <v>142</v>
      </c>
      <c r="AA117" s="4">
        <f>=ROUNDDOWN({0},0)</f>
      </c>
      <c r="AB117" s="5"/>
      <c r="AC117" s="2" t="s">
        <v>99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1</v>
      </c>
      <c r="AQ117" s="8">
        <v>62.37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0.6667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1</v>
      </c>
      <c r="BK117" s="8">
        <v>62.37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99</v>
      </c>
      <c r="BV117" s="2" t="s">
        <v>99</v>
      </c>
      <c r="BW117" s="2" t="s">
        <v>99</v>
      </c>
      <c r="BX117" s="2" t="s">
        <v>99</v>
      </c>
      <c r="BY117" s="2" t="s">
        <v>99</v>
      </c>
      <c r="BZ117" s="2" t="s">
        <v>99</v>
      </c>
      <c r="CA117" s="4">
        <v>1</v>
      </c>
      <c r="CB117" s="8">
        <v>62.37</v>
      </c>
      <c r="CC117" s="4"/>
      <c r="CD117" s="8"/>
      <c r="CE117" s="7"/>
      <c r="CF117" s="7"/>
      <c r="CG117" s="2" t="s">
        <v>103</v>
      </c>
      <c r="CH117" s="2" t="s">
        <v>104</v>
      </c>
      <c r="CI117" s="2" t="s">
        <v>503</v>
      </c>
      <c r="CJ117" s="2" t="s">
        <v>514</v>
      </c>
      <c r="CK117" s="2" t="s">
        <v>106</v>
      </c>
      <c r="CL117" s="2" t="s">
        <v>99</v>
      </c>
    </row>
    <row r="118">
      <c r="A118" s="2" t="s">
        <v>515</v>
      </c>
      <c r="B118" s="2" t="s">
        <v>209</v>
      </c>
      <c r="C118" s="2" t="s">
        <v>501</v>
      </c>
      <c r="D118" s="2" t="s">
        <v>210</v>
      </c>
      <c r="E118" s="2" t="s">
        <v>211</v>
      </c>
      <c r="F118" s="2" t="s">
        <v>376</v>
      </c>
      <c r="G118" s="2" t="s">
        <v>376</v>
      </c>
      <c r="H118" s="2" t="s">
        <v>376</v>
      </c>
      <c r="I118" s="2" t="s">
        <v>377</v>
      </c>
      <c r="J118" s="2" t="s">
        <v>378</v>
      </c>
      <c r="K118" s="2" t="s">
        <v>180</v>
      </c>
      <c r="L118" s="3">
        <v>27.5</v>
      </c>
      <c r="M118" s="3">
        <v>28.88</v>
      </c>
      <c r="N118" s="3">
        <v>57.99</v>
      </c>
      <c r="O118" s="2" t="s">
        <v>104</v>
      </c>
      <c r="P118" s="2" t="s">
        <v>166</v>
      </c>
      <c r="Q118" s="2" t="s">
        <v>98</v>
      </c>
      <c r="R118" s="2" t="s">
        <v>99</v>
      </c>
      <c r="S118" s="2" t="s">
        <v>99</v>
      </c>
      <c r="T118" s="2" t="s">
        <v>99</v>
      </c>
      <c r="U118" s="2" t="s">
        <v>147</v>
      </c>
      <c r="V118" s="2" t="s">
        <v>100</v>
      </c>
      <c r="W118" s="2" t="s">
        <v>99</v>
      </c>
      <c r="X118" s="2" t="s">
        <v>99</v>
      </c>
      <c r="Y118" s="2" t="s">
        <v>502</v>
      </c>
      <c r="Z118" s="4">
        <v>136</v>
      </c>
      <c r="AA118" s="4">
        <f>=ROUNDDOWN({0},0)</f>
      </c>
      <c r="AB118" s="5"/>
      <c r="AC118" s="2" t="s">
        <v>99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1</v>
      </c>
      <c r="AW118" s="8">
        <v>41.96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0.1749</v>
      </c>
      <c r="BJ118" s="4"/>
      <c r="BK118" s="8"/>
      <c r="BL118" s="2" t="s">
        <v>99</v>
      </c>
      <c r="BM118" s="7"/>
      <c r="BN118" s="7"/>
      <c r="BO118" s="4"/>
      <c r="BP118" s="8"/>
      <c r="BQ118" s="4"/>
      <c r="BR118" s="8"/>
      <c r="BS118" s="7"/>
      <c r="BT118" s="7"/>
      <c r="BU118" s="2" t="s">
        <v>99</v>
      </c>
      <c r="BV118" s="2" t="s">
        <v>99</v>
      </c>
      <c r="BW118" s="2" t="s">
        <v>99</v>
      </c>
      <c r="BX118" s="2" t="s">
        <v>99</v>
      </c>
      <c r="BY118" s="2" t="s">
        <v>99</v>
      </c>
      <c r="BZ118" s="2" t="s">
        <v>99</v>
      </c>
      <c r="CA118" s="4"/>
      <c r="CB118" s="8"/>
      <c r="CC118" s="4"/>
      <c r="CD118" s="8"/>
      <c r="CE118" s="7"/>
      <c r="CF118" s="7"/>
      <c r="CG118" s="2" t="s">
        <v>103</v>
      </c>
      <c r="CH118" s="2" t="s">
        <v>104</v>
      </c>
      <c r="CI118" s="2" t="s">
        <v>503</v>
      </c>
      <c r="CJ118" s="2" t="s">
        <v>516</v>
      </c>
      <c r="CK118" s="2" t="s">
        <v>106</v>
      </c>
      <c r="CL118" s="2" t="s">
        <v>99</v>
      </c>
    </row>
    <row r="119">
      <c r="A119" s="2" t="s">
        <v>517</v>
      </c>
      <c r="B119" s="2" t="s">
        <v>209</v>
      </c>
      <c r="C119" s="2" t="s">
        <v>501</v>
      </c>
      <c r="D119" s="2" t="s">
        <v>210</v>
      </c>
      <c r="E119" s="2" t="s">
        <v>211</v>
      </c>
      <c r="F119" s="2" t="s">
        <v>376</v>
      </c>
      <c r="G119" s="2" t="s">
        <v>376</v>
      </c>
      <c r="H119" s="2" t="s">
        <v>376</v>
      </c>
      <c r="I119" s="2" t="s">
        <v>383</v>
      </c>
      <c r="J119" s="2" t="s">
        <v>384</v>
      </c>
      <c r="K119" s="2" t="s">
        <v>180</v>
      </c>
      <c r="L119" s="3">
        <v>37</v>
      </c>
      <c r="M119" s="3">
        <v>38.85</v>
      </c>
      <c r="N119" s="3">
        <v>77.99</v>
      </c>
      <c r="O119" s="2" t="s">
        <v>104</v>
      </c>
      <c r="P119" s="2" t="s">
        <v>166</v>
      </c>
      <c r="Q119" s="2" t="s">
        <v>98</v>
      </c>
      <c r="R119" s="2" t="s">
        <v>99</v>
      </c>
      <c r="S119" s="2" t="s">
        <v>99</v>
      </c>
      <c r="T119" s="2" t="s">
        <v>99</v>
      </c>
      <c r="U119" s="2" t="s">
        <v>147</v>
      </c>
      <c r="V119" s="2" t="s">
        <v>100</v>
      </c>
      <c r="W119" s="2" t="s">
        <v>99</v>
      </c>
      <c r="X119" s="2" t="s">
        <v>99</v>
      </c>
      <c r="Y119" s="2" t="s">
        <v>457</v>
      </c>
      <c r="Z119" s="4">
        <v>75</v>
      </c>
      <c r="AA119" s="4">
        <f>=ROUNDDOWN(107.142857142857,0)</f>
      </c>
      <c r="AB119" s="5">
        <v>0.7</v>
      </c>
      <c r="AC119" s="2" t="s">
        <v>99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1</v>
      </c>
      <c r="AQ119" s="8">
        <v>41.96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1</v>
      </c>
      <c r="BK119" s="8">
        <v>41.96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99</v>
      </c>
      <c r="BV119" s="2" t="s">
        <v>99</v>
      </c>
      <c r="BW119" s="2" t="s">
        <v>99</v>
      </c>
      <c r="BX119" s="2" t="s">
        <v>99</v>
      </c>
      <c r="BY119" s="2" t="s">
        <v>99</v>
      </c>
      <c r="BZ119" s="2" t="s">
        <v>99</v>
      </c>
      <c r="CA119" s="4">
        <v>1</v>
      </c>
      <c r="CB119" s="8">
        <v>41.96</v>
      </c>
      <c r="CC119" s="4"/>
      <c r="CD119" s="8"/>
      <c r="CE119" s="7"/>
      <c r="CF119" s="7"/>
      <c r="CG119" s="2" t="s">
        <v>103</v>
      </c>
      <c r="CH119" s="2" t="s">
        <v>104</v>
      </c>
      <c r="CI119" s="2" t="s">
        <v>503</v>
      </c>
      <c r="CJ119" s="2" t="s">
        <v>518</v>
      </c>
      <c r="CK119" s="2" t="s">
        <v>106</v>
      </c>
      <c r="CL119" s="2" t="s">
        <v>99</v>
      </c>
    </row>
    <row r="120">
      <c r="A120" s="2" t="s">
        <v>519</v>
      </c>
      <c r="B120" s="2" t="s">
        <v>209</v>
      </c>
      <c r="C120" s="2" t="s">
        <v>501</v>
      </c>
      <c r="D120" s="2" t="s">
        <v>210</v>
      </c>
      <c r="E120" s="2" t="s">
        <v>211</v>
      </c>
      <c r="F120" s="2" t="s">
        <v>376</v>
      </c>
      <c r="G120" s="2" t="s">
        <v>376</v>
      </c>
      <c r="H120" s="2" t="s">
        <v>376</v>
      </c>
      <c r="I120" s="2" t="s">
        <v>389</v>
      </c>
      <c r="J120" s="2" t="s">
        <v>390</v>
      </c>
      <c r="K120" s="2" t="s">
        <v>180</v>
      </c>
      <c r="L120" s="3">
        <v>55</v>
      </c>
      <c r="M120" s="3">
        <v>57.75</v>
      </c>
      <c r="N120" s="3">
        <v>114.99</v>
      </c>
      <c r="O120" s="2" t="s">
        <v>104</v>
      </c>
      <c r="P120" s="2" t="s">
        <v>166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147</v>
      </c>
      <c r="V120" s="2" t="s">
        <v>100</v>
      </c>
      <c r="W120" s="2" t="s">
        <v>99</v>
      </c>
      <c r="X120" s="2" t="s">
        <v>99</v>
      </c>
      <c r="Y120" s="2" t="s">
        <v>457</v>
      </c>
      <c r="Z120" s="4">
        <v>28</v>
      </c>
      <c r="AA120" s="4">
        <f>=ROUNDDOWN({0},0)</f>
      </c>
      <c r="AB120" s="5"/>
      <c r="AC120" s="2" t="s">
        <v>99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/>
      <c r="BK120" s="8"/>
      <c r="BL120" s="2" t="s">
        <v>99</v>
      </c>
      <c r="BM120" s="7"/>
      <c r="BN120" s="7"/>
      <c r="BO120" s="4"/>
      <c r="BP120" s="8"/>
      <c r="BQ120" s="4"/>
      <c r="BR120" s="8"/>
      <c r="BS120" s="7"/>
      <c r="BT120" s="7"/>
      <c r="BU120" s="2" t="s">
        <v>99</v>
      </c>
      <c r="BV120" s="2" t="s">
        <v>99</v>
      </c>
      <c r="BW120" s="2" t="s">
        <v>99</v>
      </c>
      <c r="BX120" s="2" t="s">
        <v>99</v>
      </c>
      <c r="BY120" s="2" t="s">
        <v>99</v>
      </c>
      <c r="BZ120" s="2" t="s">
        <v>99</v>
      </c>
      <c r="CA120" s="4"/>
      <c r="CB120" s="8"/>
      <c r="CC120" s="4"/>
      <c r="CD120" s="8"/>
      <c r="CE120" s="7"/>
      <c r="CF120" s="7"/>
      <c r="CG120" s="2" t="s">
        <v>103</v>
      </c>
      <c r="CH120" s="2" t="s">
        <v>104</v>
      </c>
      <c r="CI120" s="2" t="s">
        <v>503</v>
      </c>
      <c r="CJ120" s="2" t="s">
        <v>518</v>
      </c>
      <c r="CK120" s="2" t="s">
        <v>106</v>
      </c>
      <c r="CL120" s="2" t="s">
        <v>99</v>
      </c>
    </row>
    <row r="121">
      <c r="A121" s="2" t="s">
        <v>520</v>
      </c>
      <c r="B121" s="2" t="s">
        <v>209</v>
      </c>
      <c r="C121" s="2" t="s">
        <v>501</v>
      </c>
      <c r="D121" s="2" t="s">
        <v>210</v>
      </c>
      <c r="E121" s="2" t="s">
        <v>211</v>
      </c>
      <c r="F121" s="2" t="s">
        <v>459</v>
      </c>
      <c r="G121" s="2" t="s">
        <v>459</v>
      </c>
      <c r="H121" s="2" t="s">
        <v>459</v>
      </c>
      <c r="I121" s="2" t="s">
        <v>460</v>
      </c>
      <c r="J121" s="2" t="s">
        <v>261</v>
      </c>
      <c r="K121" s="2" t="s">
        <v>180</v>
      </c>
      <c r="L121" s="3">
        <v>18</v>
      </c>
      <c r="M121" s="3">
        <v>18.9</v>
      </c>
      <c r="N121" s="3">
        <v>37.99</v>
      </c>
      <c r="O121" s="2" t="s">
        <v>104</v>
      </c>
      <c r="P121" s="2" t="s">
        <v>166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147</v>
      </c>
      <c r="V121" s="2" t="s">
        <v>100</v>
      </c>
      <c r="W121" s="2" t="s">
        <v>99</v>
      </c>
      <c r="X121" s="2" t="s">
        <v>99</v>
      </c>
      <c r="Y121" s="2" t="s">
        <v>440</v>
      </c>
      <c r="Z121" s="4">
        <v>200</v>
      </c>
      <c r="AA121" s="4">
        <f>=ROUNDDOWN(33.3333333333333,0)</f>
      </c>
      <c r="AB121" s="5">
        <v>6</v>
      </c>
      <c r="AC121" s="2" t="s">
        <v>99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6</v>
      </c>
      <c r="AQ121" s="8">
        <v>122.46</v>
      </c>
      <c r="AR121" s="4"/>
      <c r="AS121" s="8"/>
      <c r="AT121" s="7"/>
      <c r="AU121" s="7"/>
      <c r="AV121" s="4">
        <v>6</v>
      </c>
      <c r="AW121" s="8">
        <v>122.46</v>
      </c>
      <c r="AX121" s="4"/>
      <c r="AY121" s="8"/>
      <c r="AZ121" s="7"/>
      <c r="BA121" s="7"/>
      <c r="BB121" s="7">
        <v>1</v>
      </c>
      <c r="BC121" s="4">
        <v>7</v>
      </c>
      <c r="BD121" s="8">
        <v>142.87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0.8571</v>
      </c>
      <c r="BJ121" s="4">
        <v>6</v>
      </c>
      <c r="BK121" s="8">
        <v>122.46</v>
      </c>
      <c r="BL121" s="2" t="s">
        <v>17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99</v>
      </c>
      <c r="BV121" s="2" t="s">
        <v>99</v>
      </c>
      <c r="BW121" s="2" t="s">
        <v>99</v>
      </c>
      <c r="BX121" s="2" t="s">
        <v>99</v>
      </c>
      <c r="BY121" s="2" t="s">
        <v>99</v>
      </c>
      <c r="BZ121" s="2" t="s">
        <v>99</v>
      </c>
      <c r="CA121" s="4">
        <v>6</v>
      </c>
      <c r="CB121" s="8">
        <v>122.46</v>
      </c>
      <c r="CC121" s="4"/>
      <c r="CD121" s="8"/>
      <c r="CE121" s="7"/>
      <c r="CF121" s="7"/>
      <c r="CG121" s="2" t="s">
        <v>103</v>
      </c>
      <c r="CH121" s="2" t="s">
        <v>104</v>
      </c>
      <c r="CI121" s="2" t="s">
        <v>503</v>
      </c>
      <c r="CJ121" s="2" t="s">
        <v>521</v>
      </c>
      <c r="CK121" s="2" t="s">
        <v>106</v>
      </c>
      <c r="CL121" s="2" t="s">
        <v>99</v>
      </c>
    </row>
    <row r="122">
      <c r="A122" s="2" t="s">
        <v>522</v>
      </c>
      <c r="B122" s="2" t="s">
        <v>209</v>
      </c>
      <c r="C122" s="2" t="s">
        <v>501</v>
      </c>
      <c r="D122" s="2" t="s">
        <v>210</v>
      </c>
      <c r="E122" s="2" t="s">
        <v>211</v>
      </c>
      <c r="F122" s="2" t="s">
        <v>459</v>
      </c>
      <c r="G122" s="2" t="s">
        <v>459</v>
      </c>
      <c r="H122" s="2" t="s">
        <v>459</v>
      </c>
      <c r="I122" s="2" t="s">
        <v>460</v>
      </c>
      <c r="J122" s="2" t="s">
        <v>261</v>
      </c>
      <c r="K122" s="2" t="s">
        <v>286</v>
      </c>
      <c r="L122" s="3">
        <v>18</v>
      </c>
      <c r="M122" s="3">
        <v>18.9</v>
      </c>
      <c r="N122" s="3">
        <v>37.99</v>
      </c>
      <c r="O122" s="2" t="s">
        <v>104</v>
      </c>
      <c r="P122" s="2" t="s">
        <v>166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147</v>
      </c>
      <c r="V122" s="2" t="s">
        <v>100</v>
      </c>
      <c r="W122" s="2" t="s">
        <v>99</v>
      </c>
      <c r="X122" s="2" t="s">
        <v>99</v>
      </c>
      <c r="Y122" s="2" t="s">
        <v>440</v>
      </c>
      <c r="Z122" s="4">
        <v>129</v>
      </c>
      <c r="AA122" s="4">
        <f>=ROUNDDOWN(107.5,0)</f>
      </c>
      <c r="AB122" s="5">
        <v>1.2</v>
      </c>
      <c r="AC122" s="2" t="s">
        <v>99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1</v>
      </c>
      <c r="AQ122" s="8">
        <v>20.41</v>
      </c>
      <c r="AR122" s="4"/>
      <c r="AS122" s="8"/>
      <c r="AT122" s="7"/>
      <c r="AU122" s="7"/>
      <c r="AV122" s="4">
        <v>1</v>
      </c>
      <c r="AW122" s="8">
        <v>20.41</v>
      </c>
      <c r="AX122" s="4"/>
      <c r="AY122" s="8"/>
      <c r="AZ122" s="7"/>
      <c r="BA122" s="7"/>
      <c r="BB122" s="7">
        <v>1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0.1429</v>
      </c>
      <c r="BJ122" s="4">
        <v>1</v>
      </c>
      <c r="BK122" s="8">
        <v>20.41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99</v>
      </c>
      <c r="BV122" s="2" t="s">
        <v>99</v>
      </c>
      <c r="BW122" s="2" t="s">
        <v>99</v>
      </c>
      <c r="BX122" s="2" t="s">
        <v>99</v>
      </c>
      <c r="BY122" s="2" t="s">
        <v>99</v>
      </c>
      <c r="BZ122" s="2" t="s">
        <v>99</v>
      </c>
      <c r="CA122" s="4">
        <v>1</v>
      </c>
      <c r="CB122" s="8">
        <v>20.41</v>
      </c>
      <c r="CC122" s="4"/>
      <c r="CD122" s="8"/>
      <c r="CE122" s="7"/>
      <c r="CF122" s="7"/>
      <c r="CG122" s="2" t="s">
        <v>103</v>
      </c>
      <c r="CH122" s="2" t="s">
        <v>104</v>
      </c>
      <c r="CI122" s="2" t="s">
        <v>503</v>
      </c>
      <c r="CJ122" s="2" t="s">
        <v>523</v>
      </c>
      <c r="CK122" s="2" t="s">
        <v>106</v>
      </c>
      <c r="CL122" s="2" t="s">
        <v>99</v>
      </c>
    </row>
    <row r="123">
      <c r="A123" s="2" t="s">
        <v>524</v>
      </c>
      <c r="B123" s="2" t="s">
        <v>209</v>
      </c>
      <c r="C123" s="2" t="s">
        <v>501</v>
      </c>
      <c r="D123" s="2" t="s">
        <v>210</v>
      </c>
      <c r="E123" s="2" t="s">
        <v>211</v>
      </c>
      <c r="F123" s="2" t="s">
        <v>444</v>
      </c>
      <c r="G123" s="2" t="s">
        <v>444</v>
      </c>
      <c r="H123" s="2" t="s">
        <v>444</v>
      </c>
      <c r="I123" s="2" t="s">
        <v>445</v>
      </c>
      <c r="J123" s="2" t="s">
        <v>446</v>
      </c>
      <c r="K123" s="2" t="s">
        <v>180</v>
      </c>
      <c r="L123" s="3">
        <v>24</v>
      </c>
      <c r="M123" s="3">
        <v>25.2</v>
      </c>
      <c r="N123" s="3">
        <v>49.99</v>
      </c>
      <c r="O123" s="2" t="s">
        <v>104</v>
      </c>
      <c r="P123" s="2" t="s">
        <v>166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147</v>
      </c>
      <c r="V123" s="2" t="s">
        <v>100</v>
      </c>
      <c r="W123" s="2" t="s">
        <v>99</v>
      </c>
      <c r="X123" s="2" t="s">
        <v>99</v>
      </c>
      <c r="Y123" s="2" t="s">
        <v>379</v>
      </c>
      <c r="Z123" s="4">
        <v>24</v>
      </c>
      <c r="AA123" s="4">
        <f>=ROUNDDOWN(12,0)</f>
      </c>
      <c r="AB123" s="5">
        <v>2</v>
      </c>
      <c r="AC123" s="2" t="s">
        <v>99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>
        <v>1</v>
      </c>
      <c r="AW123" s="8">
        <v>56.7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>
        <v>1</v>
      </c>
      <c r="BD123" s="8">
        <v>56.7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1</v>
      </c>
      <c r="BJ123" s="4"/>
      <c r="BK123" s="8"/>
      <c r="BL123" s="2" t="s">
        <v>99</v>
      </c>
      <c r="BM123" s="7"/>
      <c r="BN123" s="7"/>
      <c r="BO123" s="4"/>
      <c r="BP123" s="8"/>
      <c r="BQ123" s="4"/>
      <c r="BR123" s="8"/>
      <c r="BS123" s="7"/>
      <c r="BT123" s="7"/>
      <c r="BU123" s="2" t="s">
        <v>99</v>
      </c>
      <c r="BV123" s="2" t="s">
        <v>99</v>
      </c>
      <c r="BW123" s="2" t="s">
        <v>99</v>
      </c>
      <c r="BX123" s="2" t="s">
        <v>99</v>
      </c>
      <c r="BY123" s="2" t="s">
        <v>99</v>
      </c>
      <c r="BZ123" s="2" t="s">
        <v>99</v>
      </c>
      <c r="CA123" s="4"/>
      <c r="CB123" s="8"/>
      <c r="CC123" s="4"/>
      <c r="CD123" s="8"/>
      <c r="CE123" s="7"/>
      <c r="CF123" s="7"/>
      <c r="CG123" s="2" t="s">
        <v>103</v>
      </c>
      <c r="CH123" s="2" t="s">
        <v>104</v>
      </c>
      <c r="CI123" s="2" t="s">
        <v>503</v>
      </c>
      <c r="CJ123" s="2" t="s">
        <v>525</v>
      </c>
      <c r="CK123" s="2" t="s">
        <v>106</v>
      </c>
      <c r="CL123" s="2" t="s">
        <v>99</v>
      </c>
    </row>
    <row r="124">
      <c r="A124" s="2" t="s">
        <v>526</v>
      </c>
      <c r="B124" s="2" t="s">
        <v>209</v>
      </c>
      <c r="C124" s="2" t="s">
        <v>501</v>
      </c>
      <c r="D124" s="2" t="s">
        <v>210</v>
      </c>
      <c r="E124" s="2" t="s">
        <v>211</v>
      </c>
      <c r="F124" s="2" t="s">
        <v>444</v>
      </c>
      <c r="G124" s="2" t="s">
        <v>444</v>
      </c>
      <c r="H124" s="2" t="s">
        <v>444</v>
      </c>
      <c r="I124" s="2" t="s">
        <v>445</v>
      </c>
      <c r="J124" s="2" t="s">
        <v>448</v>
      </c>
      <c r="K124" s="2" t="s">
        <v>180</v>
      </c>
      <c r="L124" s="3">
        <v>50</v>
      </c>
      <c r="M124" s="3">
        <v>52.5</v>
      </c>
      <c r="N124" s="3">
        <v>104.99</v>
      </c>
      <c r="O124" s="2" t="s">
        <v>104</v>
      </c>
      <c r="P124" s="2" t="s">
        <v>166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147</v>
      </c>
      <c r="V124" s="2" t="s">
        <v>100</v>
      </c>
      <c r="W124" s="2" t="s">
        <v>99</v>
      </c>
      <c r="X124" s="2" t="s">
        <v>99</v>
      </c>
      <c r="Y124" s="2" t="s">
        <v>379</v>
      </c>
      <c r="Z124" s="4">
        <v>43</v>
      </c>
      <c r="AA124" s="4">
        <f>=ROUNDDOWN(43,0)</f>
      </c>
      <c r="AB124" s="5">
        <v>1</v>
      </c>
      <c r="AC124" s="2" t="s">
        <v>99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1</v>
      </c>
      <c r="AQ124" s="8">
        <v>56.7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1</v>
      </c>
      <c r="BK124" s="8">
        <v>56.7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99</v>
      </c>
      <c r="BV124" s="2" t="s">
        <v>99</v>
      </c>
      <c r="BW124" s="2" t="s">
        <v>99</v>
      </c>
      <c r="BX124" s="2" t="s">
        <v>99</v>
      </c>
      <c r="BY124" s="2" t="s">
        <v>99</v>
      </c>
      <c r="BZ124" s="2" t="s">
        <v>99</v>
      </c>
      <c r="CA124" s="4">
        <v>1</v>
      </c>
      <c r="CB124" s="8">
        <v>56.7</v>
      </c>
      <c r="CC124" s="4"/>
      <c r="CD124" s="8"/>
      <c r="CE124" s="7"/>
      <c r="CF124" s="7"/>
      <c r="CG124" s="2" t="s">
        <v>103</v>
      </c>
      <c r="CH124" s="2" t="s">
        <v>104</v>
      </c>
      <c r="CI124" s="2" t="s">
        <v>503</v>
      </c>
      <c r="CJ124" s="2" t="s">
        <v>508</v>
      </c>
      <c r="CK124" s="2" t="s">
        <v>106</v>
      </c>
      <c r="CL124" s="2" t="s">
        <v>99</v>
      </c>
    </row>
    <row r="125">
      <c r="A125" s="2" t="s">
        <v>527</v>
      </c>
      <c r="B125" s="2" t="s">
        <v>209</v>
      </c>
      <c r="C125" s="2" t="s">
        <v>501</v>
      </c>
      <c r="D125" s="2" t="s">
        <v>210</v>
      </c>
      <c r="E125" s="2" t="s">
        <v>211</v>
      </c>
      <c r="F125" s="2" t="s">
        <v>444</v>
      </c>
      <c r="G125" s="2" t="s">
        <v>444</v>
      </c>
      <c r="H125" s="2" t="s">
        <v>444</v>
      </c>
      <c r="I125" s="2" t="s">
        <v>445</v>
      </c>
      <c r="J125" s="2" t="s">
        <v>450</v>
      </c>
      <c r="K125" s="2" t="s">
        <v>180</v>
      </c>
      <c r="L125" s="3">
        <v>80</v>
      </c>
      <c r="M125" s="3">
        <v>84</v>
      </c>
      <c r="N125" s="3">
        <v>167.99</v>
      </c>
      <c r="O125" s="2" t="s">
        <v>104</v>
      </c>
      <c r="P125" s="2" t="s">
        <v>166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147</v>
      </c>
      <c r="V125" s="2" t="s">
        <v>100</v>
      </c>
      <c r="W125" s="2" t="s">
        <v>99</v>
      </c>
      <c r="X125" s="2" t="s">
        <v>99</v>
      </c>
      <c r="Y125" s="2" t="s">
        <v>502</v>
      </c>
      <c r="Z125" s="4">
        <v>120</v>
      </c>
      <c r="AA125" s="4">
        <f>=ROUNDDOWN(60,0)</f>
      </c>
      <c r="AB125" s="5">
        <v>2</v>
      </c>
      <c r="AC125" s="2" t="s">
        <v>99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/>
      <c r="BK125" s="8"/>
      <c r="BL125" s="2" t="s">
        <v>99</v>
      </c>
      <c r="BM125" s="7"/>
      <c r="BN125" s="7"/>
      <c r="BO125" s="4"/>
      <c r="BP125" s="8"/>
      <c r="BQ125" s="4"/>
      <c r="BR125" s="8"/>
      <c r="BS125" s="7"/>
      <c r="BT125" s="7"/>
      <c r="BU125" s="2" t="s">
        <v>99</v>
      </c>
      <c r="BV125" s="2" t="s">
        <v>99</v>
      </c>
      <c r="BW125" s="2" t="s">
        <v>99</v>
      </c>
      <c r="BX125" s="2" t="s">
        <v>99</v>
      </c>
      <c r="BY125" s="2" t="s">
        <v>99</v>
      </c>
      <c r="BZ125" s="2" t="s">
        <v>99</v>
      </c>
      <c r="CA125" s="4"/>
      <c r="CB125" s="8"/>
      <c r="CC125" s="4"/>
      <c r="CD125" s="8"/>
      <c r="CE125" s="7"/>
      <c r="CF125" s="7"/>
      <c r="CG125" s="2" t="s">
        <v>103</v>
      </c>
      <c r="CH125" s="2" t="s">
        <v>104</v>
      </c>
      <c r="CI125" s="2" t="s">
        <v>503</v>
      </c>
      <c r="CJ125" s="2" t="s">
        <v>528</v>
      </c>
      <c r="CK125" s="2" t="s">
        <v>106</v>
      </c>
      <c r="CL125" s="2" t="s">
        <v>99</v>
      </c>
    </row>
    <row r="126">
      <c r="A126" s="2" t="s">
        <v>529</v>
      </c>
      <c r="B126" s="2" t="s">
        <v>209</v>
      </c>
      <c r="C126" s="2" t="s">
        <v>501</v>
      </c>
      <c r="D126" s="2" t="s">
        <v>210</v>
      </c>
      <c r="E126" s="2" t="s">
        <v>211</v>
      </c>
      <c r="F126" s="2" t="s">
        <v>430</v>
      </c>
      <c r="G126" s="2" t="s">
        <v>430</v>
      </c>
      <c r="H126" s="2" t="s">
        <v>430</v>
      </c>
      <c r="I126" s="2" t="s">
        <v>431</v>
      </c>
      <c r="J126" s="2" t="s">
        <v>432</v>
      </c>
      <c r="K126" s="2" t="s">
        <v>286</v>
      </c>
      <c r="L126" s="3">
        <v>18.75</v>
      </c>
      <c r="M126" s="3">
        <v>19.69</v>
      </c>
      <c r="N126" s="3">
        <v>39.99</v>
      </c>
      <c r="O126" s="2" t="s">
        <v>104</v>
      </c>
      <c r="P126" s="2" t="s">
        <v>166</v>
      </c>
      <c r="Q126" s="2" t="s">
        <v>98</v>
      </c>
      <c r="R126" s="2" t="s">
        <v>99</v>
      </c>
      <c r="S126" s="2" t="s">
        <v>99</v>
      </c>
      <c r="T126" s="2" t="s">
        <v>99</v>
      </c>
      <c r="U126" s="2" t="s">
        <v>147</v>
      </c>
      <c r="V126" s="2" t="s">
        <v>100</v>
      </c>
      <c r="W126" s="2" t="s">
        <v>99</v>
      </c>
      <c r="X126" s="2" t="s">
        <v>99</v>
      </c>
      <c r="Y126" s="2" t="s">
        <v>440</v>
      </c>
      <c r="Z126" s="4">
        <v>109</v>
      </c>
      <c r="AA126" s="4">
        <f>=ROUNDDOWN(545,0)</f>
      </c>
      <c r="AB126" s="5">
        <v>0.2</v>
      </c>
      <c r="AC126" s="2" t="s">
        <v>99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>
        <v>1</v>
      </c>
      <c r="AW126" s="8">
        <v>37.99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>
        <v>1</v>
      </c>
      <c r="BD126" s="8">
        <v>37.99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1</v>
      </c>
      <c r="BJ126" s="4"/>
      <c r="BK126" s="8"/>
      <c r="BL126" s="2" t="s">
        <v>99</v>
      </c>
      <c r="BM126" s="7"/>
      <c r="BN126" s="7"/>
      <c r="BO126" s="4"/>
      <c r="BP126" s="8"/>
      <c r="BQ126" s="4"/>
      <c r="BR126" s="8"/>
      <c r="BS126" s="7"/>
      <c r="BT126" s="7"/>
      <c r="BU126" s="2" t="s">
        <v>99</v>
      </c>
      <c r="BV126" s="2" t="s">
        <v>99</v>
      </c>
      <c r="BW126" s="2" t="s">
        <v>99</v>
      </c>
      <c r="BX126" s="2" t="s">
        <v>99</v>
      </c>
      <c r="BY126" s="2" t="s">
        <v>99</v>
      </c>
      <c r="BZ126" s="2" t="s">
        <v>99</v>
      </c>
      <c r="CA126" s="4"/>
      <c r="CB126" s="8"/>
      <c r="CC126" s="4"/>
      <c r="CD126" s="8"/>
      <c r="CE126" s="7"/>
      <c r="CF126" s="7"/>
      <c r="CG126" s="2" t="s">
        <v>103</v>
      </c>
      <c r="CH126" s="2" t="s">
        <v>104</v>
      </c>
      <c r="CI126" s="2" t="s">
        <v>503</v>
      </c>
      <c r="CJ126" s="2" t="s">
        <v>530</v>
      </c>
      <c r="CK126" s="2" t="s">
        <v>106</v>
      </c>
      <c r="CL126" s="2" t="s">
        <v>99</v>
      </c>
    </row>
    <row r="127">
      <c r="A127" s="2" t="s">
        <v>531</v>
      </c>
      <c r="B127" s="2" t="s">
        <v>209</v>
      </c>
      <c r="C127" s="2" t="s">
        <v>501</v>
      </c>
      <c r="D127" s="2" t="s">
        <v>210</v>
      </c>
      <c r="E127" s="2" t="s">
        <v>211</v>
      </c>
      <c r="F127" s="2" t="s">
        <v>430</v>
      </c>
      <c r="G127" s="2" t="s">
        <v>430</v>
      </c>
      <c r="H127" s="2" t="s">
        <v>430</v>
      </c>
      <c r="I127" s="2" t="s">
        <v>431</v>
      </c>
      <c r="J127" s="2" t="s">
        <v>435</v>
      </c>
      <c r="K127" s="2" t="s">
        <v>286</v>
      </c>
      <c r="L127" s="3">
        <v>24.25</v>
      </c>
      <c r="M127" s="3">
        <v>25.46</v>
      </c>
      <c r="N127" s="3">
        <v>49.99</v>
      </c>
      <c r="O127" s="2" t="s">
        <v>104</v>
      </c>
      <c r="P127" s="2" t="s">
        <v>166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147</v>
      </c>
      <c r="V127" s="2" t="s">
        <v>100</v>
      </c>
      <c r="W127" s="2" t="s">
        <v>99</v>
      </c>
      <c r="X127" s="2" t="s">
        <v>99</v>
      </c>
      <c r="Y127" s="2" t="s">
        <v>440</v>
      </c>
      <c r="Z127" s="4">
        <v>102</v>
      </c>
      <c r="AA127" s="4">
        <f>=ROUNDDOWN(510,0)</f>
      </c>
      <c r="AB127" s="5">
        <v>0.2</v>
      </c>
      <c r="AC127" s="2" t="s">
        <v>99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/>
      <c r="BK127" s="8"/>
      <c r="BL127" s="2" t="s">
        <v>99</v>
      </c>
      <c r="BM127" s="7"/>
      <c r="BN127" s="7"/>
      <c r="BO127" s="4"/>
      <c r="BP127" s="8"/>
      <c r="BQ127" s="4"/>
      <c r="BR127" s="8"/>
      <c r="BS127" s="7"/>
      <c r="BT127" s="7"/>
      <c r="BU127" s="2" t="s">
        <v>99</v>
      </c>
      <c r="BV127" s="2" t="s">
        <v>99</v>
      </c>
      <c r="BW127" s="2" t="s">
        <v>99</v>
      </c>
      <c r="BX127" s="2" t="s">
        <v>99</v>
      </c>
      <c r="BY127" s="2" t="s">
        <v>99</v>
      </c>
      <c r="BZ127" s="2" t="s">
        <v>99</v>
      </c>
      <c r="CA127" s="4"/>
      <c r="CB127" s="8"/>
      <c r="CC127" s="4"/>
      <c r="CD127" s="8"/>
      <c r="CE127" s="7"/>
      <c r="CF127" s="7"/>
      <c r="CG127" s="2" t="s">
        <v>103</v>
      </c>
      <c r="CH127" s="2" t="s">
        <v>104</v>
      </c>
      <c r="CI127" s="2" t="s">
        <v>503</v>
      </c>
      <c r="CJ127" s="2" t="s">
        <v>532</v>
      </c>
      <c r="CK127" s="2" t="s">
        <v>106</v>
      </c>
      <c r="CL127" s="2" t="s">
        <v>99</v>
      </c>
    </row>
    <row r="128">
      <c r="A128" s="2" t="s">
        <v>533</v>
      </c>
      <c r="B128" s="2" t="s">
        <v>209</v>
      </c>
      <c r="C128" s="2" t="s">
        <v>501</v>
      </c>
      <c r="D128" s="2" t="s">
        <v>210</v>
      </c>
      <c r="E128" s="2" t="s">
        <v>211</v>
      </c>
      <c r="F128" s="2" t="s">
        <v>430</v>
      </c>
      <c r="G128" s="2" t="s">
        <v>430</v>
      </c>
      <c r="H128" s="2" t="s">
        <v>430</v>
      </c>
      <c r="I128" s="2" t="s">
        <v>431</v>
      </c>
      <c r="J128" s="2" t="s">
        <v>437</v>
      </c>
      <c r="K128" s="2" t="s">
        <v>286</v>
      </c>
      <c r="L128" s="3">
        <v>33.5</v>
      </c>
      <c r="M128" s="3">
        <v>35.18</v>
      </c>
      <c r="N128" s="3">
        <v>69.99</v>
      </c>
      <c r="O128" s="2" t="s">
        <v>104</v>
      </c>
      <c r="P128" s="2" t="s">
        <v>166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147</v>
      </c>
      <c r="V128" s="2" t="s">
        <v>100</v>
      </c>
      <c r="W128" s="2" t="s">
        <v>99</v>
      </c>
      <c r="X128" s="2" t="s">
        <v>99</v>
      </c>
      <c r="Y128" s="2" t="s">
        <v>440</v>
      </c>
      <c r="Z128" s="4">
        <v>62</v>
      </c>
      <c r="AA128" s="4">
        <f>=ROUNDDOWN({0},0)</f>
      </c>
      <c r="AB128" s="5"/>
      <c r="AC128" s="2" t="s">
        <v>99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1</v>
      </c>
      <c r="AQ128" s="8">
        <v>37.99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1</v>
      </c>
      <c r="BK128" s="8">
        <v>37.99</v>
      </c>
      <c r="BL128" s="2" t="s">
        <v>17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99</v>
      </c>
      <c r="BV128" s="2" t="s">
        <v>99</v>
      </c>
      <c r="BW128" s="2" t="s">
        <v>99</v>
      </c>
      <c r="BX128" s="2" t="s">
        <v>99</v>
      </c>
      <c r="BY128" s="2" t="s">
        <v>99</v>
      </c>
      <c r="BZ128" s="2" t="s">
        <v>99</v>
      </c>
      <c r="CA128" s="4">
        <v>1</v>
      </c>
      <c r="CB128" s="8">
        <v>37.99</v>
      </c>
      <c r="CC128" s="4"/>
      <c r="CD128" s="8"/>
      <c r="CE128" s="7"/>
      <c r="CF128" s="7"/>
      <c r="CG128" s="2" t="s">
        <v>103</v>
      </c>
      <c r="CH128" s="2" t="s">
        <v>104</v>
      </c>
      <c r="CI128" s="2" t="s">
        <v>503</v>
      </c>
      <c r="CJ128" s="2" t="s">
        <v>510</v>
      </c>
      <c r="CK128" s="2" t="s">
        <v>106</v>
      </c>
      <c r="CL128" s="2" t="s">
        <v>99</v>
      </c>
    </row>
    <row r="129">
      <c r="A129" s="2" t="s">
        <v>534</v>
      </c>
      <c r="B129" s="2" t="s">
        <v>209</v>
      </c>
      <c r="C129" s="2" t="s">
        <v>501</v>
      </c>
      <c r="D129" s="2" t="s">
        <v>210</v>
      </c>
      <c r="E129" s="2" t="s">
        <v>211</v>
      </c>
      <c r="F129" s="2" t="s">
        <v>430</v>
      </c>
      <c r="G129" s="2" t="s">
        <v>430</v>
      </c>
      <c r="H129" s="2" t="s">
        <v>430</v>
      </c>
      <c r="I129" s="2" t="s">
        <v>431</v>
      </c>
      <c r="J129" s="2" t="s">
        <v>432</v>
      </c>
      <c r="K129" s="2" t="s">
        <v>180</v>
      </c>
      <c r="L129" s="3">
        <v>18.75</v>
      </c>
      <c r="M129" s="3">
        <v>19.69</v>
      </c>
      <c r="N129" s="3">
        <v>39.99</v>
      </c>
      <c r="O129" s="2" t="s">
        <v>104</v>
      </c>
      <c r="P129" s="2" t="s">
        <v>166</v>
      </c>
      <c r="Q129" s="2" t="s">
        <v>98</v>
      </c>
      <c r="R129" s="2" t="s">
        <v>99</v>
      </c>
      <c r="S129" s="2" t="s">
        <v>99</v>
      </c>
      <c r="T129" s="2" t="s">
        <v>99</v>
      </c>
      <c r="U129" s="2" t="s">
        <v>147</v>
      </c>
      <c r="V129" s="2" t="s">
        <v>100</v>
      </c>
      <c r="W129" s="2" t="s">
        <v>99</v>
      </c>
      <c r="X129" s="2" t="s">
        <v>99</v>
      </c>
      <c r="Y129" s="2" t="s">
        <v>440</v>
      </c>
      <c r="Z129" s="4">
        <v>77</v>
      </c>
      <c r="AA129" s="4">
        <f>=ROUNDDOWN(385,0)</f>
      </c>
      <c r="AB129" s="5">
        <v>0.2</v>
      </c>
      <c r="AC129" s="2" t="s">
        <v>99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/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/>
      <c r="BK129" s="8"/>
      <c r="BL129" s="2" t="s">
        <v>99</v>
      </c>
      <c r="BM129" s="7"/>
      <c r="BN129" s="7"/>
      <c r="BO129" s="4"/>
      <c r="BP129" s="8"/>
      <c r="BQ129" s="4"/>
      <c r="BR129" s="8"/>
      <c r="BS129" s="7"/>
      <c r="BT129" s="7"/>
      <c r="BU129" s="2" t="s">
        <v>99</v>
      </c>
      <c r="BV129" s="2" t="s">
        <v>99</v>
      </c>
      <c r="BW129" s="2" t="s">
        <v>99</v>
      </c>
      <c r="BX129" s="2" t="s">
        <v>99</v>
      </c>
      <c r="BY129" s="2" t="s">
        <v>99</v>
      </c>
      <c r="BZ129" s="2" t="s">
        <v>99</v>
      </c>
      <c r="CA129" s="4"/>
      <c r="CB129" s="8"/>
      <c r="CC129" s="4"/>
      <c r="CD129" s="8"/>
      <c r="CE129" s="7"/>
      <c r="CF129" s="7"/>
      <c r="CG129" s="2" t="s">
        <v>103</v>
      </c>
      <c r="CH129" s="2" t="s">
        <v>104</v>
      </c>
      <c r="CI129" s="2" t="s">
        <v>503</v>
      </c>
      <c r="CJ129" s="2" t="s">
        <v>530</v>
      </c>
      <c r="CK129" s="2" t="s">
        <v>106</v>
      </c>
      <c r="CL129" s="2" t="s">
        <v>99</v>
      </c>
    </row>
    <row r="130">
      <c r="A130" s="2" t="s">
        <v>535</v>
      </c>
      <c r="B130" s="2" t="s">
        <v>209</v>
      </c>
      <c r="C130" s="2" t="s">
        <v>501</v>
      </c>
      <c r="D130" s="2" t="s">
        <v>210</v>
      </c>
      <c r="E130" s="2" t="s">
        <v>211</v>
      </c>
      <c r="F130" s="2" t="s">
        <v>430</v>
      </c>
      <c r="G130" s="2" t="s">
        <v>430</v>
      </c>
      <c r="H130" s="2" t="s">
        <v>430</v>
      </c>
      <c r="I130" s="2" t="s">
        <v>431</v>
      </c>
      <c r="J130" s="2" t="s">
        <v>435</v>
      </c>
      <c r="K130" s="2" t="s">
        <v>180</v>
      </c>
      <c r="L130" s="3">
        <v>24.25</v>
      </c>
      <c r="M130" s="3">
        <v>25.46</v>
      </c>
      <c r="N130" s="3">
        <v>49.99</v>
      </c>
      <c r="O130" s="2" t="s">
        <v>104</v>
      </c>
      <c r="P130" s="2" t="s">
        <v>166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147</v>
      </c>
      <c r="V130" s="2" t="s">
        <v>100</v>
      </c>
      <c r="W130" s="2" t="s">
        <v>99</v>
      </c>
      <c r="X130" s="2" t="s">
        <v>99</v>
      </c>
      <c r="Y130" s="2" t="s">
        <v>440</v>
      </c>
      <c r="Z130" s="4">
        <v>67</v>
      </c>
      <c r="AA130" s="4">
        <f>=ROUNDDOWN({0},0)</f>
      </c>
      <c r="AB130" s="5"/>
      <c r="AC130" s="2" t="s">
        <v>99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/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/>
      <c r="BK130" s="8"/>
      <c r="BL130" s="2" t="s">
        <v>99</v>
      </c>
      <c r="BM130" s="7"/>
      <c r="BN130" s="7"/>
      <c r="BO130" s="4"/>
      <c r="BP130" s="8"/>
      <c r="BQ130" s="4"/>
      <c r="BR130" s="8"/>
      <c r="BS130" s="7"/>
      <c r="BT130" s="7"/>
      <c r="BU130" s="2" t="s">
        <v>99</v>
      </c>
      <c r="BV130" s="2" t="s">
        <v>99</v>
      </c>
      <c r="BW130" s="2" t="s">
        <v>99</v>
      </c>
      <c r="BX130" s="2" t="s">
        <v>99</v>
      </c>
      <c r="BY130" s="2" t="s">
        <v>99</v>
      </c>
      <c r="BZ130" s="2" t="s">
        <v>99</v>
      </c>
      <c r="CA130" s="4"/>
      <c r="CB130" s="8"/>
      <c r="CC130" s="4"/>
      <c r="CD130" s="8"/>
      <c r="CE130" s="7"/>
      <c r="CF130" s="7"/>
      <c r="CG130" s="2" t="s">
        <v>103</v>
      </c>
      <c r="CH130" s="2" t="s">
        <v>104</v>
      </c>
      <c r="CI130" s="2" t="s">
        <v>503</v>
      </c>
      <c r="CJ130" s="2" t="s">
        <v>536</v>
      </c>
      <c r="CK130" s="2" t="s">
        <v>106</v>
      </c>
      <c r="CL130" s="2" t="s">
        <v>99</v>
      </c>
    </row>
    <row r="131">
      <c r="A131" s="2" t="s">
        <v>537</v>
      </c>
      <c r="B131" s="2" t="s">
        <v>209</v>
      </c>
      <c r="C131" s="2" t="s">
        <v>501</v>
      </c>
      <c r="D131" s="2" t="s">
        <v>210</v>
      </c>
      <c r="E131" s="2" t="s">
        <v>211</v>
      </c>
      <c r="F131" s="2" t="s">
        <v>430</v>
      </c>
      <c r="G131" s="2" t="s">
        <v>430</v>
      </c>
      <c r="H131" s="2" t="s">
        <v>430</v>
      </c>
      <c r="I131" s="2" t="s">
        <v>431</v>
      </c>
      <c r="J131" s="2" t="s">
        <v>437</v>
      </c>
      <c r="K131" s="2" t="s">
        <v>180</v>
      </c>
      <c r="L131" s="3">
        <v>33.5</v>
      </c>
      <c r="M131" s="3">
        <v>35.18</v>
      </c>
      <c r="N131" s="3">
        <v>69.99</v>
      </c>
      <c r="O131" s="2" t="s">
        <v>104</v>
      </c>
      <c r="P131" s="2" t="s">
        <v>166</v>
      </c>
      <c r="Q131" s="2" t="s">
        <v>98</v>
      </c>
      <c r="R131" s="2" t="s">
        <v>99</v>
      </c>
      <c r="S131" s="2" t="s">
        <v>99</v>
      </c>
      <c r="T131" s="2" t="s">
        <v>99</v>
      </c>
      <c r="U131" s="2" t="s">
        <v>147</v>
      </c>
      <c r="V131" s="2" t="s">
        <v>100</v>
      </c>
      <c r="W131" s="2" t="s">
        <v>99</v>
      </c>
      <c r="X131" s="2" t="s">
        <v>99</v>
      </c>
      <c r="Y131" s="2" t="s">
        <v>440</v>
      </c>
      <c r="Z131" s="4">
        <v>68</v>
      </c>
      <c r="AA131" s="4">
        <f>=ROUNDDOWN(340,0)</f>
      </c>
      <c r="AB131" s="5">
        <v>0.2</v>
      </c>
      <c r="AC131" s="2" t="s">
        <v>99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/>
      <c r="BK131" s="8"/>
      <c r="BL131" s="2" t="s">
        <v>99</v>
      </c>
      <c r="BM131" s="7"/>
      <c r="BN131" s="7"/>
      <c r="BO131" s="4"/>
      <c r="BP131" s="8"/>
      <c r="BQ131" s="4"/>
      <c r="BR131" s="8"/>
      <c r="BS131" s="7"/>
      <c r="BT131" s="7"/>
      <c r="BU131" s="2" t="s">
        <v>99</v>
      </c>
      <c r="BV131" s="2" t="s">
        <v>99</v>
      </c>
      <c r="BW131" s="2" t="s">
        <v>99</v>
      </c>
      <c r="BX131" s="2" t="s">
        <v>99</v>
      </c>
      <c r="BY131" s="2" t="s">
        <v>99</v>
      </c>
      <c r="BZ131" s="2" t="s">
        <v>99</v>
      </c>
      <c r="CA131" s="4"/>
      <c r="CB131" s="8"/>
      <c r="CC131" s="4"/>
      <c r="CD131" s="8"/>
      <c r="CE131" s="7"/>
      <c r="CF131" s="7"/>
      <c r="CG131" s="2" t="s">
        <v>103</v>
      </c>
      <c r="CH131" s="2" t="s">
        <v>104</v>
      </c>
      <c r="CI131" s="2" t="s">
        <v>503</v>
      </c>
      <c r="CJ131" s="2" t="s">
        <v>530</v>
      </c>
      <c r="CK131" s="2" t="s">
        <v>106</v>
      </c>
      <c r="CL131" s="2" t="s">
        <v>99</v>
      </c>
    </row>
    <row r="132">
      <c r="A132" s="2" t="s">
        <v>538</v>
      </c>
      <c r="B132" s="2" t="s">
        <v>209</v>
      </c>
      <c r="C132" s="2" t="s">
        <v>501</v>
      </c>
      <c r="D132" s="2" t="s">
        <v>210</v>
      </c>
      <c r="E132" s="2" t="s">
        <v>211</v>
      </c>
      <c r="F132" s="2" t="s">
        <v>453</v>
      </c>
      <c r="G132" s="2" t="s">
        <v>453</v>
      </c>
      <c r="H132" s="2" t="s">
        <v>453</v>
      </c>
      <c r="I132" s="2" t="s">
        <v>454</v>
      </c>
      <c r="J132" s="2" t="s">
        <v>455</v>
      </c>
      <c r="K132" s="2" t="s">
        <v>456</v>
      </c>
      <c r="L132" s="3">
        <v>23.5</v>
      </c>
      <c r="M132" s="3">
        <v>24.68</v>
      </c>
      <c r="N132" s="3">
        <v>49.99</v>
      </c>
      <c r="O132" s="2" t="s">
        <v>104</v>
      </c>
      <c r="P132" s="2" t="s">
        <v>166</v>
      </c>
      <c r="Q132" s="2" t="s">
        <v>98</v>
      </c>
      <c r="R132" s="2" t="s">
        <v>99</v>
      </c>
      <c r="S132" s="2" t="s">
        <v>99</v>
      </c>
      <c r="T132" s="2" t="s">
        <v>99</v>
      </c>
      <c r="U132" s="2" t="s">
        <v>147</v>
      </c>
      <c r="V132" s="2" t="s">
        <v>100</v>
      </c>
      <c r="W132" s="2" t="s">
        <v>99</v>
      </c>
      <c r="X132" s="2" t="s">
        <v>99</v>
      </c>
      <c r="Y132" s="2" t="s">
        <v>457</v>
      </c>
      <c r="Z132" s="4">
        <v>103</v>
      </c>
      <c r="AA132" s="4">
        <f>=ROUNDDOWN(51.5,0)</f>
      </c>
      <c r="AB132" s="5">
        <v>2</v>
      </c>
      <c r="AC132" s="2" t="s">
        <v>99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1</v>
      </c>
      <c r="AQ132" s="8">
        <v>26.65</v>
      </c>
      <c r="AR132" s="4"/>
      <c r="AS132" s="8"/>
      <c r="AT132" s="7"/>
      <c r="AU132" s="7"/>
      <c r="AV132" s="4">
        <v>1</v>
      </c>
      <c r="AW132" s="8">
        <v>26.65</v>
      </c>
      <c r="AX132" s="4"/>
      <c r="AY132" s="8"/>
      <c r="AZ132" s="7"/>
      <c r="BA132" s="7"/>
      <c r="BB132" s="7">
        <v>1</v>
      </c>
      <c r="BC132" s="4">
        <v>1</v>
      </c>
      <c r="BD132" s="8">
        <v>26.65</v>
      </c>
      <c r="BE132" s="4"/>
      <c r="BF132" s="8"/>
      <c r="BG132" s="7"/>
      <c r="BH132" s="7"/>
      <c r="BI132" s="7">
        <v>1</v>
      </c>
      <c r="BJ132" s="4">
        <v>1</v>
      </c>
      <c r="BK132" s="8">
        <v>26.65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99</v>
      </c>
      <c r="BV132" s="2" t="s">
        <v>99</v>
      </c>
      <c r="BW132" s="2" t="s">
        <v>99</v>
      </c>
      <c r="BX132" s="2" t="s">
        <v>99</v>
      </c>
      <c r="BY132" s="2" t="s">
        <v>99</v>
      </c>
      <c r="BZ132" s="2" t="s">
        <v>99</v>
      </c>
      <c r="CA132" s="4">
        <v>1</v>
      </c>
      <c r="CB132" s="8">
        <v>26.65</v>
      </c>
      <c r="CC132" s="4"/>
      <c r="CD132" s="8"/>
      <c r="CE132" s="7"/>
      <c r="CF132" s="7"/>
      <c r="CG132" s="2" t="s">
        <v>103</v>
      </c>
      <c r="CH132" s="2" t="s">
        <v>104</v>
      </c>
      <c r="CI132" s="2" t="s">
        <v>503</v>
      </c>
      <c r="CJ132" s="2" t="s">
        <v>539</v>
      </c>
      <c r="CK132" s="2" t="s">
        <v>106</v>
      </c>
      <c r="CL132" s="2" t="s">
        <v>99</v>
      </c>
    </row>
    <row r="133">
      <c r="A133" s="2" t="s">
        <v>540</v>
      </c>
      <c r="B133" s="2" t="s">
        <v>209</v>
      </c>
      <c r="C133" s="2" t="s">
        <v>541</v>
      </c>
      <c r="D133" s="2" t="s">
        <v>210</v>
      </c>
      <c r="E133" s="2" t="s">
        <v>109</v>
      </c>
      <c r="F133" s="2" t="s">
        <v>542</v>
      </c>
      <c r="G133" s="2" t="s">
        <v>99</v>
      </c>
      <c r="H133" s="2" t="s">
        <v>99</v>
      </c>
      <c r="I133" s="2" t="s">
        <v>99</v>
      </c>
      <c r="J133" s="2" t="s">
        <v>543</v>
      </c>
      <c r="K133" s="2" t="s">
        <v>544</v>
      </c>
      <c r="L133" s="3"/>
      <c r="M133" s="3"/>
      <c r="N133" s="3"/>
      <c r="O133" s="2" t="s">
        <v>545</v>
      </c>
      <c r="P133" s="2" t="s">
        <v>99</v>
      </c>
      <c r="Q133" s="2" t="s">
        <v>99</v>
      </c>
      <c r="R133" s="2" t="s">
        <v>99</v>
      </c>
      <c r="S133" s="2" t="s">
        <v>99</v>
      </c>
      <c r="T133" s="2" t="s">
        <v>99</v>
      </c>
      <c r="U133" s="2" t="s">
        <v>99</v>
      </c>
      <c r="V133" s="2" t="s">
        <v>99</v>
      </c>
      <c r="W133" s="2" t="s">
        <v>99</v>
      </c>
      <c r="X133" s="2" t="s">
        <v>99</v>
      </c>
      <c r="Y133" s="2" t="s">
        <v>99</v>
      </c>
      <c r="Z133" s="4"/>
      <c r="AA133" s="4">
        <f>=ROUNDDOWN({0},0)</f>
      </c>
      <c r="AB133" s="5"/>
      <c r="AC133" s="2" t="s">
        <v>99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/>
      <c r="BJ133" s="4"/>
      <c r="BK133" s="8"/>
      <c r="BL133" s="2" t="s">
        <v>99</v>
      </c>
      <c r="BM133" s="7"/>
      <c r="BN133" s="7"/>
      <c r="BO133" s="4"/>
      <c r="BP133" s="8"/>
      <c r="BQ133" s="4"/>
      <c r="BR133" s="8"/>
      <c r="BS133" s="7"/>
      <c r="BT133" s="7"/>
      <c r="BU133" s="2" t="s">
        <v>99</v>
      </c>
      <c r="BV133" s="2" t="s">
        <v>99</v>
      </c>
      <c r="BW133" s="2" t="s">
        <v>99</v>
      </c>
      <c r="BX133" s="2" t="s">
        <v>99</v>
      </c>
      <c r="BY133" s="2" t="s">
        <v>99</v>
      </c>
      <c r="BZ133" s="2" t="s">
        <v>99</v>
      </c>
      <c r="CA133" s="4"/>
      <c r="CB133" s="8"/>
      <c r="CC133" s="4"/>
      <c r="CD133" s="8"/>
      <c r="CE133" s="7"/>
      <c r="CF133" s="7"/>
      <c r="CG133" s="2" t="s">
        <v>99</v>
      </c>
      <c r="CH133" s="2" t="s">
        <v>99</v>
      </c>
      <c r="CI133" s="2" t="s">
        <v>99</v>
      </c>
      <c r="CJ133" s="2" t="s">
        <v>99</v>
      </c>
      <c r="CK133" s="2" t="s">
        <v>99</v>
      </c>
      <c r="CL133" s="2" t="s">
        <v>99</v>
      </c>
    </row>
    <row r="134">
      <c r="A134" s="2" t="s">
        <v>546</v>
      </c>
      <c r="B134" s="2" t="s">
        <v>209</v>
      </c>
      <c r="C134" s="2" t="s">
        <v>541</v>
      </c>
      <c r="D134" s="2" t="s">
        <v>210</v>
      </c>
      <c r="E134" s="2" t="s">
        <v>109</v>
      </c>
      <c r="F134" s="2" t="s">
        <v>542</v>
      </c>
      <c r="G134" s="2" t="s">
        <v>99</v>
      </c>
      <c r="H134" s="2" t="s">
        <v>99</v>
      </c>
      <c r="I134" s="2" t="s">
        <v>99</v>
      </c>
      <c r="J134" s="2" t="s">
        <v>543</v>
      </c>
      <c r="K134" s="2" t="s">
        <v>547</v>
      </c>
      <c r="L134" s="3">
        <v>22</v>
      </c>
      <c r="M134" s="3"/>
      <c r="N134" s="3"/>
      <c r="O134" s="2" t="s">
        <v>545</v>
      </c>
      <c r="P134" s="2" t="s">
        <v>99</v>
      </c>
      <c r="Q134" s="2" t="s">
        <v>99</v>
      </c>
      <c r="R134" s="2" t="s">
        <v>99</v>
      </c>
      <c r="S134" s="2" t="s">
        <v>99</v>
      </c>
      <c r="T134" s="2" t="s">
        <v>99</v>
      </c>
      <c r="U134" s="2" t="s">
        <v>99</v>
      </c>
      <c r="V134" s="2" t="s">
        <v>99</v>
      </c>
      <c r="W134" s="2" t="s">
        <v>99</v>
      </c>
      <c r="X134" s="2" t="s">
        <v>99</v>
      </c>
      <c r="Y134" s="2" t="s">
        <v>99</v>
      </c>
      <c r="Z134" s="4"/>
      <c r="AA134" s="4">
        <f>=ROUNDDOWN({0},0)</f>
      </c>
      <c r="AB134" s="5"/>
      <c r="AC134" s="2" t="s">
        <v>99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/>
      <c r="BJ134" s="4"/>
      <c r="BK134" s="8"/>
      <c r="BL134" s="2" t="s">
        <v>99</v>
      </c>
      <c r="BM134" s="7"/>
      <c r="BN134" s="7"/>
      <c r="BO134" s="4"/>
      <c r="BP134" s="8"/>
      <c r="BQ134" s="4"/>
      <c r="BR134" s="8"/>
      <c r="BS134" s="7"/>
      <c r="BT134" s="7"/>
      <c r="BU134" s="2" t="s">
        <v>99</v>
      </c>
      <c r="BV134" s="2" t="s">
        <v>99</v>
      </c>
      <c r="BW134" s="2" t="s">
        <v>99</v>
      </c>
      <c r="BX134" s="2" t="s">
        <v>99</v>
      </c>
      <c r="BY134" s="2" t="s">
        <v>99</v>
      </c>
      <c r="BZ134" s="2" t="s">
        <v>99</v>
      </c>
      <c r="CA134" s="4"/>
      <c r="CB134" s="8"/>
      <c r="CC134" s="4"/>
      <c r="CD134" s="8"/>
      <c r="CE134" s="7"/>
      <c r="CF134" s="7"/>
      <c r="CG134" s="2" t="s">
        <v>99</v>
      </c>
      <c r="CH134" s="2" t="s">
        <v>99</v>
      </c>
      <c r="CI134" s="2" t="s">
        <v>99</v>
      </c>
      <c r="CJ134" s="2" t="s">
        <v>99</v>
      </c>
      <c r="CK134" s="2" t="s">
        <v>99</v>
      </c>
      <c r="CL134" s="2" t="s">
        <v>99</v>
      </c>
    </row>
    <row r="135">
      <c r="A135" s="2" t="s">
        <v>548</v>
      </c>
      <c r="B135" s="2" t="s">
        <v>209</v>
      </c>
      <c r="C135" s="2" t="s">
        <v>541</v>
      </c>
      <c r="D135" s="2" t="s">
        <v>210</v>
      </c>
      <c r="E135" s="2" t="s">
        <v>109</v>
      </c>
      <c r="F135" s="2" t="s">
        <v>542</v>
      </c>
      <c r="G135" s="2" t="s">
        <v>99</v>
      </c>
      <c r="H135" s="2" t="s">
        <v>99</v>
      </c>
      <c r="I135" s="2" t="s">
        <v>99</v>
      </c>
      <c r="J135" s="2" t="s">
        <v>543</v>
      </c>
      <c r="K135" s="2" t="s">
        <v>549</v>
      </c>
      <c r="L135" s="3"/>
      <c r="M135" s="3"/>
      <c r="N135" s="3"/>
      <c r="O135" s="2" t="s">
        <v>104</v>
      </c>
      <c r="P135" s="2" t="s">
        <v>99</v>
      </c>
      <c r="Q135" s="2" t="s">
        <v>99</v>
      </c>
      <c r="R135" s="2" t="s">
        <v>99</v>
      </c>
      <c r="S135" s="2" t="s">
        <v>99</v>
      </c>
      <c r="T135" s="2" t="s">
        <v>99</v>
      </c>
      <c r="U135" s="2" t="s">
        <v>99</v>
      </c>
      <c r="V135" s="2" t="s">
        <v>99</v>
      </c>
      <c r="W135" s="2" t="s">
        <v>99</v>
      </c>
      <c r="X135" s="2" t="s">
        <v>99</v>
      </c>
      <c r="Y135" s="2" t="s">
        <v>99</v>
      </c>
      <c r="Z135" s="4"/>
      <c r="AA135" s="4">
        <f>=ROUNDDOWN({0},0)</f>
      </c>
      <c r="AB135" s="5"/>
      <c r="AC135" s="2" t="s">
        <v>99</v>
      </c>
      <c r="AD135" s="4"/>
      <c r="AE135" s="4"/>
      <c r="AF135" s="6"/>
      <c r="AG135" s="6"/>
      <c r="AH135" s="7"/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/>
      <c r="BJ135" s="4"/>
      <c r="BK135" s="8"/>
      <c r="BL135" s="2" t="s">
        <v>99</v>
      </c>
      <c r="BM135" s="7"/>
      <c r="BN135" s="7"/>
      <c r="BO135" s="4"/>
      <c r="BP135" s="8"/>
      <c r="BQ135" s="4"/>
      <c r="BR135" s="8"/>
      <c r="BS135" s="7"/>
      <c r="BT135" s="7"/>
      <c r="BU135" s="2" t="s">
        <v>99</v>
      </c>
      <c r="BV135" s="2" t="s">
        <v>99</v>
      </c>
      <c r="BW135" s="2" t="s">
        <v>99</v>
      </c>
      <c r="BX135" s="2" t="s">
        <v>99</v>
      </c>
      <c r="BY135" s="2" t="s">
        <v>99</v>
      </c>
      <c r="BZ135" s="2" t="s">
        <v>99</v>
      </c>
      <c r="CA135" s="4"/>
      <c r="CB135" s="8"/>
      <c r="CC135" s="4"/>
      <c r="CD135" s="8"/>
      <c r="CE135" s="7"/>
      <c r="CF135" s="7"/>
      <c r="CG135" s="2" t="s">
        <v>99</v>
      </c>
      <c r="CH135" s="2" t="s">
        <v>99</v>
      </c>
      <c r="CI135" s="2" t="s">
        <v>99</v>
      </c>
      <c r="CJ135" s="2" t="s">
        <v>99</v>
      </c>
      <c r="CK135" s="2" t="s">
        <v>99</v>
      </c>
      <c r="CL135" s="2" t="s">
        <v>99</v>
      </c>
    </row>
    <row r="136">
      <c r="A136" s="16" t="s">
        <v>550</v>
      </c>
      <c r="B136" s="9" t="s">
        <v>99</v>
      </c>
      <c r="C136" s="9" t="s">
        <v>99</v>
      </c>
      <c r="D136" s="9" t="s">
        <v>99</v>
      </c>
      <c r="E136" s="9" t="s">
        <v>99</v>
      </c>
      <c r="F136" s="9" t="s">
        <v>99</v>
      </c>
      <c r="G136" s="9" t="s">
        <v>99</v>
      </c>
      <c r="H136" s="9" t="s">
        <v>99</v>
      </c>
      <c r="I136" s="9" t="s">
        <v>99</v>
      </c>
      <c r="J136" s="9" t="s">
        <v>99</v>
      </c>
      <c r="K136" s="9" t="s">
        <v>99</v>
      </c>
      <c r="L136" s="10"/>
      <c r="M136" s="10"/>
      <c r="N136" s="10"/>
      <c r="O136" s="9" t="s">
        <v>99</v>
      </c>
      <c r="P136" s="9" t="s">
        <v>99</v>
      </c>
      <c r="Q136" s="9" t="s">
        <v>99</v>
      </c>
      <c r="R136" s="9" t="s">
        <v>99</v>
      </c>
      <c r="S136" s="9" t="s">
        <v>99</v>
      </c>
      <c r="T136" s="9" t="s">
        <v>99</v>
      </c>
      <c r="U136" s="9" t="s">
        <v>99</v>
      </c>
      <c r="V136" s="9" t="s">
        <v>99</v>
      </c>
      <c r="W136" s="9" t="s">
        <v>99</v>
      </c>
      <c r="X136" s="9" t="s">
        <v>99</v>
      </c>
      <c r="Y136" s="9" t="s">
        <v>99</v>
      </c>
      <c r="Z136" s="11">
        <v>60451</v>
      </c>
      <c r="AA136" s="11">
        <f>=ROUNDDOWN({0},0)</f>
      </c>
      <c r="AB136" s="12">
        <v>924</v>
      </c>
      <c r="AC136" s="9" t="s">
        <v>99</v>
      </c>
      <c r="AD136" s="11"/>
      <c r="AE136" s="11">
        <v>12956</v>
      </c>
      <c r="AF136" s="13"/>
      <c r="AG136" s="13"/>
      <c r="AH136" s="14"/>
      <c r="AI136" s="11"/>
      <c r="AJ136" s="11">
        <f>=ROUNDDOWN({0},0)</f>
      </c>
      <c r="AK136" s="12"/>
      <c r="AL136" s="9" t="s">
        <v>99</v>
      </c>
      <c r="AM136" s="11"/>
      <c r="AN136" s="11"/>
      <c r="AO136" s="14"/>
      <c r="AP136" s="11">
        <v>2783</v>
      </c>
      <c r="AQ136" s="15">
        <v>54940.13</v>
      </c>
      <c r="AR136" s="11"/>
      <c r="AS136" s="15"/>
      <c r="AT136" s="14"/>
      <c r="AU136" s="14"/>
      <c r="AV136" s="11">
        <v>2783</v>
      </c>
      <c r="AW136" s="15">
        <v>54940.13</v>
      </c>
      <c r="AX136" s="11"/>
      <c r="AY136" s="15"/>
      <c r="AZ136" s="14"/>
      <c r="BA136" s="14"/>
      <c r="BB136" s="14"/>
      <c r="BC136" s="11">
        <v>2783</v>
      </c>
      <c r="BD136" s="15">
        <v>54940.13</v>
      </c>
      <c r="BE136" s="11"/>
      <c r="BF136" s="15"/>
      <c r="BG136" s="14"/>
      <c r="BH136" s="14"/>
      <c r="BI136" s="14"/>
      <c r="BJ136" s="11"/>
      <c r="BK136" s="15"/>
      <c r="BL136" s="9" t="s">
        <v>99</v>
      </c>
      <c r="BM136" s="14"/>
      <c r="BN136" s="14"/>
      <c r="BO136" s="11">
        <v>2652</v>
      </c>
      <c r="BP136" s="15">
        <v>50911</v>
      </c>
      <c r="BQ136" s="11"/>
      <c r="BR136" s="15"/>
      <c r="BS136" s="14"/>
      <c r="BT136" s="14"/>
      <c r="BU136" s="9" t="s">
        <v>99</v>
      </c>
      <c r="BV136" s="9" t="s">
        <v>99</v>
      </c>
      <c r="BW136" s="9" t="s">
        <v>99</v>
      </c>
      <c r="BX136" s="9" t="s">
        <v>99</v>
      </c>
      <c r="BY136" s="9" t="s">
        <v>99</v>
      </c>
      <c r="BZ136" s="9" t="s">
        <v>99</v>
      </c>
      <c r="CA136" s="11">
        <v>131</v>
      </c>
      <c r="CB136" s="15">
        <v>4029.13</v>
      </c>
      <c r="CC136" s="11"/>
      <c r="CD136" s="15"/>
      <c r="CE136" s="14"/>
      <c r="CF136" s="14"/>
      <c r="CG136" s="9" t="s">
        <v>99</v>
      </c>
      <c r="CH136" s="9" t="s">
        <v>99</v>
      </c>
      <c r="CI136" s="9" t="s">
        <v>99</v>
      </c>
      <c r="CJ136" s="9" t="s">
        <v>99</v>
      </c>
      <c r="CK136" s="9" t="s">
        <v>99</v>
      </c>
      <c r="CL136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2"/>
    <mergeCell ref="BD6:BD12"/>
    <mergeCell ref="BE6:BE12"/>
    <mergeCell ref="BF6:BF12"/>
    <mergeCell ref="BG6:BG12"/>
    <mergeCell ref="BH6:BH12"/>
    <mergeCell ref="BC14:BC22"/>
    <mergeCell ref="BD14:BD22"/>
    <mergeCell ref="BE14:BE22"/>
    <mergeCell ref="BF14:BF22"/>
    <mergeCell ref="BG14:BG22"/>
    <mergeCell ref="BH14:BH22"/>
    <mergeCell ref="BC24:BC25"/>
    <mergeCell ref="BD24:BD25"/>
    <mergeCell ref="BE24:BE25"/>
    <mergeCell ref="BF24:BF25"/>
    <mergeCell ref="BG24:BG25"/>
    <mergeCell ref="BH24:BH25"/>
    <mergeCell ref="BC29:BC38"/>
    <mergeCell ref="BD29:BD38"/>
    <mergeCell ref="BE29:BE38"/>
    <mergeCell ref="BF29:BF38"/>
    <mergeCell ref="BG29:BG38"/>
    <mergeCell ref="BH29:BH38"/>
    <mergeCell ref="BC39:BC50"/>
    <mergeCell ref="BD39:BD50"/>
    <mergeCell ref="BE39:BE50"/>
    <mergeCell ref="BF39:BF50"/>
    <mergeCell ref="BG39:BG50"/>
    <mergeCell ref="BH39:BH50"/>
    <mergeCell ref="BC51:BC59"/>
    <mergeCell ref="BD51:BD59"/>
    <mergeCell ref="BE51:BE59"/>
    <mergeCell ref="BF51:BF59"/>
    <mergeCell ref="BG51:BG59"/>
    <mergeCell ref="BH51:BH59"/>
    <mergeCell ref="BC60:BC67"/>
    <mergeCell ref="BD60:BD67"/>
    <mergeCell ref="BE60:BE67"/>
    <mergeCell ref="BF60:BF67"/>
    <mergeCell ref="BG60:BG67"/>
    <mergeCell ref="BH60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6"/>
    <mergeCell ref="BD74:BD76"/>
    <mergeCell ref="BE74:BE76"/>
    <mergeCell ref="BF74:BF76"/>
    <mergeCell ref="BG74:BG76"/>
    <mergeCell ref="BH74:BH76"/>
    <mergeCell ref="BC77:BC85"/>
    <mergeCell ref="BD77:BD85"/>
    <mergeCell ref="BE77:BE85"/>
    <mergeCell ref="BF77:BF85"/>
    <mergeCell ref="BG77:BG85"/>
    <mergeCell ref="BH77:BH85"/>
    <mergeCell ref="BC86:BC87"/>
    <mergeCell ref="BD86:BD87"/>
    <mergeCell ref="BE86:BE87"/>
    <mergeCell ref="BF86:BF87"/>
    <mergeCell ref="BG86:BG87"/>
    <mergeCell ref="BH86:BH87"/>
    <mergeCell ref="BC88:BC92"/>
    <mergeCell ref="BD88:BD92"/>
    <mergeCell ref="BE88:BE92"/>
    <mergeCell ref="BF88:BF92"/>
    <mergeCell ref="BG88:BG92"/>
    <mergeCell ref="BH88:BH92"/>
    <mergeCell ref="BC93:BC98"/>
    <mergeCell ref="BD93:BD98"/>
    <mergeCell ref="BE93:BE98"/>
    <mergeCell ref="BF93:BF98"/>
    <mergeCell ref="BG93:BG98"/>
    <mergeCell ref="BH93:BH98"/>
    <mergeCell ref="BC99:BC101"/>
    <mergeCell ref="BD99:BD101"/>
    <mergeCell ref="BE99:BE101"/>
    <mergeCell ref="BF99:BF101"/>
    <mergeCell ref="BG99:BG101"/>
    <mergeCell ref="BH99:BH101"/>
    <mergeCell ref="BC103:BC104"/>
    <mergeCell ref="BD103:BD104"/>
    <mergeCell ref="BE103:BE104"/>
    <mergeCell ref="BF103:BF104"/>
    <mergeCell ref="BG103:BG104"/>
    <mergeCell ref="BH103:BH104"/>
    <mergeCell ref="BC107:BC109"/>
    <mergeCell ref="BD107:BD109"/>
    <mergeCell ref="BE107:BE109"/>
    <mergeCell ref="BF107:BF109"/>
    <mergeCell ref="BG107:BG109"/>
    <mergeCell ref="BH107:BH109"/>
    <mergeCell ref="BC110:BC111"/>
    <mergeCell ref="BD110:BD111"/>
    <mergeCell ref="BE110:BE111"/>
    <mergeCell ref="BF110:BF111"/>
    <mergeCell ref="BG110:BG111"/>
    <mergeCell ref="BH110:BH111"/>
    <mergeCell ref="BC112:BC120"/>
    <mergeCell ref="BD112:BD120"/>
    <mergeCell ref="BE112:BE120"/>
    <mergeCell ref="BF112:BF120"/>
    <mergeCell ref="BG112:BG120"/>
    <mergeCell ref="BH112:BH120"/>
    <mergeCell ref="BC121:BC122"/>
    <mergeCell ref="BD121:BD122"/>
    <mergeCell ref="BE121:BE122"/>
    <mergeCell ref="BF121:BF122"/>
    <mergeCell ref="BG121:BG122"/>
    <mergeCell ref="BH121:BH122"/>
    <mergeCell ref="BC123:BC125"/>
    <mergeCell ref="BD123:BD125"/>
    <mergeCell ref="BE123:BE125"/>
    <mergeCell ref="BF123:BF125"/>
    <mergeCell ref="BG123:BG125"/>
    <mergeCell ref="BH123:BH125"/>
    <mergeCell ref="BC126:BC131"/>
    <mergeCell ref="BD126:BD131"/>
    <mergeCell ref="BE126:BE131"/>
    <mergeCell ref="BF126:BF131"/>
    <mergeCell ref="BG126:BG131"/>
    <mergeCell ref="BH126:BH131"/>
    <mergeCell ref="BC133:BC135"/>
    <mergeCell ref="BD133:BD135"/>
    <mergeCell ref="BE133:BE135"/>
    <mergeCell ref="BF133:BF135"/>
    <mergeCell ref="BG133:BG135"/>
    <mergeCell ref="BH133:BH135"/>
    <mergeCell ref="AV6:AV7"/>
    <mergeCell ref="AW6:AW7"/>
    <mergeCell ref="AX6:AX7"/>
    <mergeCell ref="AY6:AY7"/>
    <mergeCell ref="AZ6:AZ7"/>
    <mergeCell ref="BA6:BA7"/>
    <mergeCell ref="BI6:BI7"/>
    <mergeCell ref="AV24:AV25"/>
    <mergeCell ref="AW24:AW25"/>
    <mergeCell ref="AX24:AX25"/>
    <mergeCell ref="AY24:AY25"/>
    <mergeCell ref="AZ24:AZ25"/>
    <mergeCell ref="BA24:BA25"/>
    <mergeCell ref="BI24:BI25"/>
    <mergeCell ref="AV29:AV32"/>
    <mergeCell ref="AW29:AW32"/>
    <mergeCell ref="AX29:AX32"/>
    <mergeCell ref="AY29:AY32"/>
    <mergeCell ref="AZ29:AZ32"/>
    <mergeCell ref="BA29:BA32"/>
    <mergeCell ref="BI29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3"/>
    <mergeCell ref="AW72:AW73"/>
    <mergeCell ref="AX72:AX73"/>
    <mergeCell ref="AY72:AY73"/>
    <mergeCell ref="AZ72:AZ73"/>
    <mergeCell ref="BA72:BA73"/>
    <mergeCell ref="BI72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551</v>
      </c>
      <c r="D2" s="0" t="s">
        <v>552</v>
      </c>
      <c r="E2" s="0" t="s">
        <v>553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554</v>
      </c>
      <c r="J4" s="1" t="s">
        <v>555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556</v>
      </c>
      <c r="P4" s="1" t="s">
        <v>557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558</v>
      </c>
      <c r="F5" s="1" t="s">
        <v>559</v>
      </c>
      <c r="G5" s="1" t="s">
        <v>558</v>
      </c>
      <c r="H5" s="1" t="s">
        <v>559</v>
      </c>
      <c r="I5" s="1" t="s">
        <v>554</v>
      </c>
      <c r="J5" s="1" t="s">
        <v>555</v>
      </c>
      <c r="K5" s="1" t="s">
        <v>560</v>
      </c>
      <c r="L5" s="1" t="s">
        <v>561</v>
      </c>
      <c r="M5" s="1" t="s">
        <v>560</v>
      </c>
      <c r="N5" s="1" t="s">
        <v>561</v>
      </c>
      <c r="O5" s="1" t="s">
        <v>556</v>
      </c>
      <c r="P5" s="1" t="s">
        <v>557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1553</v>
      </c>
      <c r="F6" s="8">
        <v>15375.41</v>
      </c>
      <c r="G6" s="4"/>
      <c r="H6" s="8"/>
      <c r="I6" s="7"/>
      <c r="J6" s="7"/>
      <c r="K6" s="4">
        <v>1553</v>
      </c>
      <c r="L6" s="8">
        <v>15375.41</v>
      </c>
      <c r="M6" s="4"/>
      <c r="N6" s="8"/>
      <c r="O6" s="7"/>
      <c r="P6" s="7"/>
    </row>
    <row r="7">
      <c r="A7" s="2" t="s">
        <v>209</v>
      </c>
      <c r="B7" s="2" t="s">
        <v>89</v>
      </c>
      <c r="C7" s="2" t="s">
        <v>210</v>
      </c>
      <c r="D7" s="2" t="s">
        <v>211</v>
      </c>
      <c r="E7" s="4">
        <v>1197</v>
      </c>
      <c r="F7" s="8">
        <v>38504.85</v>
      </c>
      <c r="G7" s="4"/>
      <c r="H7" s="8"/>
      <c r="I7" s="7"/>
      <c r="J7" s="7"/>
      <c r="K7" s="4">
        <v>1197</v>
      </c>
      <c r="L7" s="8">
        <v>38504.85</v>
      </c>
      <c r="M7" s="4"/>
      <c r="N7" s="8"/>
      <c r="O7" s="7"/>
      <c r="P7" s="7"/>
    </row>
    <row r="8">
      <c r="A8" s="2" t="s">
        <v>209</v>
      </c>
      <c r="B8" s="2" t="s">
        <v>470</v>
      </c>
      <c r="C8" s="2" t="s">
        <v>210</v>
      </c>
      <c r="D8" s="2" t="s">
        <v>211</v>
      </c>
      <c r="E8" s="4">
        <v>18</v>
      </c>
      <c r="F8" s="8">
        <v>555.82</v>
      </c>
      <c r="G8" s="4"/>
      <c r="H8" s="8"/>
      <c r="I8" s="7"/>
      <c r="J8" s="7"/>
      <c r="K8" s="4">
        <v>18</v>
      </c>
      <c r="L8" s="8">
        <v>555.82</v>
      </c>
      <c r="M8" s="4"/>
      <c r="N8" s="8"/>
      <c r="O8" s="7"/>
      <c r="P8" s="7"/>
    </row>
    <row r="9">
      <c r="A9" s="2" t="s">
        <v>209</v>
      </c>
      <c r="B9" s="2" t="s">
        <v>501</v>
      </c>
      <c r="C9" s="2" t="s">
        <v>210</v>
      </c>
      <c r="D9" s="2" t="s">
        <v>211</v>
      </c>
      <c r="E9" s="4">
        <v>15</v>
      </c>
      <c r="F9" s="8">
        <v>504.05</v>
      </c>
      <c r="G9" s="4"/>
      <c r="H9" s="8"/>
      <c r="I9" s="7"/>
      <c r="J9" s="7"/>
      <c r="K9" s="4">
        <v>15</v>
      </c>
      <c r="L9" s="8">
        <v>504.05</v>
      </c>
      <c r="M9" s="4"/>
      <c r="N9" s="8"/>
      <c r="O9" s="7"/>
      <c r="P9" s="7"/>
    </row>
    <row r="10">
      <c r="A10" s="2" t="s">
        <v>209</v>
      </c>
      <c r="B10" s="2" t="s">
        <v>541</v>
      </c>
      <c r="C10" s="2" t="s">
        <v>210</v>
      </c>
      <c r="D10" s="2" t="s">
        <v>109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551</v>
      </c>
      <c r="D2" s="0" t="s">
        <v>552</v>
      </c>
      <c r="E2" s="0" t="s">
        <v>553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554</v>
      </c>
      <c r="I4" s="1" t="s">
        <v>555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556</v>
      </c>
      <c r="O4" s="1" t="s">
        <v>557</v>
      </c>
    </row>
    <row r="5">
      <c r="A5" s="1" t="s">
        <v>53</v>
      </c>
      <c r="B5" s="1" t="s">
        <v>55</v>
      </c>
      <c r="C5" s="1" t="s">
        <v>56</v>
      </c>
      <c r="D5" s="1" t="s">
        <v>558</v>
      </c>
      <c r="E5" s="1" t="s">
        <v>559</v>
      </c>
      <c r="F5" s="1" t="s">
        <v>558</v>
      </c>
      <c r="G5" s="1" t="s">
        <v>559</v>
      </c>
      <c r="H5" s="1" t="s">
        <v>554</v>
      </c>
      <c r="I5" s="1" t="s">
        <v>555</v>
      </c>
      <c r="J5" s="1" t="s">
        <v>560</v>
      </c>
      <c r="K5" s="1" t="s">
        <v>561</v>
      </c>
      <c r="L5" s="1" t="s">
        <v>560</v>
      </c>
      <c r="M5" s="1" t="s">
        <v>561</v>
      </c>
      <c r="N5" s="1" t="s">
        <v>556</v>
      </c>
      <c r="O5" s="1" t="s">
        <v>557</v>
      </c>
    </row>
    <row r="6">
      <c r="A6" s="2" t="s">
        <v>88</v>
      </c>
      <c r="B6" s="2" t="s">
        <v>90</v>
      </c>
      <c r="C6" s="2" t="s">
        <v>91</v>
      </c>
      <c r="D6" s="4">
        <v>1553</v>
      </c>
      <c r="E6" s="8">
        <v>15375.41</v>
      </c>
      <c r="F6" s="4"/>
      <c r="G6" s="8"/>
      <c r="H6" s="7"/>
      <c r="I6" s="7"/>
      <c r="J6" s="4">
        <v>1553</v>
      </c>
      <c r="K6" s="8">
        <v>15375.41</v>
      </c>
      <c r="L6" s="4"/>
      <c r="M6" s="8"/>
      <c r="N6" s="7"/>
      <c r="O6" s="7"/>
    </row>
    <row r="7">
      <c r="A7" s="2" t="s">
        <v>209</v>
      </c>
      <c r="B7" s="2" t="s">
        <v>210</v>
      </c>
      <c r="C7" s="2" t="s">
        <v>211</v>
      </c>
      <c r="D7" s="4">
        <v>1230</v>
      </c>
      <c r="E7" s="8">
        <v>39564.72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1230</v>
      </c>
      <c r="K7" s="8">
        <v>39564.72</v>
      </c>
      <c r="L7" s="4"/>
      <c r="M7" s="8"/>
      <c r="N7" s="7"/>
      <c r="O7" s="7"/>
    </row>
    <row r="8">
      <c r="A8" s="2" t="s">
        <v>209</v>
      </c>
      <c r="B8" s="2" t="s">
        <v>210</v>
      </c>
      <c r="C8" s="2" t="s">
        <v>109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