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<sst xmlns="http://schemas.openxmlformats.org/spreadsheetml/2006/main" count="579" uniqueCount="579">
  <si>
    <t>Date Type:</t>
  </si>
  <si>
    <t>Shipped Date</t>
  </si>
  <si>
    <t>Start Date:</t>
  </si>
  <si>
    <t>01/01/2024</t>
  </si>
  <si>
    <t>End Date:</t>
  </si>
  <si>
    <t>09/16/2024</t>
  </si>
  <si>
    <t>Report Run Date:</t>
  </si>
  <si>
    <t>09/17/2024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</si>
  <si>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</si>
  <si>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</si>
  <si>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</si>
  <si>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</si>
  <si>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</si>
  <si>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</si>
  <si>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</si>
  <si>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</si>
  <si>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HOUZZ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</si>
  <si>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</si>
  <si>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</si>
  <si>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</si>
  <si>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</si>
  <si>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</si>
  <si>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</si>
  <si>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</si>
  <si>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</si>
  <si>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</si>
  <si>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</si>
  <si>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</si>
  <si>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</si>
  <si>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</si>
  <si>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</si>
  <si>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</si>
  <si>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</si>
  <si>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</si>
  <si>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</si>
  <si>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</si>
  <si>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</si>
  <si>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</si>
  <si>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</si>
  <si>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</si>
  <si>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</si>
  <si>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</si>
  <si>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</si>
  <si>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</si>
  <si>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</si>
  <si>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</si>
  <si>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</si>
  <si>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</si>
  <si>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</si>
  <si>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</si>
  <si>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</si>
  <si>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</si>
  <si>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</si>
  <si>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</si>
  <si>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</si>
  <si>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</si>
  <si>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</si>
  <si>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</si>
  <si>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</si>
  <si>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</si>
  <si>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</si>
  <si>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</si>
  <si>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</si>
  <si>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</si>
  <si>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</si>
  <si>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</si>
  <si>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</si>
  <si>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</si>
  <si>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</si>
  <si>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</si>
  <si>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</si>
  <si>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</si>
  <si>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</si>
  <si>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</si>
  <si>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</si>
  <si>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</si>
  <si>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</si>
  <si>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</si>
  <si>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</si>
  <si>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</si>
  <si>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</si>
  <si>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</si>
  <si>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</si>
  <si>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</si>
  <si>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</si>
  <si>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</si>
  <si>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MP104-0943</t>
  </si>
  <si>
    <t>FUR</t>
  </si>
  <si>
    <t>Madison Park</t>
  </si>
  <si>
    <t>BAR STOOL</t>
  </si>
  <si>
    <t>Counter Stool</t>
  </si>
  <si>
    <t>Emmett</t>
  </si>
  <si>
    <t>Janet</t>
  </si>
  <si>
    <t>Cheryl</t>
  </si>
  <si>
    <t>25.75" Swivel Counter Stool</t>
  </si>
  <si>
    <t>See below</t>
  </si>
  <si>
    <t>Light Grey</t>
  </si>
  <si>
    <t>Active</t>
  </si>
  <si>
    <t>B</t>
  </si>
  <si>
    <t>NO</t>
  </si>
  <si>
    <t/>
  </si>
  <si>
    <t>1</t>
  </si>
  <si>
    <t>Solid</t>
  </si>
  <si>
    <t>Transitional</t>
  </si>
  <si>
    <t>2/6/2020</t>
  </si>
  <si>
    <t>AMAZONDS,AMERSIGNDS,CSNSTORES,HDDS,HOUZZ,JCPENNEY01,KOHLDSN,LAMPDS,MACY02F,OLLIIX,OVERSTOCK01,ROOMECOM,TGTDVS</t>
  </si>
  <si>
    <t>Setup</t>
  </si>
  <si>
    <t>10/17/2020</t>
  </si>
  <si>
    <t>11/15/2022</t>
  </si>
  <si>
    <t>No</t>
  </si>
  <si>
    <t>MP104-0512</t>
  </si>
  <si>
    <t>Carson</t>
  </si>
  <si>
    <t>Fillmore</t>
  </si>
  <si>
    <t>Troy</t>
  </si>
  <si>
    <t>Counter Stool With Swivel Seat</t>
  </si>
  <si>
    <t>Cream</t>
  </si>
  <si>
    <t>A</t>
  </si>
  <si>
    <t>PP000620</t>
  </si>
  <si>
    <t>1/17/2018</t>
  </si>
  <si>
    <t>CASTLEGATE,CSNSTORES,HDDS,HOUZZ,KIRKLANDDS,LAMPDS,MACY02F,OLLIIX,OVERSTOCK01,TGTDVS</t>
  </si>
  <si>
    <t>9/27/2018</t>
  </si>
  <si>
    <t>5/4/2021</t>
  </si>
  <si>
    <t>MP104-0787</t>
  </si>
  <si>
    <t>Glenwood</t>
  </si>
  <si>
    <t>Crimson</t>
  </si>
  <si>
    <t>Farwell</t>
  </si>
  <si>
    <t>Swivel Counter Stool</t>
  </si>
  <si>
    <t>Modern/Contemporary</t>
  </si>
  <si>
    <t>5/13/2019</t>
  </si>
  <si>
    <t>11/11/2024</t>
  </si>
  <si>
    <t>AMAZONDS,AMERSIGNDS,CSNSTORES,HOUZZ,KOHLDSN,MACY02F,OLLIIX,OVERSTOCK01,TGTDVS</t>
  </si>
  <si>
    <t>6/25/2019</t>
  </si>
  <si>
    <t>5/1/2020</t>
  </si>
  <si>
    <t>MP104-0762</t>
  </si>
  <si>
    <t>Christine</t>
  </si>
  <si>
    <t>Davisina</t>
  </si>
  <si>
    <t>Sugar</t>
  </si>
  <si>
    <t>Counterstool</t>
  </si>
  <si>
    <t>Other</t>
  </si>
  <si>
    <t>Farm House</t>
  </si>
  <si>
    <t>3/4/2019</t>
  </si>
  <si>
    <t>10/16/2024</t>
  </si>
  <si>
    <t>AMERSIGNDS,CSNSTORES,HOUZZ,KOHLDSN,MACY02F,OLLIIX,OVERSTOCK01</t>
  </si>
  <si>
    <t>9/9/2021</t>
  </si>
  <si>
    <t>FPF18-0186</t>
  </si>
  <si>
    <t>Cirque</t>
  </si>
  <si>
    <t>Kagen</t>
  </si>
  <si>
    <t>Wells</t>
  </si>
  <si>
    <t>Counter Stool Set of 2</t>
  </si>
  <si>
    <t>Grey</t>
  </si>
  <si>
    <t>PF000005;PP000121</t>
  </si>
  <si>
    <t>Industrial</t>
  </si>
  <si>
    <t>4/8/2017</t>
  </si>
  <si>
    <t>11/1/2024</t>
  </si>
  <si>
    <t>CSNSTORES,HDDS,KOHLDSN,LAMPDS,OLLIIX,OVERSTOCK01,ROOMECOM,TGTDVS</t>
  </si>
  <si>
    <t>Unproductive</t>
  </si>
  <si>
    <t>10/15/2018</t>
  </si>
  <si>
    <t>MP104-0944</t>
  </si>
  <si>
    <t>Mateo</t>
  </si>
  <si>
    <t>Quarry</t>
  </si>
  <si>
    <t>Powell</t>
  </si>
  <si>
    <t>Beige Multi</t>
  </si>
  <si>
    <t>2/10/2020</t>
  </si>
  <si>
    <t>AMERSIGNDS,BLK01,CSNSTORES,KOHLDSN,MACY02F,OLLIIX,OVERSTOCK01,ROOMECOM,TGTDVS</t>
  </si>
  <si>
    <t>10/6/2020</t>
  </si>
  <si>
    <t>10/7/2022</t>
  </si>
  <si>
    <t>MP104-1052</t>
  </si>
  <si>
    <t>Bar Stool</t>
  </si>
  <si>
    <t>Pearce</t>
  </si>
  <si>
    <t>Walsh</t>
  </si>
  <si>
    <t>Howard</t>
  </si>
  <si>
    <t>Bar Stool with Swivel Seat</t>
  </si>
  <si>
    <t>10/19/2020</t>
  </si>
  <si>
    <t>AMERSIGNDS,BLK01,CSNSTORES,HOUZZ,KOHLDSN,OLLIIX,OVERSTOCK01,TGTDVS</t>
  </si>
  <si>
    <t>5/29/2022</t>
  </si>
  <si>
    <t>8/21/2024</t>
  </si>
  <si>
    <t>MP104-1053</t>
  </si>
  <si>
    <t>Sand</t>
  </si>
  <si>
    <t>CSNSTORES,HOUZZ,KOHLDSN,LAMPDS,OLLIIX,OVERSTOCK01,ROOMECOM,TGTDVS</t>
  </si>
  <si>
    <t>11/21/2022</t>
  </si>
  <si>
    <t>1/17/2023</t>
  </si>
  <si>
    <t>MP104-1148</t>
  </si>
  <si>
    <t>Blue</t>
  </si>
  <si>
    <t>B-</t>
  </si>
  <si>
    <t>2/15/2022</t>
  </si>
  <si>
    <t>AMERSIGNDS,CSNSTORES,KOHLDSN,LAMPDS,OLLIIX,OVERSTOCK01,TGTDVS</t>
  </si>
  <si>
    <t>10/26/2022</t>
  </si>
  <si>
    <t>MP104-1149</t>
  </si>
  <si>
    <t>Pink</t>
  </si>
  <si>
    <t>Close-out</t>
  </si>
  <si>
    <t>C</t>
  </si>
  <si>
    <t>CSNSTORES,KOHLDSN,OLLIIX,TGTDVS</t>
  </si>
  <si>
    <t>6/7/2023</t>
  </si>
  <si>
    <t>MP108-0911</t>
  </si>
  <si>
    <t>DINING CHAIR</t>
  </si>
  <si>
    <t>Dining Chair</t>
  </si>
  <si>
    <t>Elmwood</t>
  </si>
  <si>
    <t>Bernardo</t>
  </si>
  <si>
    <t>Steven</t>
  </si>
  <si>
    <t>Dining Chair Set of 2</t>
  </si>
  <si>
    <t>2</t>
  </si>
  <si>
    <t>2/7/2020</t>
  </si>
  <si>
    <t>CSNSTORES,HOUZZ,JCPENNEY01,KIRKLANDDS,KOHLDSN,LAMPDS,MACY02F,OLLIIX,OVERSTOCK01,ROOMECOM</t>
  </si>
  <si>
    <t>5/28/2020</t>
  </si>
  <si>
    <t>9/8/2020</t>
  </si>
  <si>
    <t>MP108-0956</t>
  </si>
  <si>
    <t>Bryce</t>
  </si>
  <si>
    <t>Robertson</t>
  </si>
  <si>
    <t>Thornton</t>
  </si>
  <si>
    <t>Dining Chair (set of 2)</t>
  </si>
  <si>
    <t>2/14/2020</t>
  </si>
  <si>
    <t>AMAZONDS,CSNSTORES,HOUZZ,JCPENNEY01,KOHLDSN,MACY02F,OLLIIX,OVERSTOCK01,TGTDVS</t>
  </si>
  <si>
    <t>12/11/2020</t>
  </si>
  <si>
    <t>7/24/2023</t>
  </si>
  <si>
    <t>FPF20-0387</t>
  </si>
  <si>
    <t>Dawson</t>
  </si>
  <si>
    <t>Parler</t>
  </si>
  <si>
    <t>Bracken</t>
  </si>
  <si>
    <t>Arm Dining Chair</t>
  </si>
  <si>
    <t>Brown</t>
  </si>
  <si>
    <t>PF000043;PP000141</t>
  </si>
  <si>
    <t>Traditional</t>
  </si>
  <si>
    <t>4/2/2017</t>
  </si>
  <si>
    <t>CSNSTORES,HOUZZ,JCPENNEY01,KOHLDSN,LAMPDS,MACY02F,OLLIIX,OVERSTOCK01,ROOMECOM</t>
  </si>
  <si>
    <t>10/4/2018</t>
  </si>
  <si>
    <t>MP100-0042</t>
  </si>
  <si>
    <t>PF000261;PP000141</t>
  </si>
  <si>
    <t>9/26/2024</t>
  </si>
  <si>
    <t>CSNSTORES,HOUZZ,JCPENNEY01,KIRKLANDDS,KOHLDSN,LAMPDS,MACY02F,OLLIIX,OVERSTOCK01,ROOMECOM,TGTDVS</t>
  </si>
  <si>
    <t>10/31/2019</t>
  </si>
  <si>
    <t>MP100-0038</t>
  </si>
  <si>
    <t>Brody</t>
  </si>
  <si>
    <t>Victor</t>
  </si>
  <si>
    <t>Taye</t>
  </si>
  <si>
    <t>Wing Dining Chair (Set of 2)</t>
  </si>
  <si>
    <t>PF000259;PP000104</t>
  </si>
  <si>
    <t>CSNSTORES,HDDS,HOUZZ,JCPENNEY01,KIRKLANDDS,KOHLDSN,LAMPDS,MACY02F,OLLIIX,OVERSTOCK01,ROOMECOM</t>
  </si>
  <si>
    <t>4/8/2021</t>
  </si>
  <si>
    <t>MP108-1244</t>
  </si>
  <si>
    <t>Charlotte</t>
  </si>
  <si>
    <t>Elaine</t>
  </si>
  <si>
    <t>Hamilton</t>
  </si>
  <si>
    <t>Skirted Dining Arm Chair with Casters</t>
  </si>
  <si>
    <t>3/1/2024</t>
  </si>
  <si>
    <t>10/12/2024</t>
  </si>
  <si>
    <t>CSNSTORES,HDDS,LAMPDS,OLLIIX,OVERSTOCK01,TGTDVS</t>
  </si>
  <si>
    <t>6/28/2024</t>
  </si>
  <si>
    <t>MP108-1243</t>
  </si>
  <si>
    <t>MP103-0287</t>
  </si>
  <si>
    <t>MOTION</t>
  </si>
  <si>
    <t>Swivel</t>
  </si>
  <si>
    <t>Harris</t>
  </si>
  <si>
    <t>Lois</t>
  </si>
  <si>
    <t>Sidney</t>
  </si>
  <si>
    <t>Swivel Chair</t>
  </si>
  <si>
    <t>PF001115;PP000172</t>
  </si>
  <si>
    <t>5/25/2017</t>
  </si>
  <si>
    <t>CASTLEGATE,CSNSTORES,HDDS,HOUZZ,KOHLDSN,MACY02F,OLLIIX,OVERSTOCK01</t>
  </si>
  <si>
    <t>9/16/2022</t>
  </si>
  <si>
    <t>MP103-0240</t>
  </si>
  <si>
    <t>Chenille Swivel Chair</t>
  </si>
  <si>
    <t>PF001100;PP000172</t>
  </si>
  <si>
    <t>6/2/2017</t>
  </si>
  <si>
    <t>AMERSIGNDS,ASHFURNDS,CASTLEGATE,CSNSTORES,HDDS,HOUZZ,KOHLDSN,OLLIIX,OVERSTOCK01</t>
  </si>
  <si>
    <t>8/23/2022</t>
  </si>
  <si>
    <t>FPF18-0154</t>
  </si>
  <si>
    <t>ACCENT CHAIR</t>
  </si>
  <si>
    <t>Lounge Chair</t>
  </si>
  <si>
    <t>Brentwood</t>
  </si>
  <si>
    <t>Cole</t>
  </si>
  <si>
    <t>Hudson</t>
  </si>
  <si>
    <t>Exposed Wood Arm Chair</t>
  </si>
  <si>
    <t>Beige</t>
  </si>
  <si>
    <t>PF000563;PP000101</t>
  </si>
  <si>
    <t>5/7/2017</t>
  </si>
  <si>
    <t>12/18/2024</t>
  </si>
  <si>
    <t>AMAZONDS,AMERSIGNDS,CSNSTORES,HDDS,HOUZZ,KIRKLANDDS,LAMPDS,MACY02F,OLLIIX,OVERSTOCK01,ROOMECOM</t>
  </si>
  <si>
    <t>6/4/2020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</si>
  <si>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</si>
  <si>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</si>
  <si>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</si>
  <si>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</si>
  <si>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</si>
  <si>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</si>
  <si>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</si>
  <si>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10/5/2024</t>
  </si>
  <si>
    <t>AMERSIGNDS,ASHFURNDS,CASTLEGATE,CSNSTORES,HDDS,HOUZZ,KOHLDSN,LAMPDS,MACY02F,OLLIIX,OVERSTOCK01,ROOMECOM</t>
  </si>
  <si>
    <t>6/3/2019</t>
  </si>
  <si>
    <t>MP100-1174</t>
  </si>
  <si>
    <t>Diedra</t>
  </si>
  <si>
    <t>Blaine</t>
  </si>
  <si>
    <t>Paulie</t>
  </si>
  <si>
    <t>Accent Chair</t>
  </si>
  <si>
    <t>Black</t>
  </si>
  <si>
    <t>2/23/2022</t>
  </si>
  <si>
    <t>ASHFURNDS,CSNSTORES,HDDS,KOHLDSN,LAMPDS,MACY02F,OLLIIX,OVERSTOCK01,TGTDVS</t>
  </si>
  <si>
    <t>12/3/2022</t>
  </si>
  <si>
    <t>MP120-0096</t>
  </si>
  <si>
    <t>OCCASIONL TABLE</t>
  </si>
  <si>
    <t>Console Table</t>
  </si>
  <si>
    <t>Parker</t>
  </si>
  <si>
    <t>Avalon</t>
  </si>
  <si>
    <t>Avenu</t>
  </si>
  <si>
    <t>Console</t>
  </si>
  <si>
    <t>Off-White/Pecan</t>
  </si>
  <si>
    <t>PF001170;PP000227</t>
  </si>
  <si>
    <t>Mid-Century</t>
  </si>
  <si>
    <t>10/2/2024</t>
  </si>
  <si>
    <t>AMAZON,AMAZONDS,ASHFURNDS,CSNSTORES,HOUZZ,KOHLDSN,MACY02F,OLLIIX,OVERSTOCK01,ROOMECOM,TGTDVS</t>
  </si>
  <si>
    <t>1/16/2019</t>
  </si>
  <si>
    <t>MP120-0095</t>
  </si>
  <si>
    <t>End Table</t>
  </si>
  <si>
    <t>A+</t>
  </si>
  <si>
    <t>PF001169;PP000227</t>
  </si>
  <si>
    <t>9/16/2024</t>
  </si>
  <si>
    <t>AMAZON,AMAZONDS,AMERSIGNDS,ASHFURNDS,CASTLEGATE,CSNSTORES,HDDS,HOUZZ,KIRKLANDDS,KOHLDSN,LAMPDS,MACY02F,OLLIIX,OVERSTOCK01,ROOMECOM,TGTDVS</t>
  </si>
  <si>
    <t>11/28/2018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</si>
  <si>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</si>
  <si>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</si>
  <si>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</si>
  <si>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</si>
  <si>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</si>
  <si>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</si>
  <si>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</si>
  <si>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Casual</t>
  </si>
  <si>
    <t>6/5/2023</t>
  </si>
  <si>
    <t>AMERSIGNDS,CSNSTORES,OLLIIX</t>
  </si>
  <si>
    <t>10/8/2023</t>
  </si>
  <si>
    <t>MP120-0597</t>
  </si>
  <si>
    <t>ACCENT TABLE</t>
  </si>
  <si>
    <t>Sophia</t>
  </si>
  <si>
    <t>Venice</t>
  </si>
  <si>
    <t>Wilton</t>
  </si>
  <si>
    <t>Accent Table</t>
  </si>
  <si>
    <t>Black/Gold</t>
  </si>
  <si>
    <t>PP000728</t>
  </si>
  <si>
    <t>2/8/2018</t>
  </si>
  <si>
    <t>AMERSIGNDS,ASHFURNDS,CSNSTORES,HOUZZ,KOHLDSN,LAMPDS,MACY02F,OLLIIX,OVERSTOCK01,ROOMECOM,TGTDVS</t>
  </si>
  <si>
    <t>4/24/2019</t>
  </si>
  <si>
    <t>10/2/2019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</si>
  <si>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</si>
  <si>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</si>
  <si>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</si>
  <si>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</si>
  <si>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</si>
  <si>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</si>
  <si>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</si>
  <si>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AMERSIGNDS,CSNSTORES,HDDS,HOUZZ,KOHLDSN,LAMPDS,MACY02F,OLLIIX,OVERSTOCK01,ROOMECOM</t>
  </si>
  <si>
    <t>5/22/2023</t>
  </si>
  <si>
    <t>MP101-1045</t>
  </si>
  <si>
    <t>OTTOMAN</t>
  </si>
  <si>
    <t>Ottoman</t>
  </si>
  <si>
    <t>Miller</t>
  </si>
  <si>
    <t>Javier</t>
  </si>
  <si>
    <t>Millie</t>
  </si>
  <si>
    <t>Round Storage Ottoman</t>
  </si>
  <si>
    <t>Light Grey/Brown</t>
  </si>
  <si>
    <t>Donation</t>
  </si>
  <si>
    <t>8/21/2020</t>
  </si>
  <si>
    <t>CSNSTORES,HOUZZ,KOHLDSN,MACY02F,OLLIIX,OVERSTOCK01,ROOMECOM</t>
  </si>
  <si>
    <t>11/1/2021</t>
  </si>
  <si>
    <t>11/18/2021</t>
  </si>
  <si>
    <t>MP101-0226</t>
  </si>
  <si>
    <t>Cream/Brown</t>
  </si>
  <si>
    <t>PF000281;PP000213</t>
  </si>
  <si>
    <t>6/9/2017</t>
  </si>
  <si>
    <t>AMERSIGNDS,CSNSTORES,KIRKLANDDS,KOHLDSN,LAMPDS,MACY02F,OLLIIX,OVERSTOCK01,TGTDVS</t>
  </si>
  <si>
    <t>7/5/2019</t>
  </si>
  <si>
    <t>MP101-1137</t>
  </si>
  <si>
    <t>Lindsey</t>
  </si>
  <si>
    <t>Alice</t>
  </si>
  <si>
    <t>Kylie</t>
  </si>
  <si>
    <t>Tufted Square Cocktail Ottoman</t>
  </si>
  <si>
    <t>Charcoal</t>
  </si>
  <si>
    <t>1/10/2022</t>
  </si>
  <si>
    <t>AMERSIGNDS,CSNSTORES,KIRKLANDDS,KOHLDSN,MACY02F,OLLIIX,OVERSTOCK01</t>
  </si>
  <si>
    <t>II108-0479</t>
  </si>
  <si>
    <t>INK+IVY</t>
  </si>
  <si>
    <t>Nola</t>
  </si>
  <si>
    <t>Dining Side Chair (Set of 2)</t>
  </si>
  <si>
    <t>Navy</t>
  </si>
  <si>
    <t>5/19/2022</t>
  </si>
  <si>
    <t>11/3/2024</t>
  </si>
  <si>
    <t>AMERSIGNDS,CSNSTORES,HDDS,HOUZZ,JCPENNEY01,KIRKLANDDS,KOHLDSN,LAMPDS,OLLIIX,OVERSTOCK01,TGTDVS,ZOLA</t>
  </si>
  <si>
    <t>9/22/2022</t>
  </si>
  <si>
    <t>8/14/2023</t>
  </si>
  <si>
    <t>II100-0117</t>
  </si>
  <si>
    <t>Orange/Dark Brown</t>
  </si>
  <si>
    <t>PF000127</t>
  </si>
  <si>
    <t>7/18/2017</t>
  </si>
  <si>
    <t>10/3/2024</t>
  </si>
  <si>
    <t>AMERSIGNDS,CSNSTORES,HOUZZ,JCPENNEY01,LAMPDS,MACY02F,OLLIIX,OVERSTOCK01,TGTDVS</t>
  </si>
  <si>
    <t>6/1/2020</t>
  </si>
  <si>
    <t>II108-0223</t>
  </si>
  <si>
    <t>Boomerang</t>
  </si>
  <si>
    <t>Dining Chair (Set of 2)</t>
  </si>
  <si>
    <t>PP000013</t>
  </si>
  <si>
    <t>11/14/2017</t>
  </si>
  <si>
    <t>AMERSIGNDS,ASHFURNDS,CSNSTORES,HDDS,HOUZZ,KIRKLANDDS,KOHLDSN,LAMPDS,MACY02F,OLLIIX,OVERSTOCK01,ROOMECOM,TGTDVS</t>
  </si>
  <si>
    <t>IIF20-0057</t>
  </si>
  <si>
    <t>Brooklyn</t>
  </si>
  <si>
    <t>Dining Arm Chair (Set of 2)</t>
  </si>
  <si>
    <t>PF000231;PP000014</t>
  </si>
  <si>
    <t>CSNSTORES,KIRKLANDDS,KOHLDSN,LAMPDS,MACY02F,OLLIIX,OVERSTOCK01,ROOMECOM,TGTDVS</t>
  </si>
  <si>
    <t>10/5/2018</t>
  </si>
  <si>
    <t>11/7/2018</t>
  </si>
  <si>
    <t>FPF20-0377</t>
  </si>
  <si>
    <t>Lancaster</t>
  </si>
  <si>
    <t>Chocolate</t>
  </si>
  <si>
    <t>PF000795;PP000034</t>
  </si>
  <si>
    <t>CSNSTORES,HDDS,JCPENNEY01,KOHLDSN,LAMPDS,OLLIIX,OVERSTOCK01,TGTDVS</t>
  </si>
  <si>
    <t>10/12/2018</t>
  </si>
  <si>
    <t>2/18/2020</t>
  </si>
  <si>
    <t>II110-0397</t>
  </si>
  <si>
    <t>Novak</t>
  </si>
  <si>
    <t>Novak Mid-Century Modern Accent Armchair</t>
  </si>
  <si>
    <t>Light Blue</t>
  </si>
  <si>
    <t>2/28/2020</t>
  </si>
  <si>
    <t>10/17/2024</t>
  </si>
  <si>
    <t>AAFESDS,CASTLEGATE,CSNSTORES,HDDS,HOUZZ,JCPENNEY01,KOHLDSN,LAMPDS,MACY02F,OLLIIX,OVERSTOCK01,TGTDVS,ZOLA</t>
  </si>
  <si>
    <t>9/22/2020</t>
  </si>
  <si>
    <t>5/28/2024</t>
  </si>
  <si>
    <t>II100-0487</t>
  </si>
  <si>
    <t>Spice</t>
  </si>
  <si>
    <t>2/8/2023</t>
  </si>
  <si>
    <t>AMERSIGNDS,CSNSTORES,HOUZZ,KOHLDSN,LAMPDS,OLLIIX,ZOLA</t>
  </si>
  <si>
    <t>1/22/2024</t>
  </si>
  <si>
    <t>II110-0522</t>
  </si>
  <si>
    <t>4/7/2023</t>
  </si>
  <si>
    <t>AMERSIGNDS,CSNSTORES,DESINC,HOUZZ,KIRKLANDDS,KOHLDSN,MACY02F,OLLIIX,OVERSTOCK01,TGTDVS</t>
  </si>
  <si>
    <t>2/13/2024</t>
  </si>
  <si>
    <t>II100-0434</t>
  </si>
  <si>
    <t>Teal</t>
  </si>
  <si>
    <t>12/1/2020</t>
  </si>
  <si>
    <t>AMERSIGNDS,CSNSTORES,HDDS,HOUZZ,LAMPDS,MACY02F,OLLIIX,OVERSTOCK01,TGTDVS</t>
  </si>
  <si>
    <t>3/24/2022</t>
  </si>
  <si>
    <t>3/7/2023</t>
  </si>
  <si>
    <t>II100-0382</t>
  </si>
  <si>
    <t>Newport</t>
  </si>
  <si>
    <t>Newport Wide Mid-Century Modern Lounge Chair</t>
  </si>
  <si>
    <t>7/31/2018</t>
  </si>
  <si>
    <t>10/30/2024</t>
  </si>
  <si>
    <t>AMERSIGNDS,ASHFURNDS,CASTLEGATE,CSNSTORES,HDDS,HOUZZ,KOHLDSN,MACY02F,OLLIIX,OVERSTOCK01,ROOMECOM</t>
  </si>
  <si>
    <t>4/29/2019</t>
  </si>
  <si>
    <t>5/11/2020</t>
  </si>
  <si>
    <t>II100-0468</t>
  </si>
  <si>
    <t>1/3/2022</t>
  </si>
  <si>
    <t>AMAZONDS,AMERSIGNDS,ASHFURNDS,CASTLEGATE,CSNSTORES,HDDS,HOUZZ,KIRKLANDDS,KOHLDSN,LAMPDS,MACY02F,OLLIIX,OVERSTOCK01,ROOMECOM,TGTDVS,ZOLA</t>
  </si>
  <si>
    <t>3/4/2022</t>
  </si>
  <si>
    <t>8/10/2022</t>
  </si>
  <si>
    <t>II120-0428</t>
  </si>
  <si>
    <t>Blaze</t>
  </si>
  <si>
    <t>Triangle Wood Side Table</t>
  </si>
  <si>
    <t>Light Brown</t>
  </si>
  <si>
    <t>9/24/2020</t>
  </si>
  <si>
    <t>1/1/2025</t>
  </si>
  <si>
    <t>AAFESDS,AMAZONDS,AMERSIGNDS,CSNSTORES,DESINC,HDDS,HOUZZ,JCPENNEY01,KIRKLANDDS,KOHLDSN,LAMPDS,MACY02F,OLLIIX,OVERSTOCK01,ROOMECOM,TGTDVS</t>
  </si>
  <si>
    <t>5/1/2023</t>
  </si>
  <si>
    <t>II90-0527</t>
  </si>
  <si>
    <t>DINING TABLE</t>
  </si>
  <si>
    <t>Dining Bench|Dining Chair</t>
  </si>
  <si>
    <t>Sonoma</t>
  </si>
  <si>
    <t>4-Piece Dining Set</t>
  </si>
  <si>
    <t>Reclaimed White</t>
  </si>
  <si>
    <t>SET</t>
  </si>
  <si>
    <t>OLLIIX</t>
  </si>
  <si>
    <t>4</t>
  </si>
  <si>
    <t>8/18/2020</t>
  </si>
  <si>
    <t>8/6/2023</t>
  </si>
  <si>
    <t>2/20/2024</t>
  </si>
  <si>
    <t>II121-0036</t>
  </si>
  <si>
    <t>Dining Table</t>
  </si>
  <si>
    <t>Round Dining/Gathering Table</t>
  </si>
  <si>
    <t>Amber/Graphite</t>
  </si>
  <si>
    <t>PF000886;PP000034</t>
  </si>
  <si>
    <t>10/29/2024</t>
  </si>
  <si>
    <t>CSNSTORES,HDDS,HOUZZ,KOHLDSN,OLLIIX,OVERSTOCK01</t>
  </si>
  <si>
    <t>11/2/2018</t>
  </si>
  <si>
    <t>IIF20-0050</t>
  </si>
  <si>
    <t>Crackle</t>
  </si>
  <si>
    <t>PF000225;PP000022</t>
  </si>
  <si>
    <t>12/13/2024</t>
  </si>
  <si>
    <t>ASHFURNDS,CSNSTORES,HDDS,HOUZZ,KIRKLANDDS,KOHLDSN,MACY02F,OLLIIX,OVERSTOCK01,ROOMECOM,TGTDVS</t>
  </si>
  <si>
    <t>4/6/2020</t>
  </si>
  <si>
    <t>FPF20-0312</t>
  </si>
  <si>
    <t>Counter Stool with Back</t>
  </si>
  <si>
    <t>Amber</t>
  </si>
  <si>
    <t>PF000784;PP000034</t>
  </si>
  <si>
    <t>AMERSIGNDS,CSNSTORES,HDDS,HOUZZ,KOHLDSN,LAMPDS,MACY02F,OLLIIX,OVERSTOCK01</t>
  </si>
  <si>
    <t>11/19/2018</t>
  </si>
  <si>
    <t>11/29/2018</t>
  </si>
  <si>
    <t>II125-0458</t>
  </si>
  <si>
    <t>Wynn</t>
  </si>
  <si>
    <t>Pull Up Table</t>
  </si>
  <si>
    <t>3/10/2022</t>
  </si>
  <si>
    <t>ASHFURNDS,CSNSTORES,HOUZZ,KIRKLANDDS,KOHLDSN,LAMPDS,OLLIIX,OVERSTOCK01,ZOLA</t>
  </si>
  <si>
    <t>9/11/2023</t>
  </si>
  <si>
    <t>MPS108-0294</t>
  </si>
  <si>
    <t>Madison Park Signature</t>
  </si>
  <si>
    <t>Helena</t>
  </si>
  <si>
    <t>Dining Side Chair</t>
  </si>
  <si>
    <t>11/4/2020</t>
  </si>
  <si>
    <t>CSNSTORES,HOUZZ,JCPENNEY01,OLLIIX,OVERSTOCK01,ROOMECOM</t>
  </si>
  <si>
    <t>10/19/2022</t>
  </si>
  <si>
    <t>4/16/2024</t>
  </si>
  <si>
    <t>MPS100-0115</t>
  </si>
  <si>
    <t>Cream/Grey</t>
  </si>
  <si>
    <t>PF001230;PP000300</t>
  </si>
  <si>
    <t>CSNSTORES,HOUZZ,JCPENNEY01,KIRKLANDDS,OLLIIX,OVERSTOCK01,TGTDVS</t>
  </si>
  <si>
    <t>5/23/2019</t>
  </si>
  <si>
    <t>5/27/2021</t>
  </si>
  <si>
    <t>MPS108-0286</t>
  </si>
  <si>
    <t>Ultra</t>
  </si>
  <si>
    <t>Dining Side Chair (set of 2)</t>
  </si>
  <si>
    <t>Set of 2</t>
  </si>
  <si>
    <t>1/10/2020</t>
  </si>
  <si>
    <t>12/2/2024</t>
  </si>
  <si>
    <t>AMERSIGNDS,CASTLEGATE,CSNSTORES,HDDS,HOUZZ,KIRKLANDDS,KOHLDSN,LAMPDS,MACY02F,OLLIIX,OVERSTOCK01,TGTDVS</t>
  </si>
  <si>
    <t>6/12/2024</t>
  </si>
  <si>
    <t>MPS108-0302</t>
  </si>
  <si>
    <t>4/7/2022</t>
  </si>
  <si>
    <t>AMERSIGNDS,CSNSTORES,JCPENNEY01,KIRKLANDDS,KOHLDSN,LAMPDS,MACY02F,OLLIIX,OVERSTOCK01,TGTDVS</t>
  </si>
  <si>
    <t>10/30/2023</t>
  </si>
  <si>
    <t>MPS108-0296</t>
  </si>
  <si>
    <t>Light Green Multi</t>
  </si>
  <si>
    <t>12/31/2020</t>
  </si>
  <si>
    <t>10/23/2024</t>
  </si>
  <si>
    <t>CSNSTORES,KIRKLANDDS,KOHLDSN,LAMPDS,MACY02F,OLLIIX,OVERSTOCK01</t>
  </si>
  <si>
    <t>6/9/2022</t>
  </si>
  <si>
    <t>MPS120-0124</t>
  </si>
  <si>
    <t>Bordeaux</t>
  </si>
  <si>
    <t>White/Gold</t>
  </si>
  <si>
    <t>PF000505;PP000290</t>
  </si>
  <si>
    <t>10/18/2017</t>
  </si>
  <si>
    <t>11/13/2024</t>
  </si>
  <si>
    <t>AMERSIGNDS,CSNSTORES,HOUZZ,KOHLDSN,MACY02F,OLLIIX,OVERSTOCK01,ROOMECOM</t>
  </si>
  <si>
    <t>9/3/2021</t>
  </si>
  <si>
    <t>MPS104-0300</t>
  </si>
  <si>
    <t>25.5" Upholstered Counter Stool</t>
  </si>
  <si>
    <t>1/21/2022</t>
  </si>
  <si>
    <t>CSNSTORES,HOUZZ,JCPENNEY01,MACY02F,OVERSTOCK01</t>
  </si>
  <si>
    <t>6/3/2024</t>
  </si>
  <si>
    <t>MT104-0141</t>
  </si>
  <si>
    <t>Martha Stewart</t>
  </si>
  <si>
    <t>Delaney</t>
  </si>
  <si>
    <t>25" Upholstered Counter Stool</t>
  </si>
  <si>
    <t>MT Bedford</t>
  </si>
  <si>
    <t>5/17/2022</t>
  </si>
  <si>
    <t>AMAZONDS,CSNSTORES,JCPENNEY01,KOHLDSN,MACY02F,OLLIIX,OVERSTOCK01,TGTDVS</t>
  </si>
  <si>
    <t>10/28/2022</t>
  </si>
  <si>
    <t>MT108-0158</t>
  </si>
  <si>
    <t>Elmcrest</t>
  </si>
  <si>
    <t>Upholstered Dining Chair with Nailhead Trim</t>
  </si>
  <si>
    <t>Soft Green</t>
  </si>
  <si>
    <t>MT Lily Pond</t>
  </si>
  <si>
    <t>3/27/2023</t>
  </si>
  <si>
    <t>AMAZONDS,CSNSTORES,KOHLDSN,MACY02F,OLLIIX,OVERSTOCK01</t>
  </si>
  <si>
    <t>MT136-1209</t>
  </si>
  <si>
    <t>NIGHTSTAND</t>
  </si>
  <si>
    <t>Nightstand</t>
  </si>
  <si>
    <t>Salina</t>
  </si>
  <si>
    <t>Woven Cane Nightstand</t>
  </si>
  <si>
    <t>Toasted Almond</t>
  </si>
  <si>
    <t>TBD</t>
  </si>
  <si>
    <t>3/13/2024</t>
  </si>
  <si>
    <t>10/28/2024</t>
  </si>
  <si>
    <t>AMAZONDS,CSNSTORES,DESINC,OLLIIX,OVERSTOCK01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</si>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</sst>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6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131.87</v>
      </c>
      <c r="M6" s="3">
        <v>138.46</v>
      </c>
      <c r="N6" s="3">
        <v>279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100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884</v>
      </c>
      <c r="AA6" s="4">
        <f>=ROUNDDOWN(49.1111111111111,0)</f>
      </c>
      <c r="AB6" s="5">
        <v>18</v>
      </c>
      <c r="AC6" s="2" t="s">
        <v>100</v>
      </c>
      <c r="AD6" s="4"/>
      <c r="AE6" s="4"/>
      <c r="AF6" s="6">
        <v>68</v>
      </c>
      <c r="AG6" s="6">
        <v>51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31</v>
      </c>
      <c r="AQ6" s="8">
        <v>4635.74</v>
      </c>
      <c r="AR6" s="4"/>
      <c r="AS6" s="8"/>
      <c r="AT6" s="7"/>
      <c r="AU6" s="7"/>
      <c r="AV6" s="4">
        <v>31</v>
      </c>
      <c r="AW6" s="8">
        <v>4635.74</v>
      </c>
      <c r="AX6" s="4"/>
      <c r="AY6" s="8"/>
      <c r="AZ6" s="7"/>
      <c r="BA6" s="7"/>
      <c r="BB6" s="7">
        <v>1</v>
      </c>
      <c r="BC6" s="4">
        <v>31</v>
      </c>
      <c r="BD6" s="8">
        <v>4635.74</v>
      </c>
      <c r="BE6" s="4"/>
      <c r="BF6" s="8"/>
      <c r="BG6" s="7"/>
      <c r="BH6" s="7"/>
      <c r="BI6" s="7">
        <v>1</v>
      </c>
      <c r="BJ6" s="4">
        <v>639</v>
      </c>
      <c r="BK6" s="8">
        <v>92320.08</v>
      </c>
      <c r="BL6" s="2" t="s">
        <v>105</v>
      </c>
      <c r="BM6" s="7">
        <v>0.0485</v>
      </c>
      <c r="BN6" s="7">
        <v>0.0502</v>
      </c>
      <c r="BO6" s="4">
        <v>31</v>
      </c>
      <c r="BP6" s="8">
        <v>4635.74</v>
      </c>
      <c r="BQ6" s="4"/>
      <c r="BR6" s="8"/>
      <c r="BS6" s="7"/>
      <c r="BT6" s="7"/>
      <c r="BU6" s="2" t="s">
        <v>106</v>
      </c>
      <c r="BV6" s="2" t="s">
        <v>97</v>
      </c>
      <c r="BW6" s="2" t="s">
        <v>107</v>
      </c>
      <c r="BX6" s="2" t="s">
        <v>108</v>
      </c>
      <c r="BY6" s="2" t="s">
        <v>109</v>
      </c>
      <c r="BZ6" s="2" t="s">
        <v>100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111</v>
      </c>
      <c r="G7" s="2" t="s">
        <v>112</v>
      </c>
      <c r="H7" s="2" t="s">
        <v>113</v>
      </c>
      <c r="I7" s="2" t="s">
        <v>114</v>
      </c>
      <c r="J7" s="2" t="s">
        <v>95</v>
      </c>
      <c r="K7" s="2" t="s">
        <v>115</v>
      </c>
      <c r="L7" s="3">
        <v>193.5</v>
      </c>
      <c r="M7" s="3">
        <v>203.18</v>
      </c>
      <c r="N7" s="3">
        <v>399</v>
      </c>
      <c r="O7" s="2" t="s">
        <v>97</v>
      </c>
      <c r="P7" s="2" t="s">
        <v>116</v>
      </c>
      <c r="Q7" s="2" t="s">
        <v>99</v>
      </c>
      <c r="R7" s="2" t="s">
        <v>100</v>
      </c>
      <c r="S7" s="2" t="s">
        <v>117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100</v>
      </c>
      <c r="Y7" s="2" t="s">
        <v>118</v>
      </c>
      <c r="Z7" s="4">
        <v>302</v>
      </c>
      <c r="AA7" s="4">
        <f>=ROUNDDOWN(56.9811320754717,0)</f>
      </c>
      <c r="AB7" s="5">
        <v>5.3</v>
      </c>
      <c r="AC7" s="2" t="s">
        <v>100</v>
      </c>
      <c r="AD7" s="4"/>
      <c r="AE7" s="4"/>
      <c r="AF7" s="6">
        <v>67</v>
      </c>
      <c r="AG7" s="6">
        <v>50</v>
      </c>
      <c r="AH7" s="7">
        <v>0.9308</v>
      </c>
      <c r="AI7" s="4"/>
      <c r="AJ7" s="4">
        <f>=ROUNDDOWN({0},0)</f>
      </c>
      <c r="AK7" s="5">
        <v>66.6</v>
      </c>
      <c r="AL7" s="2" t="s">
        <v>100</v>
      </c>
      <c r="AM7" s="4"/>
      <c r="AN7" s="4"/>
      <c r="AO7" s="7">
        <v>0.1269</v>
      </c>
      <c r="AP7" s="4">
        <v>10</v>
      </c>
      <c r="AQ7" s="8">
        <v>2194.3</v>
      </c>
      <c r="AR7" s="4"/>
      <c r="AS7" s="8"/>
      <c r="AT7" s="7"/>
      <c r="AU7" s="7"/>
      <c r="AV7" s="4">
        <v>10</v>
      </c>
      <c r="AW7" s="8">
        <v>2194.3</v>
      </c>
      <c r="AX7" s="4"/>
      <c r="AY7" s="8"/>
      <c r="AZ7" s="7"/>
      <c r="BA7" s="7"/>
      <c r="BB7" s="7">
        <v>1</v>
      </c>
      <c r="BC7" s="4">
        <v>10</v>
      </c>
      <c r="BD7" s="8">
        <v>2194.3</v>
      </c>
      <c r="BE7" s="4"/>
      <c r="BF7" s="8"/>
      <c r="BG7" s="7"/>
      <c r="BH7" s="7"/>
      <c r="BI7" s="7">
        <v>1</v>
      </c>
      <c r="BJ7" s="4">
        <v>611</v>
      </c>
      <c r="BK7" s="8">
        <v>116982.05</v>
      </c>
      <c r="BL7" s="2" t="s">
        <v>119</v>
      </c>
      <c r="BM7" s="7">
        <v>0.0164</v>
      </c>
      <c r="BN7" s="7">
        <v>0.0188</v>
      </c>
      <c r="BO7" s="4">
        <v>10</v>
      </c>
      <c r="BP7" s="8">
        <v>2194.3</v>
      </c>
      <c r="BQ7" s="4"/>
      <c r="BR7" s="8"/>
      <c r="BS7" s="7"/>
      <c r="BT7" s="7"/>
      <c r="BU7" s="2" t="s">
        <v>106</v>
      </c>
      <c r="BV7" s="2" t="s">
        <v>97</v>
      </c>
      <c r="BW7" s="2" t="s">
        <v>120</v>
      </c>
      <c r="BX7" s="2" t="s">
        <v>121</v>
      </c>
      <c r="BY7" s="2" t="s">
        <v>109</v>
      </c>
      <c r="BZ7" s="2" t="s">
        <v>100</v>
      </c>
    </row>
    <row r="8">
      <c r="A8" s="2" t="s">
        <v>122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123</v>
      </c>
      <c r="G8" s="2" t="s">
        <v>124</v>
      </c>
      <c r="H8" s="2" t="s">
        <v>125</v>
      </c>
      <c r="I8" s="2" t="s">
        <v>126</v>
      </c>
      <c r="J8" s="2" t="s">
        <v>95</v>
      </c>
      <c r="K8" s="2" t="s">
        <v>115</v>
      </c>
      <c r="L8" s="3">
        <v>190</v>
      </c>
      <c r="M8" s="3">
        <v>199.5</v>
      </c>
      <c r="N8" s="3">
        <v>399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100</v>
      </c>
      <c r="T8" s="2" t="s">
        <v>100</v>
      </c>
      <c r="U8" s="2" t="s">
        <v>101</v>
      </c>
      <c r="V8" s="2" t="s">
        <v>102</v>
      </c>
      <c r="W8" s="2" t="s">
        <v>127</v>
      </c>
      <c r="X8" s="2" t="s">
        <v>103</v>
      </c>
      <c r="Y8" s="2" t="s">
        <v>128</v>
      </c>
      <c r="Z8" s="4">
        <v>183</v>
      </c>
      <c r="AA8" s="4">
        <f>=ROUNDDOWN(12.0394736842105,0)</f>
      </c>
      <c r="AB8" s="5">
        <v>15.2</v>
      </c>
      <c r="AC8" s="2" t="s">
        <v>129</v>
      </c>
      <c r="AD8" s="4">
        <v>100</v>
      </c>
      <c r="AE8" s="4">
        <v>200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/>
      <c r="AP8" s="4">
        <v>8</v>
      </c>
      <c r="AQ8" s="8">
        <v>1723.68</v>
      </c>
      <c r="AR8" s="4"/>
      <c r="AS8" s="8"/>
      <c r="AT8" s="7"/>
      <c r="AU8" s="7"/>
      <c r="AV8" s="4">
        <v>8</v>
      </c>
      <c r="AW8" s="8">
        <v>1723.68</v>
      </c>
      <c r="AX8" s="4"/>
      <c r="AY8" s="8"/>
      <c r="AZ8" s="7"/>
      <c r="BA8" s="7"/>
      <c r="BB8" s="7">
        <v>1</v>
      </c>
      <c r="BC8" s="4">
        <v>8</v>
      </c>
      <c r="BD8" s="8">
        <v>1723.68</v>
      </c>
      <c r="BE8" s="4"/>
      <c r="BF8" s="8"/>
      <c r="BG8" s="7"/>
      <c r="BH8" s="7"/>
      <c r="BI8" s="7">
        <v>1</v>
      </c>
      <c r="BJ8" s="4">
        <v>480</v>
      </c>
      <c r="BK8" s="8">
        <v>96236.53</v>
      </c>
      <c r="BL8" s="2" t="s">
        <v>130</v>
      </c>
      <c r="BM8" s="7">
        <v>0.0167</v>
      </c>
      <c r="BN8" s="7">
        <v>0.0179</v>
      </c>
      <c r="BO8" s="4">
        <v>8</v>
      </c>
      <c r="BP8" s="8">
        <v>1723.68</v>
      </c>
      <c r="BQ8" s="4"/>
      <c r="BR8" s="8"/>
      <c r="BS8" s="7"/>
      <c r="BT8" s="7"/>
      <c r="BU8" s="2" t="s">
        <v>106</v>
      </c>
      <c r="BV8" s="2" t="s">
        <v>97</v>
      </c>
      <c r="BW8" s="2" t="s">
        <v>131</v>
      </c>
      <c r="BX8" s="2" t="s">
        <v>132</v>
      </c>
      <c r="BY8" s="2" t="s">
        <v>109</v>
      </c>
      <c r="BZ8" s="2" t="s">
        <v>100</v>
      </c>
    </row>
    <row r="9">
      <c r="A9" s="2" t="s">
        <v>133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134</v>
      </c>
      <c r="G9" s="2" t="s">
        <v>135</v>
      </c>
      <c r="H9" s="2" t="s">
        <v>136</v>
      </c>
      <c r="I9" s="2" t="s">
        <v>137</v>
      </c>
      <c r="J9" s="2" t="s">
        <v>95</v>
      </c>
      <c r="K9" s="2" t="s">
        <v>96</v>
      </c>
      <c r="L9" s="3">
        <v>160</v>
      </c>
      <c r="M9" s="3">
        <v>168</v>
      </c>
      <c r="N9" s="3">
        <v>339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100</v>
      </c>
      <c r="T9" s="2" t="s">
        <v>100</v>
      </c>
      <c r="U9" s="2" t="s">
        <v>101</v>
      </c>
      <c r="V9" s="2" t="s">
        <v>138</v>
      </c>
      <c r="W9" s="2" t="s">
        <v>139</v>
      </c>
      <c r="X9" s="2" t="s">
        <v>103</v>
      </c>
      <c r="Y9" s="2" t="s">
        <v>140</v>
      </c>
      <c r="Z9" s="4">
        <v>158</v>
      </c>
      <c r="AA9" s="4">
        <f>=ROUNDDOWN(17.5555555555556,0)</f>
      </c>
      <c r="AB9" s="5">
        <v>9</v>
      </c>
      <c r="AC9" s="2" t="s">
        <v>141</v>
      </c>
      <c r="AD9" s="4">
        <v>150</v>
      </c>
      <c r="AE9" s="4">
        <v>150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/>
      <c r="AP9" s="4">
        <v>10</v>
      </c>
      <c r="AQ9" s="8">
        <v>1616</v>
      </c>
      <c r="AR9" s="4"/>
      <c r="AS9" s="8"/>
      <c r="AT9" s="7"/>
      <c r="AU9" s="7"/>
      <c r="AV9" s="4">
        <v>10</v>
      </c>
      <c r="AW9" s="8">
        <v>1616</v>
      </c>
      <c r="AX9" s="4"/>
      <c r="AY9" s="8"/>
      <c r="AZ9" s="7"/>
      <c r="BA9" s="7"/>
      <c r="BB9" s="7">
        <v>1</v>
      </c>
      <c r="BC9" s="4">
        <v>10</v>
      </c>
      <c r="BD9" s="8">
        <v>1616</v>
      </c>
      <c r="BE9" s="4"/>
      <c r="BF9" s="8"/>
      <c r="BG9" s="7"/>
      <c r="BH9" s="7"/>
      <c r="BI9" s="7">
        <v>1</v>
      </c>
      <c r="BJ9" s="4">
        <v>346</v>
      </c>
      <c r="BK9" s="8">
        <v>57092.76</v>
      </c>
      <c r="BL9" s="2" t="s">
        <v>142</v>
      </c>
      <c r="BM9" s="7">
        <v>0.0289</v>
      </c>
      <c r="BN9" s="7">
        <v>0.0283</v>
      </c>
      <c r="BO9" s="4">
        <v>10</v>
      </c>
      <c r="BP9" s="8">
        <v>1616</v>
      </c>
      <c r="BQ9" s="4"/>
      <c r="BR9" s="8"/>
      <c r="BS9" s="7"/>
      <c r="BT9" s="7"/>
      <c r="BU9" s="2" t="s">
        <v>106</v>
      </c>
      <c r="BV9" s="2" t="s">
        <v>97</v>
      </c>
      <c r="BW9" s="2" t="s">
        <v>131</v>
      </c>
      <c r="BX9" s="2" t="s">
        <v>143</v>
      </c>
      <c r="BY9" s="2" t="s">
        <v>109</v>
      </c>
      <c r="BZ9" s="2" t="s">
        <v>100</v>
      </c>
    </row>
    <row r="10">
      <c r="A10" s="2" t="s">
        <v>144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145</v>
      </c>
      <c r="G10" s="2" t="s">
        <v>146</v>
      </c>
      <c r="H10" s="2" t="s">
        <v>147</v>
      </c>
      <c r="I10" s="2" t="s">
        <v>148</v>
      </c>
      <c r="J10" s="2" t="s">
        <v>95</v>
      </c>
      <c r="K10" s="2" t="s">
        <v>149</v>
      </c>
      <c r="L10" s="3">
        <v>123.5</v>
      </c>
      <c r="M10" s="3">
        <v>129.68</v>
      </c>
      <c r="N10" s="3">
        <v>259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150</v>
      </c>
      <c r="T10" s="2" t="s">
        <v>100</v>
      </c>
      <c r="U10" s="2" t="s">
        <v>100</v>
      </c>
      <c r="V10" s="2" t="s">
        <v>102</v>
      </c>
      <c r="W10" s="2" t="s">
        <v>151</v>
      </c>
      <c r="X10" s="2" t="s">
        <v>100</v>
      </c>
      <c r="Y10" s="2" t="s">
        <v>152</v>
      </c>
      <c r="Z10" s="4">
        <v>340</v>
      </c>
      <c r="AA10" s="4">
        <f>=ROUNDDOWN(1700,0)</f>
      </c>
      <c r="AB10" s="5">
        <v>0.2</v>
      </c>
      <c r="AC10" s="2" t="s">
        <v>153</v>
      </c>
      <c r="AD10" s="4">
        <v>1</v>
      </c>
      <c r="AE10" s="4">
        <v>1</v>
      </c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>
        <v>164</v>
      </c>
      <c r="BK10" s="8">
        <v>18839.28</v>
      </c>
      <c r="BL10" s="2" t="s">
        <v>154</v>
      </c>
      <c r="BM10" s="7"/>
      <c r="BN10" s="7"/>
      <c r="BO10" s="4"/>
      <c r="BP10" s="8"/>
      <c r="BQ10" s="4"/>
      <c r="BR10" s="8"/>
      <c r="BS10" s="7"/>
      <c r="BT10" s="7"/>
      <c r="BU10" s="2" t="s">
        <v>155</v>
      </c>
      <c r="BV10" s="2" t="s">
        <v>97</v>
      </c>
      <c r="BW10" s="2" t="s">
        <v>120</v>
      </c>
      <c r="BX10" s="2" t="s">
        <v>156</v>
      </c>
      <c r="BY10" s="2" t="s">
        <v>109</v>
      </c>
      <c r="BZ10" s="2" t="s">
        <v>100</v>
      </c>
    </row>
    <row r="11">
      <c r="A11" s="2" t="s">
        <v>157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158</v>
      </c>
      <c r="G11" s="2" t="s">
        <v>159</v>
      </c>
      <c r="H11" s="2" t="s">
        <v>160</v>
      </c>
      <c r="I11" s="2" t="s">
        <v>126</v>
      </c>
      <c r="J11" s="2" t="s">
        <v>95</v>
      </c>
      <c r="K11" s="2" t="s">
        <v>161</v>
      </c>
      <c r="L11" s="3">
        <v>142.86</v>
      </c>
      <c r="M11" s="3">
        <v>150</v>
      </c>
      <c r="N11" s="3">
        <v>299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100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100</v>
      </c>
      <c r="Y11" s="2" t="s">
        <v>162</v>
      </c>
      <c r="Z11" s="4">
        <v>309</v>
      </c>
      <c r="AA11" s="4">
        <f>=ROUNDDOWN(77.25,0)</f>
      </c>
      <c r="AB11" s="5">
        <v>4</v>
      </c>
      <c r="AC11" s="2" t="s">
        <v>100</v>
      </c>
      <c r="AD11" s="4"/>
      <c r="AE11" s="4"/>
      <c r="AF11" s="6">
        <v>68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>
        <v>163</v>
      </c>
      <c r="BK11" s="8">
        <v>25477.23</v>
      </c>
      <c r="BL11" s="2" t="s">
        <v>163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97</v>
      </c>
      <c r="BW11" s="2" t="s">
        <v>164</v>
      </c>
      <c r="BX11" s="2" t="s">
        <v>165</v>
      </c>
      <c r="BY11" s="2" t="s">
        <v>109</v>
      </c>
      <c r="BZ11" s="2" t="s">
        <v>100</v>
      </c>
    </row>
    <row r="12">
      <c r="A12" s="2" t="s">
        <v>166</v>
      </c>
      <c r="B12" s="2" t="s">
        <v>87</v>
      </c>
      <c r="C12" s="2" t="s">
        <v>88</v>
      </c>
      <c r="D12" s="2" t="s">
        <v>89</v>
      </c>
      <c r="E12" s="2" t="s">
        <v>167</v>
      </c>
      <c r="F12" s="2" t="s">
        <v>168</v>
      </c>
      <c r="G12" s="2" t="s">
        <v>169</v>
      </c>
      <c r="H12" s="2" t="s">
        <v>170</v>
      </c>
      <c r="I12" s="2" t="s">
        <v>171</v>
      </c>
      <c r="J12" s="2" t="s">
        <v>95</v>
      </c>
      <c r="K12" s="2" t="s">
        <v>149</v>
      </c>
      <c r="L12" s="3">
        <v>171</v>
      </c>
      <c r="M12" s="3">
        <v>179.55</v>
      </c>
      <c r="N12" s="3">
        <v>369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100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127</v>
      </c>
      <c r="Y12" s="2" t="s">
        <v>172</v>
      </c>
      <c r="Z12" s="4">
        <v>268</v>
      </c>
      <c r="AA12" s="4">
        <f>=ROUNDDOWN(67,0)</f>
      </c>
      <c r="AB12" s="5">
        <v>4</v>
      </c>
      <c r="AC12" s="2" t="s">
        <v>100</v>
      </c>
      <c r="AD12" s="4"/>
      <c r="AE12" s="4"/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/>
      <c r="AP12" s="4">
        <v>6</v>
      </c>
      <c r="AQ12" s="8">
        <v>1163.46</v>
      </c>
      <c r="AR12" s="4"/>
      <c r="AS12" s="8"/>
      <c r="AT12" s="7"/>
      <c r="AU12" s="7"/>
      <c r="AV12" s="4">
        <v>6</v>
      </c>
      <c r="AW12" s="8">
        <v>1163.46</v>
      </c>
      <c r="AX12" s="4"/>
      <c r="AY12" s="8"/>
      <c r="AZ12" s="7"/>
      <c r="BA12" s="7"/>
      <c r="BB12" s="7">
        <v>1</v>
      </c>
      <c r="BC12" s="4">
        <v>7</v>
      </c>
      <c r="BD12" s="8">
        <v>1357.37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0.8571</v>
      </c>
      <c r="BJ12" s="4">
        <v>302</v>
      </c>
      <c r="BK12" s="8">
        <v>50984.25</v>
      </c>
      <c r="BL12" s="2" t="s">
        <v>173</v>
      </c>
      <c r="BM12" s="7">
        <v>0.0199</v>
      </c>
      <c r="BN12" s="7">
        <v>0.0228</v>
      </c>
      <c r="BO12" s="4">
        <v>6</v>
      </c>
      <c r="BP12" s="8">
        <v>1163.46</v>
      </c>
      <c r="BQ12" s="4"/>
      <c r="BR12" s="8"/>
      <c r="BS12" s="7"/>
      <c r="BT12" s="7"/>
      <c r="BU12" s="2" t="s">
        <v>106</v>
      </c>
      <c r="BV12" s="2" t="s">
        <v>97</v>
      </c>
      <c r="BW12" s="2" t="s">
        <v>174</v>
      </c>
      <c r="BX12" s="2" t="s">
        <v>175</v>
      </c>
      <c r="BY12" s="2" t="s">
        <v>109</v>
      </c>
      <c r="BZ12" s="2" t="s">
        <v>100</v>
      </c>
    </row>
    <row r="13">
      <c r="A13" s="2" t="s">
        <v>176</v>
      </c>
      <c r="B13" s="2" t="s">
        <v>87</v>
      </c>
      <c r="C13" s="2" t="s">
        <v>88</v>
      </c>
      <c r="D13" s="2" t="s">
        <v>89</v>
      </c>
      <c r="E13" s="2" t="s">
        <v>167</v>
      </c>
      <c r="F13" s="2" t="s">
        <v>168</v>
      </c>
      <c r="G13" s="2" t="s">
        <v>169</v>
      </c>
      <c r="H13" s="2" t="s">
        <v>170</v>
      </c>
      <c r="I13" s="2" t="s">
        <v>171</v>
      </c>
      <c r="J13" s="2" t="s">
        <v>95</v>
      </c>
      <c r="K13" s="2" t="s">
        <v>177</v>
      </c>
      <c r="L13" s="3">
        <v>171</v>
      </c>
      <c r="M13" s="3">
        <v>179.55</v>
      </c>
      <c r="N13" s="3">
        <v>369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100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127</v>
      </c>
      <c r="Y13" s="2" t="s">
        <v>172</v>
      </c>
      <c r="Z13" s="4">
        <v>349</v>
      </c>
      <c r="AA13" s="4">
        <f>=ROUNDDOWN(112.58064516129,0)</f>
      </c>
      <c r="AB13" s="5">
        <v>3.1</v>
      </c>
      <c r="AC13" s="2" t="s">
        <v>100</v>
      </c>
      <c r="AD13" s="4"/>
      <c r="AE13" s="4"/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/>
      <c r="AP13" s="4">
        <v>1</v>
      </c>
      <c r="AQ13" s="8">
        <v>193.91</v>
      </c>
      <c r="AR13" s="4"/>
      <c r="AS13" s="8"/>
      <c r="AT13" s="7"/>
      <c r="AU13" s="7"/>
      <c r="AV13" s="4">
        <v>1</v>
      </c>
      <c r="AW13" s="8">
        <v>193.91</v>
      </c>
      <c r="AX13" s="4"/>
      <c r="AY13" s="8"/>
      <c r="AZ13" s="7"/>
      <c r="BA13" s="7"/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0.1429</v>
      </c>
      <c r="BJ13" s="4">
        <v>294</v>
      </c>
      <c r="BK13" s="8">
        <v>49413.18</v>
      </c>
      <c r="BL13" s="2" t="s">
        <v>178</v>
      </c>
      <c r="BM13" s="7">
        <v>0.0034</v>
      </c>
      <c r="BN13" s="7">
        <v>0.0039</v>
      </c>
      <c r="BO13" s="4">
        <v>1</v>
      </c>
      <c r="BP13" s="8">
        <v>193.91</v>
      </c>
      <c r="BQ13" s="4"/>
      <c r="BR13" s="8"/>
      <c r="BS13" s="7"/>
      <c r="BT13" s="7"/>
      <c r="BU13" s="2" t="s">
        <v>106</v>
      </c>
      <c r="BV13" s="2" t="s">
        <v>97</v>
      </c>
      <c r="BW13" s="2" t="s">
        <v>179</v>
      </c>
      <c r="BX13" s="2" t="s">
        <v>180</v>
      </c>
      <c r="BY13" s="2" t="s">
        <v>109</v>
      </c>
      <c r="BZ13" s="2" t="s">
        <v>100</v>
      </c>
    </row>
    <row r="14">
      <c r="A14" s="2" t="s">
        <v>181</v>
      </c>
      <c r="B14" s="2" t="s">
        <v>87</v>
      </c>
      <c r="C14" s="2" t="s">
        <v>88</v>
      </c>
      <c r="D14" s="2" t="s">
        <v>89</v>
      </c>
      <c r="E14" s="2" t="s">
        <v>167</v>
      </c>
      <c r="F14" s="2" t="s">
        <v>168</v>
      </c>
      <c r="G14" s="2" t="s">
        <v>169</v>
      </c>
      <c r="H14" s="2" t="s">
        <v>170</v>
      </c>
      <c r="I14" s="2" t="s">
        <v>171</v>
      </c>
      <c r="J14" s="2" t="s">
        <v>95</v>
      </c>
      <c r="K14" s="2" t="s">
        <v>182</v>
      </c>
      <c r="L14" s="3">
        <v>171</v>
      </c>
      <c r="M14" s="3">
        <v>179.55</v>
      </c>
      <c r="N14" s="3">
        <v>369</v>
      </c>
      <c r="O14" s="2" t="s">
        <v>97</v>
      </c>
      <c r="P14" s="2" t="s">
        <v>183</v>
      </c>
      <c r="Q14" s="2" t="s">
        <v>99</v>
      </c>
      <c r="R14" s="2" t="s">
        <v>100</v>
      </c>
      <c r="S14" s="2" t="s">
        <v>100</v>
      </c>
      <c r="T14" s="2" t="s">
        <v>100</v>
      </c>
      <c r="U14" s="2" t="s">
        <v>101</v>
      </c>
      <c r="V14" s="2" t="s">
        <v>138</v>
      </c>
      <c r="W14" s="2" t="s">
        <v>103</v>
      </c>
      <c r="X14" s="2" t="s">
        <v>100</v>
      </c>
      <c r="Y14" s="2" t="s">
        <v>184</v>
      </c>
      <c r="Z14" s="4">
        <v>99</v>
      </c>
      <c r="AA14" s="4">
        <f>=ROUNDDOWN(36.6666666666667,0)</f>
      </c>
      <c r="AB14" s="5">
        <v>2.7</v>
      </c>
      <c r="AC14" s="2" t="s">
        <v>100</v>
      </c>
      <c r="AD14" s="4"/>
      <c r="AE14" s="4"/>
      <c r="AF14" s="6">
        <v>66</v>
      </c>
      <c r="AG14" s="6"/>
      <c r="AH14" s="7">
        <v>0.9269</v>
      </c>
      <c r="AI14" s="4"/>
      <c r="AJ14" s="4">
        <f>=ROUNDDOWN({0},0)</f>
      </c>
      <c r="AK14" s="5"/>
      <c r="AL14" s="2" t="s">
        <v>100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/>
      <c r="BJ14" s="4">
        <v>104</v>
      </c>
      <c r="BK14" s="8">
        <v>16590.51</v>
      </c>
      <c r="BL14" s="2" t="s">
        <v>185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97</v>
      </c>
      <c r="BW14" s="2" t="s">
        <v>186</v>
      </c>
      <c r="BX14" s="2" t="s">
        <v>100</v>
      </c>
      <c r="BY14" s="2" t="s">
        <v>109</v>
      </c>
      <c r="BZ14" s="2" t="s">
        <v>100</v>
      </c>
    </row>
    <row r="15">
      <c r="A15" s="2" t="s">
        <v>187</v>
      </c>
      <c r="B15" s="2" t="s">
        <v>87</v>
      </c>
      <c r="C15" s="2" t="s">
        <v>88</v>
      </c>
      <c r="D15" s="2" t="s">
        <v>89</v>
      </c>
      <c r="E15" s="2" t="s">
        <v>167</v>
      </c>
      <c r="F15" s="2" t="s">
        <v>168</v>
      </c>
      <c r="G15" s="2" t="s">
        <v>169</v>
      </c>
      <c r="H15" s="2" t="s">
        <v>170</v>
      </c>
      <c r="I15" s="2" t="s">
        <v>171</v>
      </c>
      <c r="J15" s="2" t="s">
        <v>95</v>
      </c>
      <c r="K15" s="2" t="s">
        <v>188</v>
      </c>
      <c r="L15" s="3">
        <v>171</v>
      </c>
      <c r="M15" s="3">
        <v>179.55</v>
      </c>
      <c r="N15" s="3">
        <v>369</v>
      </c>
      <c r="O15" s="2" t="s">
        <v>189</v>
      </c>
      <c r="P15" s="2" t="s">
        <v>190</v>
      </c>
      <c r="Q15" s="2" t="s">
        <v>99</v>
      </c>
      <c r="R15" s="2" t="s">
        <v>100</v>
      </c>
      <c r="S15" s="2" t="s">
        <v>100</v>
      </c>
      <c r="T15" s="2" t="s">
        <v>100</v>
      </c>
      <c r="U15" s="2" t="s">
        <v>101</v>
      </c>
      <c r="V15" s="2" t="s">
        <v>138</v>
      </c>
      <c r="W15" s="2" t="s">
        <v>103</v>
      </c>
      <c r="X15" s="2" t="s">
        <v>100</v>
      </c>
      <c r="Y15" s="2" t="s">
        <v>184</v>
      </c>
      <c r="Z15" s="4">
        <v>7</v>
      </c>
      <c r="AA15" s="4">
        <f>=ROUNDDOWN(2.33333333333333,0)</f>
      </c>
      <c r="AB15" s="5">
        <v>3</v>
      </c>
      <c r="AC15" s="2" t="s">
        <v>100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/>
      <c r="BJ15" s="4">
        <v>44</v>
      </c>
      <c r="BK15" s="8">
        <v>6408.59</v>
      </c>
      <c r="BL15" s="2" t="s">
        <v>191</v>
      </c>
      <c r="BM15" s="7"/>
      <c r="BN15" s="7"/>
      <c r="BO15" s="4"/>
      <c r="BP15" s="8"/>
      <c r="BQ15" s="4"/>
      <c r="BR15" s="8"/>
      <c r="BS15" s="7"/>
      <c r="BT15" s="7"/>
      <c r="BU15" s="2" t="s">
        <v>106</v>
      </c>
      <c r="BV15" s="2" t="s">
        <v>97</v>
      </c>
      <c r="BW15" s="2" t="s">
        <v>192</v>
      </c>
      <c r="BX15" s="2" t="s">
        <v>100</v>
      </c>
      <c r="BY15" s="2" t="s">
        <v>109</v>
      </c>
      <c r="BZ15" s="2" t="s">
        <v>100</v>
      </c>
    </row>
    <row r="16">
      <c r="A16" s="2" t="s">
        <v>193</v>
      </c>
      <c r="B16" s="2" t="s">
        <v>87</v>
      </c>
      <c r="C16" s="2" t="s">
        <v>88</v>
      </c>
      <c r="D16" s="2" t="s">
        <v>194</v>
      </c>
      <c r="E16" s="2" t="s">
        <v>195</v>
      </c>
      <c r="F16" s="2" t="s">
        <v>196</v>
      </c>
      <c r="G16" s="2" t="s">
        <v>197</v>
      </c>
      <c r="H16" s="2" t="s">
        <v>198</v>
      </c>
      <c r="I16" s="2" t="s">
        <v>199</v>
      </c>
      <c r="J16" s="2" t="s">
        <v>95</v>
      </c>
      <c r="K16" s="2" t="s">
        <v>115</v>
      </c>
      <c r="L16" s="3">
        <v>232.97</v>
      </c>
      <c r="M16" s="3">
        <v>244.62</v>
      </c>
      <c r="N16" s="3">
        <v>499</v>
      </c>
      <c r="O16" s="2" t="s">
        <v>97</v>
      </c>
      <c r="P16" s="2" t="s">
        <v>190</v>
      </c>
      <c r="Q16" s="2" t="s">
        <v>99</v>
      </c>
      <c r="R16" s="2" t="s">
        <v>100</v>
      </c>
      <c r="S16" s="2" t="s">
        <v>100</v>
      </c>
      <c r="T16" s="2" t="s">
        <v>100</v>
      </c>
      <c r="U16" s="2" t="s">
        <v>200</v>
      </c>
      <c r="V16" s="2" t="s">
        <v>102</v>
      </c>
      <c r="W16" s="2" t="s">
        <v>127</v>
      </c>
      <c r="X16" s="2" t="s">
        <v>100</v>
      </c>
      <c r="Y16" s="2" t="s">
        <v>201</v>
      </c>
      <c r="Z16" s="4">
        <v>94</v>
      </c>
      <c r="AA16" s="4">
        <f>=ROUNDDOWN(23.5,0)</f>
      </c>
      <c r="AB16" s="5">
        <v>4</v>
      </c>
      <c r="AC16" s="2" t="s">
        <v>100</v>
      </c>
      <c r="AD16" s="4"/>
      <c r="AE16" s="4"/>
      <c r="AF16" s="6">
        <v>66</v>
      </c>
      <c r="AG16" s="6"/>
      <c r="AH16" s="7">
        <v>0.9115</v>
      </c>
      <c r="AI16" s="4"/>
      <c r="AJ16" s="4">
        <f>=ROUNDDOWN({0},0)</f>
      </c>
      <c r="AK16" s="5"/>
      <c r="AL16" s="2" t="s">
        <v>100</v>
      </c>
      <c r="AM16" s="4"/>
      <c r="AN16" s="4"/>
      <c r="AO16" s="7"/>
      <c r="AP16" s="4">
        <v>18</v>
      </c>
      <c r="AQ16" s="8">
        <v>3407.76</v>
      </c>
      <c r="AR16" s="4"/>
      <c r="AS16" s="8"/>
      <c r="AT16" s="7"/>
      <c r="AU16" s="7"/>
      <c r="AV16" s="4">
        <v>18</v>
      </c>
      <c r="AW16" s="8">
        <v>3407.76</v>
      </c>
      <c r="AX16" s="4"/>
      <c r="AY16" s="8"/>
      <c r="AZ16" s="7"/>
      <c r="BA16" s="7"/>
      <c r="BB16" s="7">
        <v>1</v>
      </c>
      <c r="BC16" s="4">
        <v>18</v>
      </c>
      <c r="BD16" s="8">
        <v>3407.76</v>
      </c>
      <c r="BE16" s="4"/>
      <c r="BF16" s="8"/>
      <c r="BG16" s="7"/>
      <c r="BH16" s="7"/>
      <c r="BI16" s="7">
        <v>1</v>
      </c>
      <c r="BJ16" s="4">
        <v>113</v>
      </c>
      <c r="BK16" s="8">
        <v>24312.71</v>
      </c>
      <c r="BL16" s="2" t="s">
        <v>202</v>
      </c>
      <c r="BM16" s="7">
        <v>0.1593</v>
      </c>
      <c r="BN16" s="7">
        <v>0.1402</v>
      </c>
      <c r="BO16" s="4">
        <v>18</v>
      </c>
      <c r="BP16" s="8">
        <v>3407.76</v>
      </c>
      <c r="BQ16" s="4"/>
      <c r="BR16" s="8"/>
      <c r="BS16" s="7"/>
      <c r="BT16" s="7"/>
      <c r="BU16" s="2" t="s">
        <v>106</v>
      </c>
      <c r="BV16" s="2" t="s">
        <v>97</v>
      </c>
      <c r="BW16" s="2" t="s">
        <v>203</v>
      </c>
      <c r="BX16" s="2" t="s">
        <v>204</v>
      </c>
      <c r="BY16" s="2" t="s">
        <v>109</v>
      </c>
      <c r="BZ16" s="2" t="s">
        <v>100</v>
      </c>
    </row>
    <row r="17">
      <c r="A17" s="2" t="s">
        <v>205</v>
      </c>
      <c r="B17" s="2" t="s">
        <v>87</v>
      </c>
      <c r="C17" s="2" t="s">
        <v>88</v>
      </c>
      <c r="D17" s="2" t="s">
        <v>194</v>
      </c>
      <c r="E17" s="2" t="s">
        <v>195</v>
      </c>
      <c r="F17" s="2" t="s">
        <v>206</v>
      </c>
      <c r="G17" s="2" t="s">
        <v>207</v>
      </c>
      <c r="H17" s="2" t="s">
        <v>208</v>
      </c>
      <c r="I17" s="2" t="s">
        <v>209</v>
      </c>
      <c r="J17" s="2" t="s">
        <v>95</v>
      </c>
      <c r="K17" s="2" t="s">
        <v>149</v>
      </c>
      <c r="L17" s="3">
        <v>284.75</v>
      </c>
      <c r="M17" s="3">
        <v>298.99</v>
      </c>
      <c r="N17" s="3">
        <v>599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200</v>
      </c>
      <c r="V17" s="2" t="s">
        <v>138</v>
      </c>
      <c r="W17" s="2" t="s">
        <v>127</v>
      </c>
      <c r="X17" s="2" t="s">
        <v>100</v>
      </c>
      <c r="Y17" s="2" t="s">
        <v>210</v>
      </c>
      <c r="Z17" s="4">
        <v>214</v>
      </c>
      <c r="AA17" s="4">
        <f>=ROUNDDOWN(35.6666666666667,0)</f>
      </c>
      <c r="AB17" s="5">
        <v>6</v>
      </c>
      <c r="AC17" s="2" t="s">
        <v>100</v>
      </c>
      <c r="AD17" s="4"/>
      <c r="AE17" s="4"/>
      <c r="AF17" s="6">
        <v>68</v>
      </c>
      <c r="AG17" s="6"/>
      <c r="AH17" s="7">
        <v>0.9423</v>
      </c>
      <c r="AI17" s="4"/>
      <c r="AJ17" s="4">
        <f>=ROUNDDOWN({0},0)</f>
      </c>
      <c r="AK17" s="5"/>
      <c r="AL17" s="2" t="s">
        <v>100</v>
      </c>
      <c r="AM17" s="4"/>
      <c r="AN17" s="4"/>
      <c r="AO17" s="7"/>
      <c r="AP17" s="4">
        <v>6</v>
      </c>
      <c r="AQ17" s="8">
        <v>1937.46</v>
      </c>
      <c r="AR17" s="4"/>
      <c r="AS17" s="8"/>
      <c r="AT17" s="7"/>
      <c r="AU17" s="7"/>
      <c r="AV17" s="4">
        <v>6</v>
      </c>
      <c r="AW17" s="8">
        <v>1937.46</v>
      </c>
      <c r="AX17" s="4"/>
      <c r="AY17" s="8"/>
      <c r="AZ17" s="7"/>
      <c r="BA17" s="7"/>
      <c r="BB17" s="7">
        <v>1</v>
      </c>
      <c r="BC17" s="4">
        <v>6</v>
      </c>
      <c r="BD17" s="8">
        <v>1937.46</v>
      </c>
      <c r="BE17" s="4"/>
      <c r="BF17" s="8"/>
      <c r="BG17" s="7"/>
      <c r="BH17" s="7"/>
      <c r="BI17" s="7">
        <v>1</v>
      </c>
      <c r="BJ17" s="4">
        <v>240</v>
      </c>
      <c r="BK17" s="8">
        <v>74807.12</v>
      </c>
      <c r="BL17" s="2" t="s">
        <v>211</v>
      </c>
      <c r="BM17" s="7">
        <v>0.025</v>
      </c>
      <c r="BN17" s="7">
        <v>0.0259</v>
      </c>
      <c r="BO17" s="4">
        <v>6</v>
      </c>
      <c r="BP17" s="8">
        <v>1937.46</v>
      </c>
      <c r="BQ17" s="4"/>
      <c r="BR17" s="8"/>
      <c r="BS17" s="7"/>
      <c r="BT17" s="7"/>
      <c r="BU17" s="2" t="s">
        <v>106</v>
      </c>
      <c r="BV17" s="2" t="s">
        <v>97</v>
      </c>
      <c r="BW17" s="2" t="s">
        <v>212</v>
      </c>
      <c r="BX17" s="2" t="s">
        <v>213</v>
      </c>
      <c r="BY17" s="2" t="s">
        <v>109</v>
      </c>
      <c r="BZ17" s="2" t="s">
        <v>100</v>
      </c>
    </row>
    <row r="18">
      <c r="A18" s="2" t="s">
        <v>214</v>
      </c>
      <c r="B18" s="2" t="s">
        <v>87</v>
      </c>
      <c r="C18" s="2" t="s">
        <v>88</v>
      </c>
      <c r="D18" s="2" t="s">
        <v>194</v>
      </c>
      <c r="E18" s="2" t="s">
        <v>195</v>
      </c>
      <c r="F18" s="2" t="s">
        <v>215</v>
      </c>
      <c r="G18" s="2" t="s">
        <v>216</v>
      </c>
      <c r="H18" s="2" t="s">
        <v>217</v>
      </c>
      <c r="I18" s="2" t="s">
        <v>218</v>
      </c>
      <c r="J18" s="2" t="s">
        <v>95</v>
      </c>
      <c r="K18" s="2" t="s">
        <v>219</v>
      </c>
      <c r="L18" s="3">
        <v>136.8</v>
      </c>
      <c r="M18" s="3">
        <v>143.64</v>
      </c>
      <c r="N18" s="3">
        <v>289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220</v>
      </c>
      <c r="T18" s="2" t="s">
        <v>100</v>
      </c>
      <c r="U18" s="2" t="s">
        <v>100</v>
      </c>
      <c r="V18" s="2" t="s">
        <v>102</v>
      </c>
      <c r="W18" s="2" t="s">
        <v>221</v>
      </c>
      <c r="X18" s="2" t="s">
        <v>100</v>
      </c>
      <c r="Y18" s="2" t="s">
        <v>222</v>
      </c>
      <c r="Z18" s="4">
        <v>144</v>
      </c>
      <c r="AA18" s="4">
        <f>=ROUNDDOWN(13.0909090909091,0)</f>
      </c>
      <c r="AB18" s="5">
        <v>11</v>
      </c>
      <c r="AC18" s="2" t="s">
        <v>141</v>
      </c>
      <c r="AD18" s="4">
        <v>250</v>
      </c>
      <c r="AE18" s="4">
        <v>250</v>
      </c>
      <c r="AF18" s="6">
        <v>67</v>
      </c>
      <c r="AG18" s="6">
        <v>50</v>
      </c>
      <c r="AH18" s="7">
        <v>0.9692</v>
      </c>
      <c r="AI18" s="4"/>
      <c r="AJ18" s="4">
        <f>=ROUNDDOWN({0},0)</f>
      </c>
      <c r="AK18" s="5"/>
      <c r="AL18" s="2" t="s">
        <v>100</v>
      </c>
      <c r="AM18" s="4"/>
      <c r="AN18" s="4"/>
      <c r="AO18" s="7"/>
      <c r="AP18" s="4">
        <v>4</v>
      </c>
      <c r="AQ18" s="8">
        <v>453.64</v>
      </c>
      <c r="AR18" s="4"/>
      <c r="AS18" s="8"/>
      <c r="AT18" s="7"/>
      <c r="AU18" s="7"/>
      <c r="AV18" s="4">
        <v>4</v>
      </c>
      <c r="AW18" s="8">
        <v>453.64</v>
      </c>
      <c r="AX18" s="4"/>
      <c r="AY18" s="8"/>
      <c r="AZ18" s="7"/>
      <c r="BA18" s="7"/>
      <c r="BB18" s="7">
        <v>1</v>
      </c>
      <c r="BC18" s="4">
        <v>7</v>
      </c>
      <c r="BD18" s="8">
        <v>793.87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0.5714</v>
      </c>
      <c r="BJ18" s="4">
        <v>568</v>
      </c>
      <c r="BK18" s="8">
        <v>66070.77</v>
      </c>
      <c r="BL18" s="2" t="s">
        <v>223</v>
      </c>
      <c r="BM18" s="7">
        <v>0.007</v>
      </c>
      <c r="BN18" s="7">
        <v>0.0069</v>
      </c>
      <c r="BO18" s="4">
        <v>4</v>
      </c>
      <c r="BP18" s="8">
        <v>453.64</v>
      </c>
      <c r="BQ18" s="4"/>
      <c r="BR18" s="8"/>
      <c r="BS18" s="7"/>
      <c r="BT18" s="7"/>
      <c r="BU18" s="2" t="s">
        <v>106</v>
      </c>
      <c r="BV18" s="2" t="s">
        <v>97</v>
      </c>
      <c r="BW18" s="2" t="s">
        <v>120</v>
      </c>
      <c r="BX18" s="2" t="s">
        <v>224</v>
      </c>
      <c r="BY18" s="2" t="s">
        <v>109</v>
      </c>
      <c r="BZ18" s="2" t="s">
        <v>100</v>
      </c>
    </row>
    <row r="19">
      <c r="A19" s="2" t="s">
        <v>225</v>
      </c>
      <c r="B19" s="2" t="s">
        <v>87</v>
      </c>
      <c r="C19" s="2" t="s">
        <v>88</v>
      </c>
      <c r="D19" s="2" t="s">
        <v>194</v>
      </c>
      <c r="E19" s="2" t="s">
        <v>195</v>
      </c>
      <c r="F19" s="2" t="s">
        <v>215</v>
      </c>
      <c r="G19" s="2" t="s">
        <v>216</v>
      </c>
      <c r="H19" s="2" t="s">
        <v>217</v>
      </c>
      <c r="I19" s="2" t="s">
        <v>218</v>
      </c>
      <c r="J19" s="2" t="s">
        <v>95</v>
      </c>
      <c r="K19" s="2" t="s">
        <v>182</v>
      </c>
      <c r="L19" s="3">
        <v>136.8</v>
      </c>
      <c r="M19" s="3">
        <v>143.64</v>
      </c>
      <c r="N19" s="3">
        <v>289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226</v>
      </c>
      <c r="T19" s="2" t="s">
        <v>100</v>
      </c>
      <c r="U19" s="2" t="s">
        <v>100</v>
      </c>
      <c r="V19" s="2" t="s">
        <v>102</v>
      </c>
      <c r="W19" s="2" t="s">
        <v>103</v>
      </c>
      <c r="X19" s="2" t="s">
        <v>100</v>
      </c>
      <c r="Y19" s="2" t="s">
        <v>222</v>
      </c>
      <c r="Z19" s="4">
        <v>352</v>
      </c>
      <c r="AA19" s="4">
        <f>=ROUNDDOWN(27.0769230769231,0)</f>
      </c>
      <c r="AB19" s="5">
        <v>13</v>
      </c>
      <c r="AC19" s="2" t="s">
        <v>227</v>
      </c>
      <c r="AD19" s="4">
        <v>39</v>
      </c>
      <c r="AE19" s="4">
        <v>39</v>
      </c>
      <c r="AF19" s="6">
        <v>67</v>
      </c>
      <c r="AG19" s="6">
        <v>50</v>
      </c>
      <c r="AH19" s="7">
        <v>0.9923</v>
      </c>
      <c r="AI19" s="4"/>
      <c r="AJ19" s="4">
        <f>=ROUNDDOWN({0},0)</f>
      </c>
      <c r="AK19" s="5"/>
      <c r="AL19" s="2" t="s">
        <v>100</v>
      </c>
      <c r="AM19" s="4"/>
      <c r="AN19" s="4"/>
      <c r="AO19" s="7"/>
      <c r="AP19" s="4">
        <v>3</v>
      </c>
      <c r="AQ19" s="8">
        <v>340.23</v>
      </c>
      <c r="AR19" s="4"/>
      <c r="AS19" s="8"/>
      <c r="AT19" s="7"/>
      <c r="AU19" s="7"/>
      <c r="AV19" s="4">
        <v>3</v>
      </c>
      <c r="AW19" s="8">
        <v>340.23</v>
      </c>
      <c r="AX19" s="4"/>
      <c r="AY19" s="8"/>
      <c r="AZ19" s="7"/>
      <c r="BA19" s="7"/>
      <c r="BB19" s="7">
        <v>1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0.4286</v>
      </c>
      <c r="BJ19" s="4">
        <v>521</v>
      </c>
      <c r="BK19" s="8">
        <v>60024.88</v>
      </c>
      <c r="BL19" s="2" t="s">
        <v>228</v>
      </c>
      <c r="BM19" s="7">
        <v>0.0058</v>
      </c>
      <c r="BN19" s="7">
        <v>0.0057</v>
      </c>
      <c r="BO19" s="4">
        <v>3</v>
      </c>
      <c r="BP19" s="8">
        <v>340.23</v>
      </c>
      <c r="BQ19" s="4"/>
      <c r="BR19" s="8"/>
      <c r="BS19" s="7"/>
      <c r="BT19" s="7"/>
      <c r="BU19" s="2" t="s">
        <v>106</v>
      </c>
      <c r="BV19" s="2" t="s">
        <v>97</v>
      </c>
      <c r="BW19" s="2" t="s">
        <v>120</v>
      </c>
      <c r="BX19" s="2" t="s">
        <v>229</v>
      </c>
      <c r="BY19" s="2" t="s">
        <v>109</v>
      </c>
      <c r="BZ19" s="2" t="s">
        <v>100</v>
      </c>
    </row>
    <row r="20">
      <c r="A20" s="2" t="s">
        <v>230</v>
      </c>
      <c r="B20" s="2" t="s">
        <v>87</v>
      </c>
      <c r="C20" s="2" t="s">
        <v>88</v>
      </c>
      <c r="D20" s="2" t="s">
        <v>194</v>
      </c>
      <c r="E20" s="2" t="s">
        <v>195</v>
      </c>
      <c r="F20" s="2" t="s">
        <v>231</v>
      </c>
      <c r="G20" s="2" t="s">
        <v>232</v>
      </c>
      <c r="H20" s="2" t="s">
        <v>233</v>
      </c>
      <c r="I20" s="2" t="s">
        <v>234</v>
      </c>
      <c r="J20" s="2" t="s">
        <v>95</v>
      </c>
      <c r="K20" s="2" t="s">
        <v>115</v>
      </c>
      <c r="L20" s="3">
        <v>171</v>
      </c>
      <c r="M20" s="3">
        <v>179.55</v>
      </c>
      <c r="N20" s="3">
        <v>359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235</v>
      </c>
      <c r="T20" s="2" t="s">
        <v>100</v>
      </c>
      <c r="U20" s="2" t="s">
        <v>100</v>
      </c>
      <c r="V20" s="2" t="s">
        <v>102</v>
      </c>
      <c r="W20" s="2" t="s">
        <v>127</v>
      </c>
      <c r="X20" s="2" t="s">
        <v>100</v>
      </c>
      <c r="Y20" s="2" t="s">
        <v>222</v>
      </c>
      <c r="Z20" s="4">
        <v>244</v>
      </c>
      <c r="AA20" s="4">
        <f>=ROUNDDOWN(51.9148936170213,0)</f>
      </c>
      <c r="AB20" s="5">
        <v>4.7</v>
      </c>
      <c r="AC20" s="2" t="s">
        <v>100</v>
      </c>
      <c r="AD20" s="4"/>
      <c r="AE20" s="4"/>
      <c r="AF20" s="6">
        <v>74</v>
      </c>
      <c r="AG20" s="6"/>
      <c r="AH20" s="7">
        <v>0.7654</v>
      </c>
      <c r="AI20" s="4"/>
      <c r="AJ20" s="4">
        <f>=ROUNDDOWN({0},0)</f>
      </c>
      <c r="AK20" s="5"/>
      <c r="AL20" s="2" t="s">
        <v>100</v>
      </c>
      <c r="AM20" s="4"/>
      <c r="AN20" s="4"/>
      <c r="AO20" s="7"/>
      <c r="AP20" s="4">
        <v>3</v>
      </c>
      <c r="AQ20" s="8">
        <v>535.83</v>
      </c>
      <c r="AR20" s="4"/>
      <c r="AS20" s="8"/>
      <c r="AT20" s="7"/>
      <c r="AU20" s="7"/>
      <c r="AV20" s="4">
        <v>3</v>
      </c>
      <c r="AW20" s="8">
        <v>535.83</v>
      </c>
      <c r="AX20" s="4"/>
      <c r="AY20" s="8"/>
      <c r="AZ20" s="7"/>
      <c r="BA20" s="7"/>
      <c r="BB20" s="7">
        <v>1</v>
      </c>
      <c r="BC20" s="4">
        <v>3</v>
      </c>
      <c r="BD20" s="8">
        <v>535.83</v>
      </c>
      <c r="BE20" s="4"/>
      <c r="BF20" s="8"/>
      <c r="BG20" s="7"/>
      <c r="BH20" s="7"/>
      <c r="BI20" s="7">
        <v>1</v>
      </c>
      <c r="BJ20" s="4">
        <v>114</v>
      </c>
      <c r="BK20" s="8">
        <v>19917.78</v>
      </c>
      <c r="BL20" s="2" t="s">
        <v>236</v>
      </c>
      <c r="BM20" s="7">
        <v>0.0263</v>
      </c>
      <c r="BN20" s="7">
        <v>0.0269</v>
      </c>
      <c r="BO20" s="4">
        <v>3</v>
      </c>
      <c r="BP20" s="8">
        <v>535.83</v>
      </c>
      <c r="BQ20" s="4"/>
      <c r="BR20" s="8"/>
      <c r="BS20" s="7"/>
      <c r="BT20" s="7"/>
      <c r="BU20" s="2" t="s">
        <v>106</v>
      </c>
      <c r="BV20" s="2" t="s">
        <v>97</v>
      </c>
      <c r="BW20" s="2" t="s">
        <v>120</v>
      </c>
      <c r="BX20" s="2" t="s">
        <v>237</v>
      </c>
      <c r="BY20" s="2" t="s">
        <v>109</v>
      </c>
      <c r="BZ20" s="2" t="s">
        <v>100</v>
      </c>
    </row>
    <row r="21">
      <c r="A21" s="2" t="s">
        <v>238</v>
      </c>
      <c r="B21" s="2" t="s">
        <v>87</v>
      </c>
      <c r="C21" s="2" t="s">
        <v>88</v>
      </c>
      <c r="D21" s="2" t="s">
        <v>194</v>
      </c>
      <c r="E21" s="2" t="s">
        <v>195</v>
      </c>
      <c r="F21" s="2" t="s">
        <v>239</v>
      </c>
      <c r="G21" s="2" t="s">
        <v>240</v>
      </c>
      <c r="H21" s="2" t="s">
        <v>241</v>
      </c>
      <c r="I21" s="2" t="s">
        <v>242</v>
      </c>
      <c r="J21" s="2" t="s">
        <v>95</v>
      </c>
      <c r="K21" s="2" t="s">
        <v>182</v>
      </c>
      <c r="L21" s="3">
        <v>190</v>
      </c>
      <c r="M21" s="3">
        <v>199.5</v>
      </c>
      <c r="N21" s="3">
        <v>399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100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139</v>
      </c>
      <c r="Y21" s="2" t="s">
        <v>243</v>
      </c>
      <c r="Z21" s="4">
        <v>46</v>
      </c>
      <c r="AA21" s="4">
        <f>=ROUNDDOWN(7.66666666666667,0)</f>
      </c>
      <c r="AB21" s="5">
        <v>6</v>
      </c>
      <c r="AC21" s="2" t="s">
        <v>244</v>
      </c>
      <c r="AD21" s="4">
        <v>100</v>
      </c>
      <c r="AE21" s="4">
        <v>100</v>
      </c>
      <c r="AF21" s="6">
        <v>66</v>
      </c>
      <c r="AG21" s="6"/>
      <c r="AH21" s="7">
        <v>0.74</v>
      </c>
      <c r="AI21" s="4"/>
      <c r="AJ21" s="4">
        <f>=ROUNDDOWN({0},0)</f>
      </c>
      <c r="AK21" s="5"/>
      <c r="AL21" s="2" t="s">
        <v>100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/>
      <c r="BJ21" s="4">
        <v>146</v>
      </c>
      <c r="BK21" s="8">
        <v>30103.68</v>
      </c>
      <c r="BL21" s="2" t="s">
        <v>245</v>
      </c>
      <c r="BM21" s="7"/>
      <c r="BN21" s="7"/>
      <c r="BO21" s="4"/>
      <c r="BP21" s="8"/>
      <c r="BQ21" s="4"/>
      <c r="BR21" s="8"/>
      <c r="BS21" s="7"/>
      <c r="BT21" s="7"/>
      <c r="BU21" s="2" t="s">
        <v>106</v>
      </c>
      <c r="BV21" s="2" t="s">
        <v>97</v>
      </c>
      <c r="BW21" s="2" t="s">
        <v>246</v>
      </c>
      <c r="BX21" s="2" t="s">
        <v>100</v>
      </c>
      <c r="BY21" s="2" t="s">
        <v>109</v>
      </c>
      <c r="BZ21" s="2" t="s">
        <v>100</v>
      </c>
    </row>
    <row r="22">
      <c r="A22" s="2" t="s">
        <v>247</v>
      </c>
      <c r="B22" s="2" t="s">
        <v>87</v>
      </c>
      <c r="C22" s="2" t="s">
        <v>88</v>
      </c>
      <c r="D22" s="2" t="s">
        <v>194</v>
      </c>
      <c r="E22" s="2" t="s">
        <v>195</v>
      </c>
      <c r="F22" s="2" t="s">
        <v>239</v>
      </c>
      <c r="G22" s="2" t="s">
        <v>240</v>
      </c>
      <c r="H22" s="2" t="s">
        <v>241</v>
      </c>
      <c r="I22" s="2" t="s">
        <v>242</v>
      </c>
      <c r="J22" s="2" t="s">
        <v>95</v>
      </c>
      <c r="K22" s="2" t="s">
        <v>115</v>
      </c>
      <c r="L22" s="3">
        <v>190</v>
      </c>
      <c r="M22" s="3">
        <v>199.5</v>
      </c>
      <c r="N22" s="3">
        <v>399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100</v>
      </c>
      <c r="T22" s="2" t="s">
        <v>100</v>
      </c>
      <c r="U22" s="2" t="s">
        <v>101</v>
      </c>
      <c r="V22" s="2" t="s">
        <v>102</v>
      </c>
      <c r="W22" s="2" t="s">
        <v>103</v>
      </c>
      <c r="X22" s="2" t="s">
        <v>139</v>
      </c>
      <c r="Y22" s="2" t="s">
        <v>243</v>
      </c>
      <c r="Z22" s="4">
        <v>230</v>
      </c>
      <c r="AA22" s="4">
        <f>=ROUNDDOWN(19.1666666666667,0)</f>
      </c>
      <c r="AB22" s="5">
        <v>12</v>
      </c>
      <c r="AC22" s="2" t="s">
        <v>244</v>
      </c>
      <c r="AD22" s="4">
        <v>87</v>
      </c>
      <c r="AE22" s="4">
        <v>351</v>
      </c>
      <c r="AF22" s="6">
        <v>66</v>
      </c>
      <c r="AG22" s="6"/>
      <c r="AH22" s="7">
        <v>0.81</v>
      </c>
      <c r="AI22" s="4"/>
      <c r="AJ22" s="4">
        <f>=ROUNDDOWN({0},0)</f>
      </c>
      <c r="AK22" s="5"/>
      <c r="AL22" s="2" t="s">
        <v>100</v>
      </c>
      <c r="AM22" s="4"/>
      <c r="AN22" s="4"/>
      <c r="AO22" s="7"/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/>
      <c r="BJ22" s="4">
        <v>259</v>
      </c>
      <c r="BK22" s="8">
        <v>53585.65</v>
      </c>
      <c r="BL22" s="2" t="s">
        <v>245</v>
      </c>
      <c r="BM22" s="7"/>
      <c r="BN22" s="7"/>
      <c r="BO22" s="4"/>
      <c r="BP22" s="8"/>
      <c r="BQ22" s="4"/>
      <c r="BR22" s="8"/>
      <c r="BS22" s="7"/>
      <c r="BT22" s="7"/>
      <c r="BU22" s="2" t="s">
        <v>106</v>
      </c>
      <c r="BV22" s="2" t="s">
        <v>97</v>
      </c>
      <c r="BW22" s="2" t="s">
        <v>246</v>
      </c>
      <c r="BX22" s="2" t="s">
        <v>100</v>
      </c>
      <c r="BY22" s="2" t="s">
        <v>109</v>
      </c>
      <c r="BZ22" s="2" t="s">
        <v>100</v>
      </c>
    </row>
    <row r="23">
      <c r="A23" s="2" t="s">
        <v>248</v>
      </c>
      <c r="B23" s="2" t="s">
        <v>87</v>
      </c>
      <c r="C23" s="2" t="s">
        <v>88</v>
      </c>
      <c r="D23" s="2" t="s">
        <v>249</v>
      </c>
      <c r="E23" s="2" t="s">
        <v>250</v>
      </c>
      <c r="F23" s="2" t="s">
        <v>251</v>
      </c>
      <c r="G23" s="2" t="s">
        <v>252</v>
      </c>
      <c r="H23" s="2" t="s">
        <v>253</v>
      </c>
      <c r="I23" s="2" t="s">
        <v>254</v>
      </c>
      <c r="J23" s="2" t="s">
        <v>95</v>
      </c>
      <c r="K23" s="2" t="s">
        <v>115</v>
      </c>
      <c r="L23" s="3">
        <v>226.1</v>
      </c>
      <c r="M23" s="3">
        <v>237.4</v>
      </c>
      <c r="N23" s="3">
        <v>479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255</v>
      </c>
      <c r="T23" s="2" t="s">
        <v>100</v>
      </c>
      <c r="U23" s="2" t="s">
        <v>100</v>
      </c>
      <c r="V23" s="2" t="s">
        <v>102</v>
      </c>
      <c r="W23" s="2" t="s">
        <v>103</v>
      </c>
      <c r="X23" s="2" t="s">
        <v>100</v>
      </c>
      <c r="Y23" s="2" t="s">
        <v>256</v>
      </c>
      <c r="Z23" s="4">
        <v>46</v>
      </c>
      <c r="AA23" s="4">
        <f>=ROUNDDOWN(9.58333333333333,0)</f>
      </c>
      <c r="AB23" s="5">
        <v>4.8</v>
      </c>
      <c r="AC23" s="2" t="s">
        <v>100</v>
      </c>
      <c r="AD23" s="4"/>
      <c r="AE23" s="4"/>
      <c r="AF23" s="6">
        <v>66</v>
      </c>
      <c r="AG23" s="6">
        <v>49</v>
      </c>
      <c r="AH23" s="7">
        <v>0.9346</v>
      </c>
      <c r="AI23" s="4"/>
      <c r="AJ23" s="4">
        <f>=ROUNDDOWN({0},0)</f>
      </c>
      <c r="AK23" s="5">
        <v>38.8</v>
      </c>
      <c r="AL23" s="2" t="s">
        <v>100</v>
      </c>
      <c r="AM23" s="4"/>
      <c r="AN23" s="4"/>
      <c r="AO23" s="7">
        <v>0.1269</v>
      </c>
      <c r="AP23" s="4">
        <v>6</v>
      </c>
      <c r="AQ23" s="8">
        <v>1292.76</v>
      </c>
      <c r="AR23" s="4"/>
      <c r="AS23" s="8"/>
      <c r="AT23" s="7"/>
      <c r="AU23" s="7"/>
      <c r="AV23" s="4">
        <v>6</v>
      </c>
      <c r="AW23" s="8">
        <v>1292.76</v>
      </c>
      <c r="AX23" s="4"/>
      <c r="AY23" s="8"/>
      <c r="AZ23" s="7"/>
      <c r="BA23" s="7"/>
      <c r="BB23" s="7">
        <v>1</v>
      </c>
      <c r="BC23" s="4">
        <v>10</v>
      </c>
      <c r="BD23" s="8">
        <v>1939.16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0.6667</v>
      </c>
      <c r="BJ23" s="4">
        <v>318</v>
      </c>
      <c r="BK23" s="8">
        <v>67149.18</v>
      </c>
      <c r="BL23" s="2" t="s">
        <v>257</v>
      </c>
      <c r="BM23" s="7">
        <v>0.0189</v>
      </c>
      <c r="BN23" s="7">
        <v>0.0193</v>
      </c>
      <c r="BO23" s="4">
        <v>6</v>
      </c>
      <c r="BP23" s="8">
        <v>1292.76</v>
      </c>
      <c r="BQ23" s="4"/>
      <c r="BR23" s="8"/>
      <c r="BS23" s="7"/>
      <c r="BT23" s="7"/>
      <c r="BU23" s="2" t="s">
        <v>106</v>
      </c>
      <c r="BV23" s="2" t="s">
        <v>97</v>
      </c>
      <c r="BW23" s="2" t="s">
        <v>120</v>
      </c>
      <c r="BX23" s="2" t="s">
        <v>258</v>
      </c>
      <c r="BY23" s="2" t="s">
        <v>109</v>
      </c>
      <c r="BZ23" s="2" t="s">
        <v>100</v>
      </c>
    </row>
    <row r="24">
      <c r="A24" s="2" t="s">
        <v>259</v>
      </c>
      <c r="B24" s="2" t="s">
        <v>87</v>
      </c>
      <c r="C24" s="2" t="s">
        <v>88</v>
      </c>
      <c r="D24" s="2" t="s">
        <v>249</v>
      </c>
      <c r="E24" s="2" t="s">
        <v>250</v>
      </c>
      <c r="F24" s="2" t="s">
        <v>251</v>
      </c>
      <c r="G24" s="2" t="s">
        <v>252</v>
      </c>
      <c r="H24" s="2" t="s">
        <v>253</v>
      </c>
      <c r="I24" s="2" t="s">
        <v>260</v>
      </c>
      <c r="J24" s="2" t="s">
        <v>95</v>
      </c>
      <c r="K24" s="2" t="s">
        <v>149</v>
      </c>
      <c r="L24" s="3">
        <v>226.1</v>
      </c>
      <c r="M24" s="3">
        <v>237.4</v>
      </c>
      <c r="N24" s="3">
        <v>479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261</v>
      </c>
      <c r="T24" s="2" t="s">
        <v>100</v>
      </c>
      <c r="U24" s="2" t="s">
        <v>100</v>
      </c>
      <c r="V24" s="2" t="s">
        <v>102</v>
      </c>
      <c r="W24" s="2" t="s">
        <v>103</v>
      </c>
      <c r="X24" s="2" t="s">
        <v>100</v>
      </c>
      <c r="Y24" s="2" t="s">
        <v>262</v>
      </c>
      <c r="Z24" s="4">
        <v>226</v>
      </c>
      <c r="AA24" s="4">
        <f>=ROUNDDOWN(75.3333333333333,0)</f>
      </c>
      <c r="AB24" s="5">
        <v>3</v>
      </c>
      <c r="AC24" s="2" t="s">
        <v>100</v>
      </c>
      <c r="AD24" s="4"/>
      <c r="AE24" s="4"/>
      <c r="AF24" s="6">
        <v>66</v>
      </c>
      <c r="AG24" s="6">
        <v>49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/>
      <c r="AP24" s="4">
        <v>4</v>
      </c>
      <c r="AQ24" s="8">
        <v>646.4</v>
      </c>
      <c r="AR24" s="4"/>
      <c r="AS24" s="8"/>
      <c r="AT24" s="7"/>
      <c r="AU24" s="7"/>
      <c r="AV24" s="4">
        <v>4</v>
      </c>
      <c r="AW24" s="8">
        <v>646.4</v>
      </c>
      <c r="AX24" s="4"/>
      <c r="AY24" s="8"/>
      <c r="AZ24" s="7"/>
      <c r="BA24" s="7"/>
      <c r="BB24" s="7">
        <v>1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0.3333</v>
      </c>
      <c r="BJ24" s="4">
        <v>138</v>
      </c>
      <c r="BK24" s="8">
        <v>26498.4</v>
      </c>
      <c r="BL24" s="2" t="s">
        <v>263</v>
      </c>
      <c r="BM24" s="7">
        <v>0.029</v>
      </c>
      <c r="BN24" s="7">
        <v>0.0244</v>
      </c>
      <c r="BO24" s="4">
        <v>4</v>
      </c>
      <c r="BP24" s="8">
        <v>646.4</v>
      </c>
      <c r="BQ24" s="4"/>
      <c r="BR24" s="8"/>
      <c r="BS24" s="7"/>
      <c r="BT24" s="7"/>
      <c r="BU24" s="2" t="s">
        <v>106</v>
      </c>
      <c r="BV24" s="2" t="s">
        <v>97</v>
      </c>
      <c r="BW24" s="2" t="s">
        <v>120</v>
      </c>
      <c r="BX24" s="2" t="s">
        <v>264</v>
      </c>
      <c r="BY24" s="2" t="s">
        <v>109</v>
      </c>
      <c r="BZ24" s="2" t="s">
        <v>100</v>
      </c>
    </row>
    <row r="25">
      <c r="A25" s="2" t="s">
        <v>265</v>
      </c>
      <c r="B25" s="2" t="s">
        <v>87</v>
      </c>
      <c r="C25" s="2" t="s">
        <v>88</v>
      </c>
      <c r="D25" s="2" t="s">
        <v>266</v>
      </c>
      <c r="E25" s="2" t="s">
        <v>267</v>
      </c>
      <c r="F25" s="2" t="s">
        <v>268</v>
      </c>
      <c r="G25" s="2" t="s">
        <v>269</v>
      </c>
      <c r="H25" s="2" t="s">
        <v>270</v>
      </c>
      <c r="I25" s="2" t="s">
        <v>271</v>
      </c>
      <c r="J25" s="2" t="s">
        <v>95</v>
      </c>
      <c r="K25" s="2" t="s">
        <v>272</v>
      </c>
      <c r="L25" s="3">
        <v>171</v>
      </c>
      <c r="M25" s="3">
        <v>179.55</v>
      </c>
      <c r="N25" s="3">
        <v>359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273</v>
      </c>
      <c r="T25" s="2" t="s">
        <v>100</v>
      </c>
      <c r="U25" s="2" t="s">
        <v>100</v>
      </c>
      <c r="V25" s="2" t="s">
        <v>102</v>
      </c>
      <c r="W25" s="2" t="s">
        <v>103</v>
      </c>
      <c r="X25" s="2" t="s">
        <v>100</v>
      </c>
      <c r="Y25" s="2" t="s">
        <v>274</v>
      </c>
      <c r="Z25" s="4">
        <v>136</v>
      </c>
      <c r="AA25" s="4">
        <f>=ROUNDDOWN(19.4285714285714,0)</f>
      </c>
      <c r="AB25" s="5">
        <v>7</v>
      </c>
      <c r="AC25" s="2" t="s">
        <v>275</v>
      </c>
      <c r="AD25" s="4">
        <v>100</v>
      </c>
      <c r="AE25" s="4">
        <v>100</v>
      </c>
      <c r="AF25" s="6">
        <v>66</v>
      </c>
      <c r="AG25" s="6"/>
      <c r="AH25" s="7">
        <v>0.9654</v>
      </c>
      <c r="AI25" s="4"/>
      <c r="AJ25" s="4">
        <f>=ROUNDDOWN({0},0)</f>
      </c>
      <c r="AK25" s="5"/>
      <c r="AL25" s="2" t="s">
        <v>100</v>
      </c>
      <c r="AM25" s="4"/>
      <c r="AN25" s="4"/>
      <c r="AO25" s="7"/>
      <c r="AP25" s="4">
        <v>4</v>
      </c>
      <c r="AQ25" s="8">
        <v>648.64</v>
      </c>
      <c r="AR25" s="4"/>
      <c r="AS25" s="8"/>
      <c r="AT25" s="7"/>
      <c r="AU25" s="7"/>
      <c r="AV25" s="4">
        <v>4</v>
      </c>
      <c r="AW25" s="8">
        <v>648.64</v>
      </c>
      <c r="AX25" s="4"/>
      <c r="AY25" s="8"/>
      <c r="AZ25" s="7"/>
      <c r="BA25" s="7"/>
      <c r="BB25" s="7">
        <v>1</v>
      </c>
      <c r="BC25" s="4">
        <v>4</v>
      </c>
      <c r="BD25" s="8">
        <v>648.64</v>
      </c>
      <c r="BE25" s="4"/>
      <c r="BF25" s="8"/>
      <c r="BG25" s="7"/>
      <c r="BH25" s="7"/>
      <c r="BI25" s="7">
        <v>1</v>
      </c>
      <c r="BJ25" s="4">
        <v>262</v>
      </c>
      <c r="BK25" s="8">
        <v>44272.22</v>
      </c>
      <c r="BL25" s="2" t="s">
        <v>276</v>
      </c>
      <c r="BM25" s="7">
        <v>0.0153</v>
      </c>
      <c r="BN25" s="7">
        <v>0.0147</v>
      </c>
      <c r="BO25" s="4">
        <v>4</v>
      </c>
      <c r="BP25" s="8">
        <v>648.64</v>
      </c>
      <c r="BQ25" s="4"/>
      <c r="BR25" s="8"/>
      <c r="BS25" s="7"/>
      <c r="BT25" s="7"/>
      <c r="BU25" s="2" t="s">
        <v>106</v>
      </c>
      <c r="BV25" s="2" t="s">
        <v>97</v>
      </c>
      <c r="BW25" s="2" t="s">
        <v>120</v>
      </c>
      <c r="BX25" s="2" t="s">
        <v>277</v>
      </c>
      <c r="BY25" s="2" t="s">
        <v>109</v>
      </c>
      <c r="BZ25" s="2" t="s">
        <v>100</v>
      </c>
    </row>
    <row r="26">
      <c r="A26" s="2" t="s">
        <v>278</v>
      </c>
      <c r="B26" s="2" t="s">
        <v>87</v>
      </c>
      <c r="C26" s="2" t="s">
        <v>88</v>
      </c>
      <c r="D26" s="2" t="s">
        <v>266</v>
      </c>
      <c r="E26" s="2" t="s">
        <v>267</v>
      </c>
      <c r="F26" s="2" t="s">
        <v>279</v>
      </c>
      <c r="G26" s="2" t="s">
        <v>280</v>
      </c>
      <c r="H26" s="2" t="s">
        <v>281</v>
      </c>
      <c r="I26" s="2" t="s">
        <v>282</v>
      </c>
      <c r="J26" s="2" t="s">
        <v>95</v>
      </c>
      <c r="K26" s="2" t="s">
        <v>283</v>
      </c>
      <c r="L26" s="3">
        <v>180.5</v>
      </c>
      <c r="M26" s="3">
        <v>189.52</v>
      </c>
      <c r="N26" s="3">
        <v>379</v>
      </c>
      <c r="O26" s="2" t="s">
        <v>97</v>
      </c>
      <c r="P26" s="2" t="s">
        <v>183</v>
      </c>
      <c r="Q26" s="2" t="s">
        <v>99</v>
      </c>
      <c r="R26" s="2" t="s">
        <v>100</v>
      </c>
      <c r="S26" s="2" t="s">
        <v>284</v>
      </c>
      <c r="T26" s="2" t="s">
        <v>100</v>
      </c>
      <c r="U26" s="2" t="s">
        <v>100</v>
      </c>
      <c r="V26" s="2" t="s">
        <v>138</v>
      </c>
      <c r="W26" s="2" t="s">
        <v>221</v>
      </c>
      <c r="X26" s="2" t="s">
        <v>100</v>
      </c>
      <c r="Y26" s="2" t="s">
        <v>222</v>
      </c>
      <c r="Z26" s="4">
        <v>192</v>
      </c>
      <c r="AA26" s="4">
        <f>=ROUNDDOWN(27.4285714285714,0)</f>
      </c>
      <c r="AB26" s="5">
        <v>7</v>
      </c>
      <c r="AC26" s="2" t="s">
        <v>285</v>
      </c>
      <c r="AD26" s="4">
        <v>10</v>
      </c>
      <c r="AE26" s="4">
        <v>10</v>
      </c>
      <c r="AF26" s="6">
        <v>66</v>
      </c>
      <c r="AG26" s="6">
        <v>49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/>
      <c r="AP26" s="4">
        <v>2</v>
      </c>
      <c r="AQ26" s="8">
        <v>357.22</v>
      </c>
      <c r="AR26" s="4"/>
      <c r="AS26" s="8"/>
      <c r="AT26" s="7"/>
      <c r="AU26" s="7"/>
      <c r="AV26" s="4">
        <v>2</v>
      </c>
      <c r="AW26" s="8">
        <v>357.22</v>
      </c>
      <c r="AX26" s="4"/>
      <c r="AY26" s="8"/>
      <c r="AZ26" s="7"/>
      <c r="BA26" s="7"/>
      <c r="BB26" s="7">
        <v>1</v>
      </c>
      <c r="BC26" s="4">
        <v>2</v>
      </c>
      <c r="BD26" s="8">
        <v>357.22</v>
      </c>
      <c r="BE26" s="4"/>
      <c r="BF26" s="8"/>
      <c r="BG26" s="7"/>
      <c r="BH26" s="7"/>
      <c r="BI26" s="7">
        <v>1</v>
      </c>
      <c r="BJ26" s="4">
        <v>198</v>
      </c>
      <c r="BK26" s="8">
        <v>33399.37</v>
      </c>
      <c r="BL26" s="2" t="s">
        <v>286</v>
      </c>
      <c r="BM26" s="7">
        <v>0.0101</v>
      </c>
      <c r="BN26" s="7">
        <v>0.0107</v>
      </c>
      <c r="BO26" s="4">
        <v>2</v>
      </c>
      <c r="BP26" s="8">
        <v>357.22</v>
      </c>
      <c r="BQ26" s="4"/>
      <c r="BR26" s="8"/>
      <c r="BS26" s="7"/>
      <c r="BT26" s="7"/>
      <c r="BU26" s="2" t="s">
        <v>106</v>
      </c>
      <c r="BV26" s="2" t="s">
        <v>97</v>
      </c>
      <c r="BW26" s="2" t="s">
        <v>120</v>
      </c>
      <c r="BX26" s="2" t="s">
        <v>287</v>
      </c>
      <c r="BY26" s="2" t="s">
        <v>109</v>
      </c>
      <c r="BZ26" s="2" t="s">
        <v>100</v>
      </c>
    </row>
    <row r="27">
      <c r="A27" s="2" t="s">
        <v>288</v>
      </c>
      <c r="B27" s="2" t="s">
        <v>87</v>
      </c>
      <c r="C27" s="2" t="s">
        <v>88</v>
      </c>
      <c r="D27" s="2" t="s">
        <v>266</v>
      </c>
      <c r="E27" s="2" t="s">
        <v>267</v>
      </c>
      <c r="F27" s="2" t="s">
        <v>289</v>
      </c>
      <c r="G27" s="2" t="s">
        <v>290</v>
      </c>
      <c r="H27" s="2" t="s">
        <v>291</v>
      </c>
      <c r="I27" s="2" t="s">
        <v>292</v>
      </c>
      <c r="J27" s="2" t="s">
        <v>95</v>
      </c>
      <c r="K27" s="2" t="s">
        <v>293</v>
      </c>
      <c r="L27" s="3">
        <v>285.94</v>
      </c>
      <c r="M27" s="3">
        <v>300.24</v>
      </c>
      <c r="N27" s="3">
        <v>599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101</v>
      </c>
      <c r="V27" s="2" t="s">
        <v>102</v>
      </c>
      <c r="W27" s="2" t="s">
        <v>103</v>
      </c>
      <c r="X27" s="2" t="s">
        <v>127</v>
      </c>
      <c r="Y27" s="2" t="s">
        <v>294</v>
      </c>
      <c r="Z27" s="4">
        <v>55</v>
      </c>
      <c r="AA27" s="4">
        <f>=ROUNDDOWN(13.75,0)</f>
      </c>
      <c r="AB27" s="5">
        <v>4</v>
      </c>
      <c r="AC27" s="2" t="s">
        <v>129</v>
      </c>
      <c r="AD27" s="4">
        <v>100</v>
      </c>
      <c r="AE27" s="4">
        <v>100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139</v>
      </c>
      <c r="BK27" s="8">
        <v>39577.61</v>
      </c>
      <c r="BL27" s="2" t="s">
        <v>295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97</v>
      </c>
      <c r="BW27" s="2" t="s">
        <v>296</v>
      </c>
      <c r="BX27" s="2" t="s">
        <v>213</v>
      </c>
      <c r="BY27" s="2" t="s">
        <v>109</v>
      </c>
      <c r="BZ27" s="2" t="s">
        <v>100</v>
      </c>
    </row>
    <row r="28">
      <c r="A28" s="2" t="s">
        <v>297</v>
      </c>
      <c r="B28" s="2" t="s">
        <v>87</v>
      </c>
      <c r="C28" s="2" t="s">
        <v>88</v>
      </c>
      <c r="D28" s="2" t="s">
        <v>298</v>
      </c>
      <c r="E28" s="2" t="s">
        <v>299</v>
      </c>
      <c r="F28" s="2" t="s">
        <v>300</v>
      </c>
      <c r="G28" s="2" t="s">
        <v>301</v>
      </c>
      <c r="H28" s="2" t="s">
        <v>302</v>
      </c>
      <c r="I28" s="2" t="s">
        <v>303</v>
      </c>
      <c r="J28" s="2" t="s">
        <v>95</v>
      </c>
      <c r="K28" s="2" t="s">
        <v>304</v>
      </c>
      <c r="L28" s="3">
        <v>126.35</v>
      </c>
      <c r="M28" s="3">
        <v>132.67</v>
      </c>
      <c r="N28" s="3">
        <v>269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305</v>
      </c>
      <c r="T28" s="2" t="s">
        <v>100</v>
      </c>
      <c r="U28" s="2" t="s">
        <v>100</v>
      </c>
      <c r="V28" s="2" t="s">
        <v>102</v>
      </c>
      <c r="W28" s="2" t="s">
        <v>306</v>
      </c>
      <c r="X28" s="2" t="s">
        <v>100</v>
      </c>
      <c r="Y28" s="2" t="s">
        <v>222</v>
      </c>
      <c r="Z28" s="4">
        <v>117</v>
      </c>
      <c r="AA28" s="4">
        <f>=ROUNDDOWN(5.08695652173913,0)</f>
      </c>
      <c r="AB28" s="5">
        <v>23</v>
      </c>
      <c r="AC28" s="2" t="s">
        <v>307</v>
      </c>
      <c r="AD28" s="4">
        <v>280</v>
      </c>
      <c r="AE28" s="4">
        <v>554</v>
      </c>
      <c r="AF28" s="6">
        <v>74</v>
      </c>
      <c r="AG28" s="6">
        <v>60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/>
      <c r="AP28" s="4">
        <v>4</v>
      </c>
      <c r="AQ28" s="8">
        <v>573.12</v>
      </c>
      <c r="AR28" s="4"/>
      <c r="AS28" s="8"/>
      <c r="AT28" s="7"/>
      <c r="AU28" s="7"/>
      <c r="AV28" s="4">
        <v>4</v>
      </c>
      <c r="AW28" s="8">
        <v>573.12</v>
      </c>
      <c r="AX28" s="4"/>
      <c r="AY28" s="8"/>
      <c r="AZ28" s="7"/>
      <c r="BA28" s="7"/>
      <c r="BB28" s="7">
        <v>1</v>
      </c>
      <c r="BC28" s="4">
        <v>4</v>
      </c>
      <c r="BD28" s="8">
        <v>573.12</v>
      </c>
      <c r="BE28" s="4"/>
      <c r="BF28" s="8"/>
      <c r="BG28" s="7"/>
      <c r="BH28" s="7"/>
      <c r="BI28" s="7">
        <v>1</v>
      </c>
      <c r="BJ28" s="4">
        <v>584</v>
      </c>
      <c r="BK28" s="8">
        <v>69864.83</v>
      </c>
      <c r="BL28" s="2" t="s">
        <v>308</v>
      </c>
      <c r="BM28" s="7">
        <v>0.0068</v>
      </c>
      <c r="BN28" s="7">
        <v>0.0082</v>
      </c>
      <c r="BO28" s="4">
        <v>4</v>
      </c>
      <c r="BP28" s="8">
        <v>573.12</v>
      </c>
      <c r="BQ28" s="4"/>
      <c r="BR28" s="8"/>
      <c r="BS28" s="7"/>
      <c r="BT28" s="7"/>
      <c r="BU28" s="2" t="s">
        <v>106</v>
      </c>
      <c r="BV28" s="2" t="s">
        <v>97</v>
      </c>
      <c r="BW28" s="2" t="s">
        <v>120</v>
      </c>
      <c r="BX28" s="2" t="s">
        <v>309</v>
      </c>
      <c r="BY28" s="2" t="s">
        <v>109</v>
      </c>
      <c r="BZ28" s="2" t="s">
        <v>100</v>
      </c>
    </row>
    <row r="29">
      <c r="A29" s="2" t="s">
        <v>310</v>
      </c>
      <c r="B29" s="2" t="s">
        <v>87</v>
      </c>
      <c r="C29" s="2" t="s">
        <v>88</v>
      </c>
      <c r="D29" s="2" t="s">
        <v>298</v>
      </c>
      <c r="E29" s="2" t="s">
        <v>311</v>
      </c>
      <c r="F29" s="2" t="s">
        <v>300</v>
      </c>
      <c r="G29" s="2" t="s">
        <v>301</v>
      </c>
      <c r="H29" s="2" t="s">
        <v>302</v>
      </c>
      <c r="I29" s="2" t="s">
        <v>311</v>
      </c>
      <c r="J29" s="2" t="s">
        <v>95</v>
      </c>
      <c r="K29" s="2" t="s">
        <v>304</v>
      </c>
      <c r="L29" s="3">
        <v>90</v>
      </c>
      <c r="M29" s="3">
        <v>94.5</v>
      </c>
      <c r="N29" s="3">
        <v>189</v>
      </c>
      <c r="O29" s="2" t="s">
        <v>97</v>
      </c>
      <c r="P29" s="2" t="s">
        <v>312</v>
      </c>
      <c r="Q29" s="2" t="s">
        <v>99</v>
      </c>
      <c r="R29" s="2" t="s">
        <v>100</v>
      </c>
      <c r="S29" s="2" t="s">
        <v>313</v>
      </c>
      <c r="T29" s="2" t="s">
        <v>100</v>
      </c>
      <c r="U29" s="2" t="s">
        <v>100</v>
      </c>
      <c r="V29" s="2" t="s">
        <v>102</v>
      </c>
      <c r="W29" s="2" t="s">
        <v>306</v>
      </c>
      <c r="X29" s="2" t="s">
        <v>100</v>
      </c>
      <c r="Y29" s="2" t="s">
        <v>222</v>
      </c>
      <c r="Z29" s="4">
        <v>329</v>
      </c>
      <c r="AA29" s="4">
        <f>=ROUNDDOWN(8.0440097799511,0)</f>
      </c>
      <c r="AB29" s="5">
        <v>40.9</v>
      </c>
      <c r="AC29" s="2" t="s">
        <v>314</v>
      </c>
      <c r="AD29" s="4">
        <v>220</v>
      </c>
      <c r="AE29" s="4">
        <v>1710</v>
      </c>
      <c r="AF29" s="6">
        <v>74</v>
      </c>
      <c r="AG29" s="6">
        <v>60</v>
      </c>
      <c r="AH29" s="7">
        <v>1</v>
      </c>
      <c r="AI29" s="4"/>
      <c r="AJ29" s="4">
        <f>=ROUNDDOWN({0},0)</f>
      </c>
      <c r="AK29" s="5">
        <v>180.2</v>
      </c>
      <c r="AL29" s="2" t="s">
        <v>100</v>
      </c>
      <c r="AM29" s="4"/>
      <c r="AN29" s="4"/>
      <c r="AO29" s="7">
        <v>0.1038</v>
      </c>
      <c r="AP29" s="4">
        <v>3</v>
      </c>
      <c r="AQ29" s="8">
        <v>306.18</v>
      </c>
      <c r="AR29" s="4"/>
      <c r="AS29" s="8"/>
      <c r="AT29" s="7"/>
      <c r="AU29" s="7"/>
      <c r="AV29" s="4">
        <v>3</v>
      </c>
      <c r="AW29" s="8">
        <v>306.18</v>
      </c>
      <c r="AX29" s="4"/>
      <c r="AY29" s="8"/>
      <c r="AZ29" s="7"/>
      <c r="BA29" s="7"/>
      <c r="BB29" s="7">
        <v>1</v>
      </c>
      <c r="BC29" s="4">
        <v>3</v>
      </c>
      <c r="BD29" s="8">
        <v>306.18</v>
      </c>
      <c r="BE29" s="4"/>
      <c r="BF29" s="8"/>
      <c r="BG29" s="7"/>
      <c r="BH29" s="7"/>
      <c r="BI29" s="7">
        <v>1</v>
      </c>
      <c r="BJ29" s="4">
        <v>1909</v>
      </c>
      <c r="BK29" s="8">
        <v>160472.22</v>
      </c>
      <c r="BL29" s="2" t="s">
        <v>315</v>
      </c>
      <c r="BM29" s="7">
        <v>0.0016</v>
      </c>
      <c r="BN29" s="7">
        <v>0.0019</v>
      </c>
      <c r="BO29" s="4">
        <v>3</v>
      </c>
      <c r="BP29" s="8">
        <v>306.18</v>
      </c>
      <c r="BQ29" s="4"/>
      <c r="BR29" s="8"/>
      <c r="BS29" s="7"/>
      <c r="BT29" s="7"/>
      <c r="BU29" s="2" t="s">
        <v>106</v>
      </c>
      <c r="BV29" s="2" t="s">
        <v>97</v>
      </c>
      <c r="BW29" s="2" t="s">
        <v>120</v>
      </c>
      <c r="BX29" s="2" t="s">
        <v>316</v>
      </c>
      <c r="BY29" s="2" t="s">
        <v>109</v>
      </c>
      <c r="BZ29" s="2" t="s">
        <v>100</v>
      </c>
    </row>
    <row r="30">
      <c r="A30" s="2" t="s">
        <v>317</v>
      </c>
      <c r="B30" s="2" t="s">
        <v>87</v>
      </c>
      <c r="C30" s="2" t="s">
        <v>88</v>
      </c>
      <c r="D30" s="2" t="s">
        <v>298</v>
      </c>
      <c r="E30" s="2" t="s">
        <v>318</v>
      </c>
      <c r="F30" s="2" t="s">
        <v>319</v>
      </c>
      <c r="G30" s="2" t="s">
        <v>320</v>
      </c>
      <c r="H30" s="2" t="s">
        <v>321</v>
      </c>
      <c r="I30" s="2" t="s">
        <v>322</v>
      </c>
      <c r="J30" s="2" t="s">
        <v>95</v>
      </c>
      <c r="K30" s="2" t="s">
        <v>323</v>
      </c>
      <c r="L30" s="3">
        <v>205.2</v>
      </c>
      <c r="M30" s="3">
        <v>215.46</v>
      </c>
      <c r="N30" s="3">
        <v>429</v>
      </c>
      <c r="O30" s="2" t="s">
        <v>97</v>
      </c>
      <c r="P30" s="2" t="s">
        <v>190</v>
      </c>
      <c r="Q30" s="2" t="s">
        <v>99</v>
      </c>
      <c r="R30" s="2" t="s">
        <v>100</v>
      </c>
      <c r="S30" s="2" t="s">
        <v>100</v>
      </c>
      <c r="T30" s="2" t="s">
        <v>100</v>
      </c>
      <c r="U30" s="2" t="s">
        <v>101</v>
      </c>
      <c r="V30" s="2" t="s">
        <v>102</v>
      </c>
      <c r="W30" s="2" t="s">
        <v>103</v>
      </c>
      <c r="X30" s="2" t="s">
        <v>324</v>
      </c>
      <c r="Y30" s="2" t="s">
        <v>325</v>
      </c>
      <c r="Z30" s="4">
        <v>80</v>
      </c>
      <c r="AA30" s="4">
        <f>=ROUNDDOWN(160,0)</f>
      </c>
      <c r="AB30" s="5">
        <v>0.5</v>
      </c>
      <c r="AC30" s="2" t="s">
        <v>100</v>
      </c>
      <c r="AD30" s="4"/>
      <c r="AE30" s="4"/>
      <c r="AF30" s="6">
        <v>74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12</v>
      </c>
      <c r="BK30" s="8">
        <v>2332.85</v>
      </c>
      <c r="BL30" s="2" t="s">
        <v>326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97</v>
      </c>
      <c r="BW30" s="2" t="s">
        <v>327</v>
      </c>
      <c r="BX30" s="2" t="s">
        <v>100</v>
      </c>
      <c r="BY30" s="2" t="s">
        <v>109</v>
      </c>
      <c r="BZ30" s="2" t="s">
        <v>100</v>
      </c>
    </row>
    <row r="31">
      <c r="A31" s="2" t="s">
        <v>328</v>
      </c>
      <c r="B31" s="2" t="s">
        <v>87</v>
      </c>
      <c r="C31" s="2" t="s">
        <v>88</v>
      </c>
      <c r="D31" s="2" t="s">
        <v>329</v>
      </c>
      <c r="E31" s="2" t="s">
        <v>311</v>
      </c>
      <c r="F31" s="2" t="s">
        <v>330</v>
      </c>
      <c r="G31" s="2" t="s">
        <v>331</v>
      </c>
      <c r="H31" s="2" t="s">
        <v>332</v>
      </c>
      <c r="I31" s="2" t="s">
        <v>333</v>
      </c>
      <c r="J31" s="2" t="s">
        <v>95</v>
      </c>
      <c r="K31" s="2" t="s">
        <v>334</v>
      </c>
      <c r="L31" s="3">
        <v>61.75</v>
      </c>
      <c r="M31" s="3">
        <v>64.84</v>
      </c>
      <c r="N31" s="3">
        <v>129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335</v>
      </c>
      <c r="T31" s="2" t="s">
        <v>100</v>
      </c>
      <c r="U31" s="2" t="s">
        <v>100</v>
      </c>
      <c r="V31" s="2" t="s">
        <v>102</v>
      </c>
      <c r="W31" s="2" t="s">
        <v>103</v>
      </c>
      <c r="X31" s="2" t="s">
        <v>100</v>
      </c>
      <c r="Y31" s="2" t="s">
        <v>336</v>
      </c>
      <c r="Z31" s="4">
        <v>205</v>
      </c>
      <c r="AA31" s="4">
        <f>=ROUNDDOWN(41,0)</f>
      </c>
      <c r="AB31" s="5">
        <v>5</v>
      </c>
      <c r="AC31" s="2" t="s">
        <v>100</v>
      </c>
      <c r="AD31" s="4"/>
      <c r="AE31" s="4"/>
      <c r="AF31" s="6">
        <v>66</v>
      </c>
      <c r="AG31" s="6">
        <v>49</v>
      </c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/>
      <c r="AP31" s="4">
        <v>6</v>
      </c>
      <c r="AQ31" s="8">
        <v>342.9</v>
      </c>
      <c r="AR31" s="4"/>
      <c r="AS31" s="8"/>
      <c r="AT31" s="7"/>
      <c r="AU31" s="7"/>
      <c r="AV31" s="4">
        <v>6</v>
      </c>
      <c r="AW31" s="8">
        <v>342.9</v>
      </c>
      <c r="AX31" s="4"/>
      <c r="AY31" s="8"/>
      <c r="AZ31" s="7"/>
      <c r="BA31" s="7"/>
      <c r="BB31" s="7">
        <v>1</v>
      </c>
      <c r="BC31" s="4">
        <v>6</v>
      </c>
      <c r="BD31" s="8">
        <v>342.9</v>
      </c>
      <c r="BE31" s="4"/>
      <c r="BF31" s="8"/>
      <c r="BG31" s="7"/>
      <c r="BH31" s="7"/>
      <c r="BI31" s="7">
        <v>1</v>
      </c>
      <c r="BJ31" s="4">
        <v>380</v>
      </c>
      <c r="BK31" s="8">
        <v>22436.3</v>
      </c>
      <c r="BL31" s="2" t="s">
        <v>337</v>
      </c>
      <c r="BM31" s="7">
        <v>0.0158</v>
      </c>
      <c r="BN31" s="7">
        <v>0.0153</v>
      </c>
      <c r="BO31" s="4">
        <v>6</v>
      </c>
      <c r="BP31" s="8">
        <v>342.9</v>
      </c>
      <c r="BQ31" s="4"/>
      <c r="BR31" s="8"/>
      <c r="BS31" s="7"/>
      <c r="BT31" s="7"/>
      <c r="BU31" s="2" t="s">
        <v>106</v>
      </c>
      <c r="BV31" s="2" t="s">
        <v>97</v>
      </c>
      <c r="BW31" s="2" t="s">
        <v>338</v>
      </c>
      <c r="BX31" s="2" t="s">
        <v>339</v>
      </c>
      <c r="BY31" s="2" t="s">
        <v>109</v>
      </c>
      <c r="BZ31" s="2" t="s">
        <v>100</v>
      </c>
    </row>
    <row r="32">
      <c r="A32" s="2" t="s">
        <v>340</v>
      </c>
      <c r="B32" s="2" t="s">
        <v>87</v>
      </c>
      <c r="C32" s="2" t="s">
        <v>88</v>
      </c>
      <c r="D32" s="2" t="s">
        <v>329</v>
      </c>
      <c r="E32" s="2" t="s">
        <v>311</v>
      </c>
      <c r="F32" s="2" t="s">
        <v>341</v>
      </c>
      <c r="G32" s="2" t="s">
        <v>342</v>
      </c>
      <c r="H32" s="2" t="s">
        <v>343</v>
      </c>
      <c r="I32" s="2" t="s">
        <v>333</v>
      </c>
      <c r="J32" s="2" t="s">
        <v>95</v>
      </c>
      <c r="K32" s="2" t="s">
        <v>293</v>
      </c>
      <c r="L32" s="3">
        <v>56.16</v>
      </c>
      <c r="M32" s="3">
        <v>58.97</v>
      </c>
      <c r="N32" s="3">
        <v>119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344</v>
      </c>
      <c r="T32" s="2" t="s">
        <v>100</v>
      </c>
      <c r="U32" s="2" t="s">
        <v>100</v>
      </c>
      <c r="V32" s="2" t="s">
        <v>138</v>
      </c>
      <c r="W32" s="2" t="s">
        <v>103</v>
      </c>
      <c r="X32" s="2" t="s">
        <v>345</v>
      </c>
      <c r="Y32" s="2" t="s">
        <v>346</v>
      </c>
      <c r="Z32" s="4">
        <v>149</v>
      </c>
      <c r="AA32" s="4">
        <f>=ROUNDDOWN(10.6428571428571,0)</f>
      </c>
      <c r="AB32" s="5">
        <v>14</v>
      </c>
      <c r="AC32" s="2" t="s">
        <v>227</v>
      </c>
      <c r="AD32" s="4">
        <v>95</v>
      </c>
      <c r="AE32" s="4">
        <v>485</v>
      </c>
      <c r="AF32" s="6">
        <v>66</v>
      </c>
      <c r="AG32" s="6">
        <v>49</v>
      </c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/>
      <c r="AP32" s="4">
        <v>5</v>
      </c>
      <c r="AQ32" s="8">
        <v>255.15</v>
      </c>
      <c r="AR32" s="4"/>
      <c r="AS32" s="8"/>
      <c r="AT32" s="7"/>
      <c r="AU32" s="7"/>
      <c r="AV32" s="4">
        <v>5</v>
      </c>
      <c r="AW32" s="8">
        <v>255.15</v>
      </c>
      <c r="AX32" s="4"/>
      <c r="AY32" s="8"/>
      <c r="AZ32" s="7"/>
      <c r="BA32" s="7"/>
      <c r="BB32" s="7">
        <v>1</v>
      </c>
      <c r="BC32" s="4">
        <v>5</v>
      </c>
      <c r="BD32" s="8">
        <v>255.15</v>
      </c>
      <c r="BE32" s="4"/>
      <c r="BF32" s="8"/>
      <c r="BG32" s="7"/>
      <c r="BH32" s="7"/>
      <c r="BI32" s="7">
        <v>1</v>
      </c>
      <c r="BJ32" s="4">
        <v>481</v>
      </c>
      <c r="BK32" s="8">
        <v>25044.73</v>
      </c>
      <c r="BL32" s="2" t="s">
        <v>347</v>
      </c>
      <c r="BM32" s="7">
        <v>0.0104</v>
      </c>
      <c r="BN32" s="7">
        <v>0.0102</v>
      </c>
      <c r="BO32" s="4">
        <v>5</v>
      </c>
      <c r="BP32" s="8">
        <v>255.15</v>
      </c>
      <c r="BQ32" s="4"/>
      <c r="BR32" s="8"/>
      <c r="BS32" s="7"/>
      <c r="BT32" s="7"/>
      <c r="BU32" s="2" t="s">
        <v>106</v>
      </c>
      <c r="BV32" s="2" t="s">
        <v>97</v>
      </c>
      <c r="BW32" s="2" t="s">
        <v>131</v>
      </c>
      <c r="BX32" s="2" t="s">
        <v>348</v>
      </c>
      <c r="BY32" s="2" t="s">
        <v>109</v>
      </c>
      <c r="BZ32" s="2" t="s">
        <v>100</v>
      </c>
    </row>
    <row r="33">
      <c r="A33" s="2" t="s">
        <v>349</v>
      </c>
      <c r="B33" s="2" t="s">
        <v>87</v>
      </c>
      <c r="C33" s="2" t="s">
        <v>88</v>
      </c>
      <c r="D33" s="2" t="s">
        <v>350</v>
      </c>
      <c r="E33" s="2" t="s">
        <v>351</v>
      </c>
      <c r="F33" s="2" t="s">
        <v>352</v>
      </c>
      <c r="G33" s="2" t="s">
        <v>353</v>
      </c>
      <c r="H33" s="2" t="s">
        <v>354</v>
      </c>
      <c r="I33" s="2" t="s">
        <v>355</v>
      </c>
      <c r="J33" s="2" t="s">
        <v>95</v>
      </c>
      <c r="K33" s="2" t="s">
        <v>356</v>
      </c>
      <c r="L33" s="3">
        <v>183.83</v>
      </c>
      <c r="M33" s="3">
        <v>193.02</v>
      </c>
      <c r="N33" s="3">
        <v>389</v>
      </c>
      <c r="O33" s="2" t="s">
        <v>357</v>
      </c>
      <c r="P33" s="2" t="s">
        <v>190</v>
      </c>
      <c r="Q33" s="2" t="s">
        <v>99</v>
      </c>
      <c r="R33" s="2" t="s">
        <v>100</v>
      </c>
      <c r="S33" s="2" t="s">
        <v>100</v>
      </c>
      <c r="T33" s="2" t="s">
        <v>100</v>
      </c>
      <c r="U33" s="2" t="s">
        <v>101</v>
      </c>
      <c r="V33" s="2" t="s">
        <v>102</v>
      </c>
      <c r="W33" s="2" t="s">
        <v>103</v>
      </c>
      <c r="X33" s="2" t="s">
        <v>127</v>
      </c>
      <c r="Y33" s="2" t="s">
        <v>358</v>
      </c>
      <c r="Z33" s="4">
        <v>7</v>
      </c>
      <c r="AA33" s="4">
        <f>=ROUNDDOWN(8.75,0)</f>
      </c>
      <c r="AB33" s="5">
        <v>0.8</v>
      </c>
      <c r="AC33" s="2" t="s">
        <v>100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/>
      <c r="AP33" s="4">
        <v>2</v>
      </c>
      <c r="AQ33" s="8">
        <v>373.04</v>
      </c>
      <c r="AR33" s="4"/>
      <c r="AS33" s="8"/>
      <c r="AT33" s="7"/>
      <c r="AU33" s="7"/>
      <c r="AV33" s="4">
        <v>2</v>
      </c>
      <c r="AW33" s="8">
        <v>373.04</v>
      </c>
      <c r="AX33" s="4"/>
      <c r="AY33" s="8"/>
      <c r="AZ33" s="7"/>
      <c r="BA33" s="7"/>
      <c r="BB33" s="7">
        <v>1</v>
      </c>
      <c r="BC33" s="4">
        <v>2</v>
      </c>
      <c r="BD33" s="8">
        <v>373.04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1</v>
      </c>
      <c r="BJ33" s="4">
        <v>52</v>
      </c>
      <c r="BK33" s="8">
        <v>8184.46</v>
      </c>
      <c r="BL33" s="2" t="s">
        <v>359</v>
      </c>
      <c r="BM33" s="7">
        <v>0.0385</v>
      </c>
      <c r="BN33" s="7">
        <v>0.0456</v>
      </c>
      <c r="BO33" s="4">
        <v>2</v>
      </c>
      <c r="BP33" s="8">
        <v>373.04</v>
      </c>
      <c r="BQ33" s="4"/>
      <c r="BR33" s="8"/>
      <c r="BS33" s="7"/>
      <c r="BT33" s="7"/>
      <c r="BU33" s="2" t="s">
        <v>106</v>
      </c>
      <c r="BV33" s="2" t="s">
        <v>97</v>
      </c>
      <c r="BW33" s="2" t="s">
        <v>360</v>
      </c>
      <c r="BX33" s="2" t="s">
        <v>361</v>
      </c>
      <c r="BY33" s="2" t="s">
        <v>109</v>
      </c>
      <c r="BZ33" s="2" t="s">
        <v>100</v>
      </c>
    </row>
    <row r="34">
      <c r="A34" s="2" t="s">
        <v>362</v>
      </c>
      <c r="B34" s="2" t="s">
        <v>87</v>
      </c>
      <c r="C34" s="2" t="s">
        <v>88</v>
      </c>
      <c r="D34" s="2" t="s">
        <v>350</v>
      </c>
      <c r="E34" s="2" t="s">
        <v>351</v>
      </c>
      <c r="F34" s="2" t="s">
        <v>352</v>
      </c>
      <c r="G34" s="2" t="s">
        <v>353</v>
      </c>
      <c r="H34" s="2" t="s">
        <v>354</v>
      </c>
      <c r="I34" s="2" t="s">
        <v>355</v>
      </c>
      <c r="J34" s="2" t="s">
        <v>95</v>
      </c>
      <c r="K34" s="2" t="s">
        <v>363</v>
      </c>
      <c r="L34" s="3">
        <v>183.83</v>
      </c>
      <c r="M34" s="3">
        <v>193.02</v>
      </c>
      <c r="N34" s="3">
        <v>389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364</v>
      </c>
      <c r="T34" s="2" t="s">
        <v>100</v>
      </c>
      <c r="U34" s="2" t="s">
        <v>100</v>
      </c>
      <c r="V34" s="2" t="s">
        <v>102</v>
      </c>
      <c r="W34" s="2" t="s">
        <v>221</v>
      </c>
      <c r="X34" s="2" t="s">
        <v>100</v>
      </c>
      <c r="Y34" s="2" t="s">
        <v>365</v>
      </c>
      <c r="Z34" s="4">
        <v>160</v>
      </c>
      <c r="AA34" s="4">
        <f>=ROUNDDOWN(53.3333333333333,0)</f>
      </c>
      <c r="AB34" s="5">
        <v>3</v>
      </c>
      <c r="AC34" s="2" t="s">
        <v>100</v>
      </c>
      <c r="AD34" s="4"/>
      <c r="AE34" s="4"/>
      <c r="AF34" s="6">
        <v>67</v>
      </c>
      <c r="AG34" s="6">
        <v>50</v>
      </c>
      <c r="AH34" s="7">
        <v>0.7692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0.1269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/>
      <c r="BJ34" s="4">
        <v>87</v>
      </c>
      <c r="BK34" s="8">
        <v>16052.7</v>
      </c>
      <c r="BL34" s="2" t="s">
        <v>366</v>
      </c>
      <c r="BM34" s="7"/>
      <c r="BN34" s="7"/>
      <c r="BO34" s="4"/>
      <c r="BP34" s="8"/>
      <c r="BQ34" s="4"/>
      <c r="BR34" s="8"/>
      <c r="BS34" s="7"/>
      <c r="BT34" s="7"/>
      <c r="BU34" s="2" t="s">
        <v>106</v>
      </c>
      <c r="BV34" s="2" t="s">
        <v>97</v>
      </c>
      <c r="BW34" s="2" t="s">
        <v>120</v>
      </c>
      <c r="BX34" s="2" t="s">
        <v>367</v>
      </c>
      <c r="BY34" s="2" t="s">
        <v>109</v>
      </c>
      <c r="BZ34" s="2" t="s">
        <v>100</v>
      </c>
    </row>
    <row r="35">
      <c r="A35" s="2" t="s">
        <v>368</v>
      </c>
      <c r="B35" s="2" t="s">
        <v>87</v>
      </c>
      <c r="C35" s="2" t="s">
        <v>88</v>
      </c>
      <c r="D35" s="2" t="s">
        <v>350</v>
      </c>
      <c r="E35" s="2" t="s">
        <v>351</v>
      </c>
      <c r="F35" s="2" t="s">
        <v>369</v>
      </c>
      <c r="G35" s="2" t="s">
        <v>370</v>
      </c>
      <c r="H35" s="2" t="s">
        <v>371</v>
      </c>
      <c r="I35" s="2" t="s">
        <v>372</v>
      </c>
      <c r="J35" s="2" t="s">
        <v>95</v>
      </c>
      <c r="K35" s="2" t="s">
        <v>373</v>
      </c>
      <c r="L35" s="3">
        <v>173.25</v>
      </c>
      <c r="M35" s="3">
        <v>181.91</v>
      </c>
      <c r="N35" s="3">
        <v>369</v>
      </c>
      <c r="O35" s="2" t="s">
        <v>189</v>
      </c>
      <c r="P35" s="2" t="s">
        <v>190</v>
      </c>
      <c r="Q35" s="2" t="s">
        <v>99</v>
      </c>
      <c r="R35" s="2" t="s">
        <v>100</v>
      </c>
      <c r="S35" s="2" t="s">
        <v>100</v>
      </c>
      <c r="T35" s="2" t="s">
        <v>100</v>
      </c>
      <c r="U35" s="2" t="s">
        <v>100</v>
      </c>
      <c r="V35" s="2" t="s">
        <v>102</v>
      </c>
      <c r="W35" s="2" t="s">
        <v>221</v>
      </c>
      <c r="X35" s="2" t="s">
        <v>100</v>
      </c>
      <c r="Y35" s="2" t="s">
        <v>374</v>
      </c>
      <c r="Z35" s="4">
        <v>266</v>
      </c>
      <c r="AA35" s="4">
        <f>=ROUNDDOWN(166.25,0)</f>
      </c>
      <c r="AB35" s="5">
        <v>1.6</v>
      </c>
      <c r="AC35" s="2" t="s">
        <v>100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43</v>
      </c>
      <c r="BK35" s="8">
        <v>6025.66</v>
      </c>
      <c r="BL35" s="2" t="s">
        <v>375</v>
      </c>
      <c r="BM35" s="7"/>
      <c r="BN35" s="7"/>
      <c r="BO35" s="4"/>
      <c r="BP35" s="8"/>
      <c r="BQ35" s="4"/>
      <c r="BR35" s="8"/>
      <c r="BS35" s="7"/>
      <c r="BT35" s="7"/>
      <c r="BU35" s="2" t="s">
        <v>106</v>
      </c>
      <c r="BV35" s="2" t="s">
        <v>97</v>
      </c>
      <c r="BW35" s="2" t="s">
        <v>186</v>
      </c>
      <c r="BX35" s="2" t="s">
        <v>100</v>
      </c>
      <c r="BY35" s="2" t="s">
        <v>109</v>
      </c>
      <c r="BZ35" s="2" t="s">
        <v>100</v>
      </c>
    </row>
    <row r="36">
      <c r="A36" s="2" t="s">
        <v>376</v>
      </c>
      <c r="B36" s="2" t="s">
        <v>87</v>
      </c>
      <c r="C36" s="2" t="s">
        <v>377</v>
      </c>
      <c r="D36" s="2" t="s">
        <v>194</v>
      </c>
      <c r="E36" s="2" t="s">
        <v>195</v>
      </c>
      <c r="F36" s="2" t="s">
        <v>378</v>
      </c>
      <c r="G36" s="2" t="s">
        <v>378</v>
      </c>
      <c r="H36" s="2" t="s">
        <v>378</v>
      </c>
      <c r="I36" s="2" t="s">
        <v>379</v>
      </c>
      <c r="J36" s="2" t="s">
        <v>95</v>
      </c>
      <c r="K36" s="2" t="s">
        <v>380</v>
      </c>
      <c r="L36" s="3">
        <v>209</v>
      </c>
      <c r="M36" s="3">
        <v>219.45</v>
      </c>
      <c r="N36" s="3">
        <v>459</v>
      </c>
      <c r="O36" s="2" t="s">
        <v>97</v>
      </c>
      <c r="P36" s="2" t="s">
        <v>116</v>
      </c>
      <c r="Q36" s="2" t="s">
        <v>99</v>
      </c>
      <c r="R36" s="2" t="s">
        <v>100</v>
      </c>
      <c r="S36" s="2" t="s">
        <v>100</v>
      </c>
      <c r="T36" s="2" t="s">
        <v>100</v>
      </c>
      <c r="U36" s="2" t="s">
        <v>200</v>
      </c>
      <c r="V36" s="2" t="s">
        <v>102</v>
      </c>
      <c r="W36" s="2" t="s">
        <v>324</v>
      </c>
      <c r="X36" s="2" t="s">
        <v>100</v>
      </c>
      <c r="Y36" s="2" t="s">
        <v>381</v>
      </c>
      <c r="Z36" s="4">
        <v>213</v>
      </c>
      <c r="AA36" s="4">
        <f>=ROUNDDOWN(19.3636363636364,0)</f>
      </c>
      <c r="AB36" s="5">
        <v>11</v>
      </c>
      <c r="AC36" s="2" t="s">
        <v>382</v>
      </c>
      <c r="AD36" s="4">
        <v>70</v>
      </c>
      <c r="AE36" s="4">
        <v>500</v>
      </c>
      <c r="AF36" s="6">
        <v>74</v>
      </c>
      <c r="AG36" s="6">
        <v>60</v>
      </c>
      <c r="AH36" s="7">
        <v>0.9077</v>
      </c>
      <c r="AI36" s="4"/>
      <c r="AJ36" s="4">
        <f>=ROUNDDOWN({0},0)</f>
      </c>
      <c r="AK36" s="5"/>
      <c r="AL36" s="2" t="s">
        <v>100</v>
      </c>
      <c r="AM36" s="4"/>
      <c r="AN36" s="4"/>
      <c r="AO36" s="7"/>
      <c r="AP36" s="4">
        <v>13</v>
      </c>
      <c r="AQ36" s="8">
        <v>2800.98</v>
      </c>
      <c r="AR36" s="4"/>
      <c r="AS36" s="8"/>
      <c r="AT36" s="7"/>
      <c r="AU36" s="7"/>
      <c r="AV36" s="4">
        <v>13</v>
      </c>
      <c r="AW36" s="8">
        <v>2800.98</v>
      </c>
      <c r="AX36" s="4"/>
      <c r="AY36" s="8"/>
      <c r="AZ36" s="7"/>
      <c r="BA36" s="7"/>
      <c r="BB36" s="7">
        <v>1</v>
      </c>
      <c r="BC36" s="4">
        <v>22</v>
      </c>
      <c r="BD36" s="8">
        <v>4740.12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0.5909</v>
      </c>
      <c r="BJ36" s="4">
        <v>526</v>
      </c>
      <c r="BK36" s="8">
        <v>115538.87</v>
      </c>
      <c r="BL36" s="2" t="s">
        <v>383</v>
      </c>
      <c r="BM36" s="7">
        <v>0.0247</v>
      </c>
      <c r="BN36" s="7">
        <v>0.0242</v>
      </c>
      <c r="BO36" s="4">
        <v>13</v>
      </c>
      <c r="BP36" s="8">
        <v>2800.98</v>
      </c>
      <c r="BQ36" s="4"/>
      <c r="BR36" s="8"/>
      <c r="BS36" s="7"/>
      <c r="BT36" s="7"/>
      <c r="BU36" s="2" t="s">
        <v>106</v>
      </c>
      <c r="BV36" s="2" t="s">
        <v>97</v>
      </c>
      <c r="BW36" s="2" t="s">
        <v>384</v>
      </c>
      <c r="BX36" s="2" t="s">
        <v>385</v>
      </c>
      <c r="BY36" s="2" t="s">
        <v>109</v>
      </c>
      <c r="BZ36" s="2" t="s">
        <v>100</v>
      </c>
    </row>
    <row r="37">
      <c r="A37" s="2" t="s">
        <v>386</v>
      </c>
      <c r="B37" s="2" t="s">
        <v>87</v>
      </c>
      <c r="C37" s="2" t="s">
        <v>377</v>
      </c>
      <c r="D37" s="2" t="s">
        <v>194</v>
      </c>
      <c r="E37" s="2" t="s">
        <v>195</v>
      </c>
      <c r="F37" s="2" t="s">
        <v>378</v>
      </c>
      <c r="G37" s="2" t="s">
        <v>378</v>
      </c>
      <c r="H37" s="2" t="s">
        <v>378</v>
      </c>
      <c r="I37" s="2" t="s">
        <v>379</v>
      </c>
      <c r="J37" s="2" t="s">
        <v>95</v>
      </c>
      <c r="K37" s="2" t="s">
        <v>387</v>
      </c>
      <c r="L37" s="3">
        <v>209</v>
      </c>
      <c r="M37" s="3">
        <v>219.45</v>
      </c>
      <c r="N37" s="3">
        <v>459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388</v>
      </c>
      <c r="T37" s="2" t="s">
        <v>100</v>
      </c>
      <c r="U37" s="2" t="s">
        <v>200</v>
      </c>
      <c r="V37" s="2" t="s">
        <v>102</v>
      </c>
      <c r="W37" s="2" t="s">
        <v>324</v>
      </c>
      <c r="X37" s="2" t="s">
        <v>100</v>
      </c>
      <c r="Y37" s="2" t="s">
        <v>389</v>
      </c>
      <c r="Z37" s="4">
        <v>27</v>
      </c>
      <c r="AA37" s="4">
        <f>=ROUNDDOWN(2.45454545454545,0)</f>
      </c>
      <c r="AB37" s="5">
        <v>11</v>
      </c>
      <c r="AC37" s="2" t="s">
        <v>390</v>
      </c>
      <c r="AD37" s="4">
        <v>150</v>
      </c>
      <c r="AE37" s="4">
        <v>400</v>
      </c>
      <c r="AF37" s="6">
        <v>74</v>
      </c>
      <c r="AG37" s="6">
        <v>60</v>
      </c>
      <c r="AH37" s="7">
        <v>0.9615</v>
      </c>
      <c r="AI37" s="4"/>
      <c r="AJ37" s="4">
        <f>=ROUNDDOWN({0},0)</f>
      </c>
      <c r="AK37" s="5"/>
      <c r="AL37" s="2" t="s">
        <v>100</v>
      </c>
      <c r="AM37" s="4"/>
      <c r="AN37" s="4"/>
      <c r="AO37" s="7"/>
      <c r="AP37" s="4">
        <v>9</v>
      </c>
      <c r="AQ37" s="8">
        <v>1939.14</v>
      </c>
      <c r="AR37" s="4"/>
      <c r="AS37" s="8"/>
      <c r="AT37" s="7"/>
      <c r="AU37" s="7"/>
      <c r="AV37" s="4">
        <v>9</v>
      </c>
      <c r="AW37" s="8">
        <v>1939.14</v>
      </c>
      <c r="AX37" s="4"/>
      <c r="AY37" s="8"/>
      <c r="AZ37" s="7"/>
      <c r="BA37" s="7"/>
      <c r="BB37" s="7">
        <v>1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>
        <v>0.4091</v>
      </c>
      <c r="BJ37" s="4">
        <v>386</v>
      </c>
      <c r="BK37" s="8">
        <v>83557.98</v>
      </c>
      <c r="BL37" s="2" t="s">
        <v>391</v>
      </c>
      <c r="BM37" s="7">
        <v>0.0233</v>
      </c>
      <c r="BN37" s="7">
        <v>0.0232</v>
      </c>
      <c r="BO37" s="4">
        <v>9</v>
      </c>
      <c r="BP37" s="8">
        <v>1939.14</v>
      </c>
      <c r="BQ37" s="4"/>
      <c r="BR37" s="8"/>
      <c r="BS37" s="7"/>
      <c r="BT37" s="7"/>
      <c r="BU37" s="2" t="s">
        <v>106</v>
      </c>
      <c r="BV37" s="2" t="s">
        <v>97</v>
      </c>
      <c r="BW37" s="2" t="s">
        <v>120</v>
      </c>
      <c r="BX37" s="2" t="s">
        <v>392</v>
      </c>
      <c r="BY37" s="2" t="s">
        <v>109</v>
      </c>
      <c r="BZ37" s="2" t="s">
        <v>100</v>
      </c>
    </row>
    <row r="38">
      <c r="A38" s="2" t="s">
        <v>393</v>
      </c>
      <c r="B38" s="2" t="s">
        <v>87</v>
      </c>
      <c r="C38" s="2" t="s">
        <v>377</v>
      </c>
      <c r="D38" s="2" t="s">
        <v>194</v>
      </c>
      <c r="E38" s="2" t="s">
        <v>195</v>
      </c>
      <c r="F38" s="2" t="s">
        <v>394</v>
      </c>
      <c r="G38" s="2" t="s">
        <v>394</v>
      </c>
      <c r="H38" s="2" t="s">
        <v>394</v>
      </c>
      <c r="I38" s="2" t="s">
        <v>395</v>
      </c>
      <c r="J38" s="2" t="s">
        <v>95</v>
      </c>
      <c r="K38" s="2" t="s">
        <v>96</v>
      </c>
      <c r="L38" s="3">
        <v>193.5</v>
      </c>
      <c r="M38" s="3">
        <v>203.18</v>
      </c>
      <c r="N38" s="3">
        <v>399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396</v>
      </c>
      <c r="T38" s="2" t="s">
        <v>100</v>
      </c>
      <c r="U38" s="2" t="s">
        <v>100</v>
      </c>
      <c r="V38" s="2" t="s">
        <v>102</v>
      </c>
      <c r="W38" s="2" t="s">
        <v>151</v>
      </c>
      <c r="X38" s="2" t="s">
        <v>100</v>
      </c>
      <c r="Y38" s="2" t="s">
        <v>397</v>
      </c>
      <c r="Z38" s="4">
        <v>103</v>
      </c>
      <c r="AA38" s="4">
        <f>=ROUNDDOWN(10.6185567010309,0)</f>
      </c>
      <c r="AB38" s="5">
        <v>9.7</v>
      </c>
      <c r="AC38" s="2" t="s">
        <v>227</v>
      </c>
      <c r="AD38" s="4">
        <v>100</v>
      </c>
      <c r="AE38" s="4">
        <v>200</v>
      </c>
      <c r="AF38" s="6">
        <v>66</v>
      </c>
      <c r="AG38" s="6"/>
      <c r="AH38" s="7">
        <v>0.9923</v>
      </c>
      <c r="AI38" s="4"/>
      <c r="AJ38" s="4">
        <f>=ROUNDDOWN({0},0)</f>
      </c>
      <c r="AK38" s="5"/>
      <c r="AL38" s="2" t="s">
        <v>100</v>
      </c>
      <c r="AM38" s="4"/>
      <c r="AN38" s="4"/>
      <c r="AO38" s="7"/>
      <c r="AP38" s="4">
        <v>4</v>
      </c>
      <c r="AQ38" s="8">
        <v>877.72</v>
      </c>
      <c r="AR38" s="4"/>
      <c r="AS38" s="8"/>
      <c r="AT38" s="7"/>
      <c r="AU38" s="7"/>
      <c r="AV38" s="4">
        <v>4</v>
      </c>
      <c r="AW38" s="8">
        <v>877.72</v>
      </c>
      <c r="AX38" s="4"/>
      <c r="AY38" s="8"/>
      <c r="AZ38" s="7"/>
      <c r="BA38" s="7"/>
      <c r="BB38" s="7">
        <v>1</v>
      </c>
      <c r="BC38" s="4">
        <v>4</v>
      </c>
      <c r="BD38" s="8">
        <v>877.72</v>
      </c>
      <c r="BE38" s="4"/>
      <c r="BF38" s="8"/>
      <c r="BG38" s="7"/>
      <c r="BH38" s="7"/>
      <c r="BI38" s="7">
        <v>1</v>
      </c>
      <c r="BJ38" s="4">
        <v>367</v>
      </c>
      <c r="BK38" s="8">
        <v>70231.43</v>
      </c>
      <c r="BL38" s="2" t="s">
        <v>398</v>
      </c>
      <c r="BM38" s="7">
        <v>0.0109</v>
      </c>
      <c r="BN38" s="7">
        <v>0.0125</v>
      </c>
      <c r="BO38" s="4">
        <v>4</v>
      </c>
      <c r="BP38" s="8">
        <v>877.72</v>
      </c>
      <c r="BQ38" s="4"/>
      <c r="BR38" s="8"/>
      <c r="BS38" s="7"/>
      <c r="BT38" s="7"/>
      <c r="BU38" s="2" t="s">
        <v>106</v>
      </c>
      <c r="BV38" s="2" t="s">
        <v>97</v>
      </c>
      <c r="BW38" s="2" t="s">
        <v>338</v>
      </c>
      <c r="BX38" s="2" t="s">
        <v>128</v>
      </c>
      <c r="BY38" s="2" t="s">
        <v>109</v>
      </c>
      <c r="BZ38" s="2" t="s">
        <v>100</v>
      </c>
    </row>
    <row r="39">
      <c r="A39" s="2" t="s">
        <v>399</v>
      </c>
      <c r="B39" s="2" t="s">
        <v>87</v>
      </c>
      <c r="C39" s="2" t="s">
        <v>377</v>
      </c>
      <c r="D39" s="2" t="s">
        <v>194</v>
      </c>
      <c r="E39" s="2" t="s">
        <v>195</v>
      </c>
      <c r="F39" s="2" t="s">
        <v>400</v>
      </c>
      <c r="G39" s="2" t="s">
        <v>100</v>
      </c>
      <c r="H39" s="2" t="s">
        <v>100</v>
      </c>
      <c r="I39" s="2" t="s">
        <v>401</v>
      </c>
      <c r="J39" s="2" t="s">
        <v>95</v>
      </c>
      <c r="K39" s="2" t="s">
        <v>115</v>
      </c>
      <c r="L39" s="3">
        <v>256.5</v>
      </c>
      <c r="M39" s="3">
        <v>269.32</v>
      </c>
      <c r="N39" s="3">
        <v>549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402</v>
      </c>
      <c r="T39" s="2" t="s">
        <v>100</v>
      </c>
      <c r="U39" s="2" t="s">
        <v>100</v>
      </c>
      <c r="V39" s="2" t="s">
        <v>102</v>
      </c>
      <c r="W39" s="2" t="s">
        <v>103</v>
      </c>
      <c r="X39" s="2" t="s">
        <v>100</v>
      </c>
      <c r="Y39" s="2" t="s">
        <v>222</v>
      </c>
      <c r="Z39" s="4">
        <v>109</v>
      </c>
      <c r="AA39" s="4">
        <f>=ROUNDDOWN(27.25,0)</f>
      </c>
      <c r="AB39" s="5">
        <v>4</v>
      </c>
      <c r="AC39" s="2" t="s">
        <v>307</v>
      </c>
      <c r="AD39" s="4">
        <v>80</v>
      </c>
      <c r="AE39" s="4">
        <v>100</v>
      </c>
      <c r="AF39" s="6">
        <v>66</v>
      </c>
      <c r="AG39" s="6">
        <v>49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226</v>
      </c>
      <c r="BK39" s="8">
        <v>62314.31</v>
      </c>
      <c r="BL39" s="2" t="s">
        <v>403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97</v>
      </c>
      <c r="BW39" s="2" t="s">
        <v>404</v>
      </c>
      <c r="BX39" s="2" t="s">
        <v>405</v>
      </c>
      <c r="BY39" s="2" t="s">
        <v>109</v>
      </c>
      <c r="BZ39" s="2" t="s">
        <v>100</v>
      </c>
    </row>
    <row r="40">
      <c r="A40" s="2" t="s">
        <v>406</v>
      </c>
      <c r="B40" s="2" t="s">
        <v>87</v>
      </c>
      <c r="C40" s="2" t="s">
        <v>377</v>
      </c>
      <c r="D40" s="2" t="s">
        <v>194</v>
      </c>
      <c r="E40" s="2" t="s">
        <v>195</v>
      </c>
      <c r="F40" s="2" t="s">
        <v>407</v>
      </c>
      <c r="G40" s="2" t="s">
        <v>100</v>
      </c>
      <c r="H40" s="2" t="s">
        <v>100</v>
      </c>
      <c r="I40" s="2" t="s">
        <v>195</v>
      </c>
      <c r="J40" s="2" t="s">
        <v>95</v>
      </c>
      <c r="K40" s="2" t="s">
        <v>408</v>
      </c>
      <c r="L40" s="3">
        <v>121.6</v>
      </c>
      <c r="M40" s="3">
        <v>127.68</v>
      </c>
      <c r="N40" s="3">
        <v>259</v>
      </c>
      <c r="O40" s="2" t="s">
        <v>97</v>
      </c>
      <c r="P40" s="2" t="s">
        <v>98</v>
      </c>
      <c r="Q40" s="2" t="s">
        <v>99</v>
      </c>
      <c r="R40" s="2" t="s">
        <v>100</v>
      </c>
      <c r="S40" s="2" t="s">
        <v>409</v>
      </c>
      <c r="T40" s="2" t="s">
        <v>100</v>
      </c>
      <c r="U40" s="2" t="s">
        <v>100</v>
      </c>
      <c r="V40" s="2" t="s">
        <v>102</v>
      </c>
      <c r="W40" s="2" t="s">
        <v>151</v>
      </c>
      <c r="X40" s="2" t="s">
        <v>100</v>
      </c>
      <c r="Y40" s="2" t="s">
        <v>222</v>
      </c>
      <c r="Z40" s="4">
        <v>177</v>
      </c>
      <c r="AA40" s="4">
        <f>=ROUNDDOWN(16.0909090909091,0)</f>
      </c>
      <c r="AB40" s="5">
        <v>11</v>
      </c>
      <c r="AC40" s="2" t="s">
        <v>129</v>
      </c>
      <c r="AD40" s="4">
        <v>120</v>
      </c>
      <c r="AE40" s="4">
        <v>270</v>
      </c>
      <c r="AF40" s="6">
        <v>74</v>
      </c>
      <c r="AG40" s="6">
        <v>60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0.1038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351</v>
      </c>
      <c r="BK40" s="8">
        <v>43049.65</v>
      </c>
      <c r="BL40" s="2" t="s">
        <v>410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97</v>
      </c>
      <c r="BW40" s="2" t="s">
        <v>411</v>
      </c>
      <c r="BX40" s="2" t="s">
        <v>412</v>
      </c>
      <c r="BY40" s="2" t="s">
        <v>109</v>
      </c>
      <c r="BZ40" s="2" t="s">
        <v>100</v>
      </c>
    </row>
    <row r="41">
      <c r="A41" s="2" t="s">
        <v>413</v>
      </c>
      <c r="B41" s="2" t="s">
        <v>87</v>
      </c>
      <c r="C41" s="2" t="s">
        <v>377</v>
      </c>
      <c r="D41" s="2" t="s">
        <v>266</v>
      </c>
      <c r="E41" s="2" t="s">
        <v>267</v>
      </c>
      <c r="F41" s="2" t="s">
        <v>414</v>
      </c>
      <c r="G41" s="2" t="s">
        <v>414</v>
      </c>
      <c r="H41" s="2" t="s">
        <v>414</v>
      </c>
      <c r="I41" s="2" t="s">
        <v>415</v>
      </c>
      <c r="J41" s="2" t="s">
        <v>95</v>
      </c>
      <c r="K41" s="2" t="s">
        <v>416</v>
      </c>
      <c r="L41" s="3">
        <v>161.5</v>
      </c>
      <c r="M41" s="3">
        <v>169.58</v>
      </c>
      <c r="N41" s="3">
        <v>339</v>
      </c>
      <c r="O41" s="2" t="s">
        <v>97</v>
      </c>
      <c r="P41" s="2" t="s">
        <v>116</v>
      </c>
      <c r="Q41" s="2" t="s">
        <v>99</v>
      </c>
      <c r="R41" s="2" t="s">
        <v>100</v>
      </c>
      <c r="S41" s="2" t="s">
        <v>100</v>
      </c>
      <c r="T41" s="2" t="s">
        <v>100</v>
      </c>
      <c r="U41" s="2" t="s">
        <v>101</v>
      </c>
      <c r="V41" s="2" t="s">
        <v>102</v>
      </c>
      <c r="W41" s="2" t="s">
        <v>306</v>
      </c>
      <c r="X41" s="2" t="s">
        <v>127</v>
      </c>
      <c r="Y41" s="2" t="s">
        <v>417</v>
      </c>
      <c r="Z41" s="4">
        <v>92</v>
      </c>
      <c r="AA41" s="4">
        <f>=ROUNDDOWN(11.5,0)</f>
      </c>
      <c r="AB41" s="5">
        <v>8</v>
      </c>
      <c r="AC41" s="2" t="s">
        <v>418</v>
      </c>
      <c r="AD41" s="4">
        <v>25</v>
      </c>
      <c r="AE41" s="4">
        <v>650</v>
      </c>
      <c r="AF41" s="6">
        <v>74</v>
      </c>
      <c r="AG41" s="6">
        <v>60</v>
      </c>
      <c r="AH41" s="7">
        <v>0.9962</v>
      </c>
      <c r="AI41" s="4"/>
      <c r="AJ41" s="4">
        <f>=ROUNDDOWN({0},0)</f>
      </c>
      <c r="AK41" s="5">
        <v>133.2</v>
      </c>
      <c r="AL41" s="2" t="s">
        <v>100</v>
      </c>
      <c r="AM41" s="4"/>
      <c r="AN41" s="4"/>
      <c r="AO41" s="7">
        <v>0.1269</v>
      </c>
      <c r="AP41" s="4">
        <v>9</v>
      </c>
      <c r="AQ41" s="8">
        <v>1648.26</v>
      </c>
      <c r="AR41" s="4"/>
      <c r="AS41" s="8"/>
      <c r="AT41" s="7"/>
      <c r="AU41" s="7"/>
      <c r="AV41" s="4">
        <v>9</v>
      </c>
      <c r="AW41" s="8">
        <v>1648.26</v>
      </c>
      <c r="AX41" s="4"/>
      <c r="AY41" s="8"/>
      <c r="AZ41" s="7"/>
      <c r="BA41" s="7"/>
      <c r="BB41" s="7">
        <v>1</v>
      </c>
      <c r="BC41" s="4">
        <v>20</v>
      </c>
      <c r="BD41" s="8">
        <v>3617.02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>
        <v>0.4557</v>
      </c>
      <c r="BJ41" s="4">
        <v>927</v>
      </c>
      <c r="BK41" s="8">
        <v>131351.64</v>
      </c>
      <c r="BL41" s="2" t="s">
        <v>419</v>
      </c>
      <c r="BM41" s="7">
        <v>0.0097</v>
      </c>
      <c r="BN41" s="7">
        <v>0.0125</v>
      </c>
      <c r="BO41" s="4">
        <v>9</v>
      </c>
      <c r="BP41" s="8">
        <v>1648.26</v>
      </c>
      <c r="BQ41" s="4"/>
      <c r="BR41" s="8"/>
      <c r="BS41" s="7"/>
      <c r="BT41" s="7"/>
      <c r="BU41" s="2" t="s">
        <v>106</v>
      </c>
      <c r="BV41" s="2" t="s">
        <v>97</v>
      </c>
      <c r="BW41" s="2" t="s">
        <v>420</v>
      </c>
      <c r="BX41" s="2" t="s">
        <v>421</v>
      </c>
      <c r="BY41" s="2" t="s">
        <v>109</v>
      </c>
      <c r="BZ41" s="2" t="s">
        <v>100</v>
      </c>
    </row>
    <row r="42">
      <c r="A42" s="2" t="s">
        <v>422</v>
      </c>
      <c r="B42" s="2" t="s">
        <v>87</v>
      </c>
      <c r="C42" s="2" t="s">
        <v>377</v>
      </c>
      <c r="D42" s="2" t="s">
        <v>266</v>
      </c>
      <c r="E42" s="2" t="s">
        <v>267</v>
      </c>
      <c r="F42" s="2" t="s">
        <v>414</v>
      </c>
      <c r="G42" s="2" t="s">
        <v>414</v>
      </c>
      <c r="H42" s="2" t="s">
        <v>414</v>
      </c>
      <c r="I42" s="2" t="s">
        <v>415</v>
      </c>
      <c r="J42" s="2" t="s">
        <v>95</v>
      </c>
      <c r="K42" s="2" t="s">
        <v>423</v>
      </c>
      <c r="L42" s="3">
        <v>161.5</v>
      </c>
      <c r="M42" s="3">
        <v>169.58</v>
      </c>
      <c r="N42" s="3">
        <v>339</v>
      </c>
      <c r="O42" s="2" t="s">
        <v>97</v>
      </c>
      <c r="P42" s="2" t="s">
        <v>183</v>
      </c>
      <c r="Q42" s="2" t="s">
        <v>99</v>
      </c>
      <c r="R42" s="2" t="s">
        <v>100</v>
      </c>
      <c r="S42" s="2" t="s">
        <v>100</v>
      </c>
      <c r="T42" s="2" t="s">
        <v>100</v>
      </c>
      <c r="U42" s="2" t="s">
        <v>101</v>
      </c>
      <c r="V42" s="2" t="s">
        <v>102</v>
      </c>
      <c r="W42" s="2" t="s">
        <v>306</v>
      </c>
      <c r="X42" s="2" t="s">
        <v>127</v>
      </c>
      <c r="Y42" s="2" t="s">
        <v>424</v>
      </c>
      <c r="Z42" s="4">
        <v>8</v>
      </c>
      <c r="AA42" s="4">
        <f>=ROUNDDOWN(1.6,0)</f>
      </c>
      <c r="AB42" s="5">
        <v>5</v>
      </c>
      <c r="AC42" s="2" t="s">
        <v>307</v>
      </c>
      <c r="AD42" s="4">
        <v>100</v>
      </c>
      <c r="AE42" s="4">
        <v>200</v>
      </c>
      <c r="AF42" s="6">
        <v>74</v>
      </c>
      <c r="AG42" s="6">
        <v>60</v>
      </c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/>
      <c r="AP42" s="4">
        <v>6</v>
      </c>
      <c r="AQ42" s="8">
        <v>1098.84</v>
      </c>
      <c r="AR42" s="4"/>
      <c r="AS42" s="8"/>
      <c r="AT42" s="7"/>
      <c r="AU42" s="7"/>
      <c r="AV42" s="4">
        <v>6</v>
      </c>
      <c r="AW42" s="8">
        <v>1098.84</v>
      </c>
      <c r="AX42" s="4"/>
      <c r="AY42" s="8"/>
      <c r="AZ42" s="7"/>
      <c r="BA42" s="7"/>
      <c r="BB42" s="7">
        <v>1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0.3038</v>
      </c>
      <c r="BJ42" s="4">
        <v>156</v>
      </c>
      <c r="BK42" s="8">
        <v>22710.46</v>
      </c>
      <c r="BL42" s="2" t="s">
        <v>425</v>
      </c>
      <c r="BM42" s="7">
        <v>0.0385</v>
      </c>
      <c r="BN42" s="7">
        <v>0.0484</v>
      </c>
      <c r="BO42" s="4">
        <v>6</v>
      </c>
      <c r="BP42" s="8">
        <v>1098.84</v>
      </c>
      <c r="BQ42" s="4"/>
      <c r="BR42" s="8"/>
      <c r="BS42" s="7"/>
      <c r="BT42" s="7"/>
      <c r="BU42" s="2" t="s">
        <v>106</v>
      </c>
      <c r="BV42" s="2" t="s">
        <v>97</v>
      </c>
      <c r="BW42" s="2" t="s">
        <v>327</v>
      </c>
      <c r="BX42" s="2" t="s">
        <v>426</v>
      </c>
      <c r="BY42" s="2" t="s">
        <v>109</v>
      </c>
      <c r="BZ42" s="2" t="s">
        <v>100</v>
      </c>
    </row>
    <row r="43">
      <c r="A43" s="2" t="s">
        <v>427</v>
      </c>
      <c r="B43" s="2" t="s">
        <v>87</v>
      </c>
      <c r="C43" s="2" t="s">
        <v>377</v>
      </c>
      <c r="D43" s="2" t="s">
        <v>266</v>
      </c>
      <c r="E43" s="2" t="s">
        <v>267</v>
      </c>
      <c r="F43" s="2" t="s">
        <v>414</v>
      </c>
      <c r="G43" s="2" t="s">
        <v>414</v>
      </c>
      <c r="H43" s="2" t="s">
        <v>414</v>
      </c>
      <c r="I43" s="2" t="s">
        <v>415</v>
      </c>
      <c r="J43" s="2" t="s">
        <v>95</v>
      </c>
      <c r="K43" s="2" t="s">
        <v>115</v>
      </c>
      <c r="L43" s="3">
        <v>161.5</v>
      </c>
      <c r="M43" s="3">
        <v>169.58</v>
      </c>
      <c r="N43" s="3">
        <v>339</v>
      </c>
      <c r="O43" s="2" t="s">
        <v>97</v>
      </c>
      <c r="P43" s="2" t="s">
        <v>116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101</v>
      </c>
      <c r="V43" s="2" t="s">
        <v>102</v>
      </c>
      <c r="W43" s="2" t="s">
        <v>306</v>
      </c>
      <c r="X43" s="2" t="s">
        <v>127</v>
      </c>
      <c r="Y43" s="2" t="s">
        <v>428</v>
      </c>
      <c r="Z43" s="4">
        <v>3</v>
      </c>
      <c r="AA43" s="4">
        <f>=ROUNDDOWN(0.130434782608696,0)</f>
      </c>
      <c r="AB43" s="5">
        <v>23</v>
      </c>
      <c r="AC43" s="2" t="s">
        <v>307</v>
      </c>
      <c r="AD43" s="4">
        <v>92</v>
      </c>
      <c r="AE43" s="4">
        <v>887</v>
      </c>
      <c r="AF43" s="6">
        <v>74</v>
      </c>
      <c r="AG43" s="6">
        <v>60</v>
      </c>
      <c r="AH43" s="7">
        <v>0.8615</v>
      </c>
      <c r="AI43" s="4"/>
      <c r="AJ43" s="4">
        <f>=ROUNDDOWN({0},0)</f>
      </c>
      <c r="AK43" s="5"/>
      <c r="AL43" s="2" t="s">
        <v>100</v>
      </c>
      <c r="AM43" s="4"/>
      <c r="AN43" s="4"/>
      <c r="AO43" s="7"/>
      <c r="AP43" s="4">
        <v>4</v>
      </c>
      <c r="AQ43" s="8">
        <v>732.56</v>
      </c>
      <c r="AR43" s="4"/>
      <c r="AS43" s="8"/>
      <c r="AT43" s="7"/>
      <c r="AU43" s="7"/>
      <c r="AV43" s="4">
        <v>4</v>
      </c>
      <c r="AW43" s="8">
        <v>732.56</v>
      </c>
      <c r="AX43" s="4"/>
      <c r="AY43" s="8"/>
      <c r="AZ43" s="7"/>
      <c r="BA43" s="7"/>
      <c r="BB43" s="7">
        <v>1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>
        <v>0.2025</v>
      </c>
      <c r="BJ43" s="4">
        <v>557</v>
      </c>
      <c r="BK43" s="8">
        <v>78890.71</v>
      </c>
      <c r="BL43" s="2" t="s">
        <v>429</v>
      </c>
      <c r="BM43" s="7">
        <v>0.0072</v>
      </c>
      <c r="BN43" s="7">
        <v>0.0093</v>
      </c>
      <c r="BO43" s="4">
        <v>4</v>
      </c>
      <c r="BP43" s="8">
        <v>732.56</v>
      </c>
      <c r="BQ43" s="4"/>
      <c r="BR43" s="8"/>
      <c r="BS43" s="7"/>
      <c r="BT43" s="7"/>
      <c r="BU43" s="2" t="s">
        <v>106</v>
      </c>
      <c r="BV43" s="2" t="s">
        <v>97</v>
      </c>
      <c r="BW43" s="2" t="s">
        <v>327</v>
      </c>
      <c r="BX43" s="2" t="s">
        <v>430</v>
      </c>
      <c r="BY43" s="2" t="s">
        <v>109</v>
      </c>
      <c r="BZ43" s="2" t="s">
        <v>100</v>
      </c>
    </row>
    <row r="44">
      <c r="A44" s="2" t="s">
        <v>431</v>
      </c>
      <c r="B44" s="2" t="s">
        <v>87</v>
      </c>
      <c r="C44" s="2" t="s">
        <v>377</v>
      </c>
      <c r="D44" s="2" t="s">
        <v>266</v>
      </c>
      <c r="E44" s="2" t="s">
        <v>267</v>
      </c>
      <c r="F44" s="2" t="s">
        <v>414</v>
      </c>
      <c r="G44" s="2" t="s">
        <v>414</v>
      </c>
      <c r="H44" s="2" t="s">
        <v>414</v>
      </c>
      <c r="I44" s="2" t="s">
        <v>415</v>
      </c>
      <c r="J44" s="2" t="s">
        <v>95</v>
      </c>
      <c r="K44" s="2" t="s">
        <v>432</v>
      </c>
      <c r="L44" s="3">
        <v>161.5</v>
      </c>
      <c r="M44" s="3">
        <v>169.58</v>
      </c>
      <c r="N44" s="3">
        <v>339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100</v>
      </c>
      <c r="T44" s="2" t="s">
        <v>100</v>
      </c>
      <c r="U44" s="2" t="s">
        <v>101</v>
      </c>
      <c r="V44" s="2" t="s">
        <v>102</v>
      </c>
      <c r="W44" s="2" t="s">
        <v>306</v>
      </c>
      <c r="X44" s="2" t="s">
        <v>127</v>
      </c>
      <c r="Y44" s="2" t="s">
        <v>433</v>
      </c>
      <c r="Z44" s="4">
        <v>33</v>
      </c>
      <c r="AA44" s="4">
        <f>=ROUNDDOWN(2.53846153846154,0)</f>
      </c>
      <c r="AB44" s="5">
        <v>13</v>
      </c>
      <c r="AC44" s="2" t="s">
        <v>418</v>
      </c>
      <c r="AD44" s="4">
        <v>25</v>
      </c>
      <c r="AE44" s="4">
        <v>380</v>
      </c>
      <c r="AF44" s="6">
        <v>74</v>
      </c>
      <c r="AG44" s="6">
        <v>60</v>
      </c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/>
      <c r="AP44" s="4">
        <v>1</v>
      </c>
      <c r="AQ44" s="8">
        <v>137.36</v>
      </c>
      <c r="AR44" s="4"/>
      <c r="AS44" s="8"/>
      <c r="AT44" s="7"/>
      <c r="AU44" s="7"/>
      <c r="AV44" s="4">
        <v>1</v>
      </c>
      <c r="AW44" s="8">
        <v>137.36</v>
      </c>
      <c r="AX44" s="4"/>
      <c r="AY44" s="8"/>
      <c r="AZ44" s="7"/>
      <c r="BA44" s="7"/>
      <c r="BB44" s="7">
        <v>1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>
        <v>0.038</v>
      </c>
      <c r="BJ44" s="4">
        <v>438</v>
      </c>
      <c r="BK44" s="8">
        <v>61469.8</v>
      </c>
      <c r="BL44" s="2" t="s">
        <v>434</v>
      </c>
      <c r="BM44" s="7">
        <v>0.0023</v>
      </c>
      <c r="BN44" s="7">
        <v>0.0022</v>
      </c>
      <c r="BO44" s="4">
        <v>1</v>
      </c>
      <c r="BP44" s="8">
        <v>137.36</v>
      </c>
      <c r="BQ44" s="4"/>
      <c r="BR44" s="8"/>
      <c r="BS44" s="7"/>
      <c r="BT44" s="7"/>
      <c r="BU44" s="2" t="s">
        <v>106</v>
      </c>
      <c r="BV44" s="2" t="s">
        <v>97</v>
      </c>
      <c r="BW44" s="2" t="s">
        <v>435</v>
      </c>
      <c r="BX44" s="2" t="s">
        <v>436</v>
      </c>
      <c r="BY44" s="2" t="s">
        <v>109</v>
      </c>
      <c r="BZ44" s="2" t="s">
        <v>100</v>
      </c>
    </row>
    <row r="45">
      <c r="A45" s="2" t="s">
        <v>437</v>
      </c>
      <c r="B45" s="2" t="s">
        <v>87</v>
      </c>
      <c r="C45" s="2" t="s">
        <v>377</v>
      </c>
      <c r="D45" s="2" t="s">
        <v>266</v>
      </c>
      <c r="E45" s="2" t="s">
        <v>267</v>
      </c>
      <c r="F45" s="2" t="s">
        <v>438</v>
      </c>
      <c r="G45" s="2" t="s">
        <v>438</v>
      </c>
      <c r="H45" s="2" t="s">
        <v>438</v>
      </c>
      <c r="I45" s="2" t="s">
        <v>439</v>
      </c>
      <c r="J45" s="2" t="s">
        <v>95</v>
      </c>
      <c r="K45" s="2" t="s">
        <v>416</v>
      </c>
      <c r="L45" s="3">
        <v>180.5</v>
      </c>
      <c r="M45" s="3">
        <v>189.52</v>
      </c>
      <c r="N45" s="3">
        <v>379</v>
      </c>
      <c r="O45" s="2" t="s">
        <v>97</v>
      </c>
      <c r="P45" s="2" t="s">
        <v>98</v>
      </c>
      <c r="Q45" s="2" t="s">
        <v>99</v>
      </c>
      <c r="R45" s="2" t="s">
        <v>100</v>
      </c>
      <c r="S45" s="2" t="s">
        <v>100</v>
      </c>
      <c r="T45" s="2" t="s">
        <v>100</v>
      </c>
      <c r="U45" s="2" t="s">
        <v>101</v>
      </c>
      <c r="V45" s="2" t="s">
        <v>102</v>
      </c>
      <c r="W45" s="2" t="s">
        <v>306</v>
      </c>
      <c r="X45" s="2" t="s">
        <v>100</v>
      </c>
      <c r="Y45" s="2" t="s">
        <v>440</v>
      </c>
      <c r="Z45" s="4">
        <v>219</v>
      </c>
      <c r="AA45" s="4">
        <f>=ROUNDDOWN(64.4117647058823,0)</f>
      </c>
      <c r="AB45" s="5">
        <v>3.4</v>
      </c>
      <c r="AC45" s="2" t="s">
        <v>441</v>
      </c>
      <c r="AD45" s="4">
        <v>100</v>
      </c>
      <c r="AE45" s="4">
        <v>388</v>
      </c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>
        <v>82.4</v>
      </c>
      <c r="AL45" s="2" t="s">
        <v>100</v>
      </c>
      <c r="AM45" s="4"/>
      <c r="AN45" s="4"/>
      <c r="AO45" s="7">
        <v>0.1038</v>
      </c>
      <c r="AP45" s="4">
        <v>4</v>
      </c>
      <c r="AQ45" s="8">
        <v>818.76</v>
      </c>
      <c r="AR45" s="4"/>
      <c r="AS45" s="8"/>
      <c r="AT45" s="7"/>
      <c r="AU45" s="7"/>
      <c r="AV45" s="4">
        <v>4</v>
      </c>
      <c r="AW45" s="8">
        <v>818.76</v>
      </c>
      <c r="AX45" s="4"/>
      <c r="AY45" s="8"/>
      <c r="AZ45" s="7"/>
      <c r="BA45" s="7"/>
      <c r="BB45" s="7">
        <v>1</v>
      </c>
      <c r="BC45" s="4">
        <v>6</v>
      </c>
      <c r="BD45" s="8">
        <v>1228.14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0.6667</v>
      </c>
      <c r="BJ45" s="4">
        <v>515</v>
      </c>
      <c r="BK45" s="8">
        <v>83182.11</v>
      </c>
      <c r="BL45" s="2" t="s">
        <v>442</v>
      </c>
      <c r="BM45" s="7">
        <v>0.0078</v>
      </c>
      <c r="BN45" s="7">
        <v>0.0098</v>
      </c>
      <c r="BO45" s="4">
        <v>4</v>
      </c>
      <c r="BP45" s="8">
        <v>818.76</v>
      </c>
      <c r="BQ45" s="4"/>
      <c r="BR45" s="8"/>
      <c r="BS45" s="7"/>
      <c r="BT45" s="7"/>
      <c r="BU45" s="2" t="s">
        <v>106</v>
      </c>
      <c r="BV45" s="2" t="s">
        <v>97</v>
      </c>
      <c r="BW45" s="2" t="s">
        <v>443</v>
      </c>
      <c r="BX45" s="2" t="s">
        <v>444</v>
      </c>
      <c r="BY45" s="2" t="s">
        <v>109</v>
      </c>
      <c r="BZ45" s="2" t="s">
        <v>100</v>
      </c>
    </row>
    <row r="46">
      <c r="A46" s="2" t="s">
        <v>445</v>
      </c>
      <c r="B46" s="2" t="s">
        <v>87</v>
      </c>
      <c r="C46" s="2" t="s">
        <v>377</v>
      </c>
      <c r="D46" s="2" t="s">
        <v>266</v>
      </c>
      <c r="E46" s="2" t="s">
        <v>267</v>
      </c>
      <c r="F46" s="2" t="s">
        <v>438</v>
      </c>
      <c r="G46" s="2" t="s">
        <v>438</v>
      </c>
      <c r="H46" s="2" t="s">
        <v>438</v>
      </c>
      <c r="I46" s="2" t="s">
        <v>439</v>
      </c>
      <c r="J46" s="2" t="s">
        <v>95</v>
      </c>
      <c r="K46" s="2" t="s">
        <v>423</v>
      </c>
      <c r="L46" s="3">
        <v>180.5</v>
      </c>
      <c r="M46" s="3">
        <v>189.52</v>
      </c>
      <c r="N46" s="3">
        <v>379</v>
      </c>
      <c r="O46" s="2" t="s">
        <v>97</v>
      </c>
      <c r="P46" s="2" t="s">
        <v>116</v>
      </c>
      <c r="Q46" s="2" t="s">
        <v>99</v>
      </c>
      <c r="R46" s="2" t="s">
        <v>100</v>
      </c>
      <c r="S46" s="2" t="s">
        <v>100</v>
      </c>
      <c r="T46" s="2" t="s">
        <v>100</v>
      </c>
      <c r="U46" s="2" t="s">
        <v>101</v>
      </c>
      <c r="V46" s="2" t="s">
        <v>102</v>
      </c>
      <c r="W46" s="2" t="s">
        <v>306</v>
      </c>
      <c r="X46" s="2" t="s">
        <v>100</v>
      </c>
      <c r="Y46" s="2" t="s">
        <v>446</v>
      </c>
      <c r="Z46" s="4">
        <v>106</v>
      </c>
      <c r="AA46" s="4">
        <f>=ROUNDDOWN(15.1428571428571,0)</f>
      </c>
      <c r="AB46" s="5">
        <v>7</v>
      </c>
      <c r="AC46" s="2" t="s">
        <v>314</v>
      </c>
      <c r="AD46" s="4">
        <v>120</v>
      </c>
      <c r="AE46" s="4">
        <v>610</v>
      </c>
      <c r="AF46" s="6">
        <v>74</v>
      </c>
      <c r="AG46" s="6">
        <v>60</v>
      </c>
      <c r="AH46" s="7">
        <v>1</v>
      </c>
      <c r="AI46" s="4"/>
      <c r="AJ46" s="4">
        <f>=ROUNDDOWN({0},0)</f>
      </c>
      <c r="AK46" s="5">
        <v>95</v>
      </c>
      <c r="AL46" s="2" t="s">
        <v>100</v>
      </c>
      <c r="AM46" s="4"/>
      <c r="AN46" s="4"/>
      <c r="AO46" s="7">
        <v>0.1269</v>
      </c>
      <c r="AP46" s="4">
        <v>2</v>
      </c>
      <c r="AQ46" s="8">
        <v>409.38</v>
      </c>
      <c r="AR46" s="4"/>
      <c r="AS46" s="8"/>
      <c r="AT46" s="7"/>
      <c r="AU46" s="7"/>
      <c r="AV46" s="4">
        <v>2</v>
      </c>
      <c r="AW46" s="8">
        <v>409.38</v>
      </c>
      <c r="AX46" s="4"/>
      <c r="AY46" s="8"/>
      <c r="AZ46" s="7"/>
      <c r="BA46" s="7"/>
      <c r="BB46" s="7">
        <v>1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>
        <v>0.3333</v>
      </c>
      <c r="BJ46" s="4">
        <v>713</v>
      </c>
      <c r="BK46" s="8">
        <v>117627.42</v>
      </c>
      <c r="BL46" s="2" t="s">
        <v>447</v>
      </c>
      <c r="BM46" s="7">
        <v>0.0028</v>
      </c>
      <c r="BN46" s="7">
        <v>0.0035</v>
      </c>
      <c r="BO46" s="4">
        <v>2</v>
      </c>
      <c r="BP46" s="8">
        <v>409.38</v>
      </c>
      <c r="BQ46" s="4"/>
      <c r="BR46" s="8"/>
      <c r="BS46" s="7"/>
      <c r="BT46" s="7"/>
      <c r="BU46" s="2" t="s">
        <v>106</v>
      </c>
      <c r="BV46" s="2" t="s">
        <v>97</v>
      </c>
      <c r="BW46" s="2" t="s">
        <v>448</v>
      </c>
      <c r="BX46" s="2" t="s">
        <v>449</v>
      </c>
      <c r="BY46" s="2" t="s">
        <v>109</v>
      </c>
      <c r="BZ46" s="2" t="s">
        <v>100</v>
      </c>
    </row>
    <row r="47">
      <c r="A47" s="2" t="s">
        <v>450</v>
      </c>
      <c r="B47" s="2" t="s">
        <v>87</v>
      </c>
      <c r="C47" s="2" t="s">
        <v>377</v>
      </c>
      <c r="D47" s="2" t="s">
        <v>298</v>
      </c>
      <c r="E47" s="2" t="s">
        <v>311</v>
      </c>
      <c r="F47" s="2" t="s">
        <v>451</v>
      </c>
      <c r="G47" s="2" t="s">
        <v>451</v>
      </c>
      <c r="H47" s="2" t="s">
        <v>451</v>
      </c>
      <c r="I47" s="2" t="s">
        <v>452</v>
      </c>
      <c r="J47" s="2" t="s">
        <v>95</v>
      </c>
      <c r="K47" s="2" t="s">
        <v>453</v>
      </c>
      <c r="L47" s="3">
        <v>71.25</v>
      </c>
      <c r="M47" s="3">
        <v>74.81</v>
      </c>
      <c r="N47" s="3">
        <v>149</v>
      </c>
      <c r="O47" s="2" t="s">
        <v>97</v>
      </c>
      <c r="P47" s="2" t="s">
        <v>98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101</v>
      </c>
      <c r="V47" s="2" t="s">
        <v>102</v>
      </c>
      <c r="W47" s="2" t="s">
        <v>306</v>
      </c>
      <c r="X47" s="2" t="s">
        <v>127</v>
      </c>
      <c r="Y47" s="2" t="s">
        <v>454</v>
      </c>
      <c r="Z47" s="4">
        <v>355</v>
      </c>
      <c r="AA47" s="4">
        <f>=ROUNDDOWN(22.1875,0)</f>
      </c>
      <c r="AB47" s="5">
        <v>16</v>
      </c>
      <c r="AC47" s="2" t="s">
        <v>455</v>
      </c>
      <c r="AD47" s="4">
        <v>200</v>
      </c>
      <c r="AE47" s="4">
        <v>200</v>
      </c>
      <c r="AF47" s="6">
        <v>74</v>
      </c>
      <c r="AG47" s="6">
        <v>60</v>
      </c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/>
      <c r="AP47" s="4">
        <v>27</v>
      </c>
      <c r="AQ47" s="8">
        <v>2181.6</v>
      </c>
      <c r="AR47" s="4"/>
      <c r="AS47" s="8"/>
      <c r="AT47" s="7"/>
      <c r="AU47" s="7"/>
      <c r="AV47" s="4">
        <v>27</v>
      </c>
      <c r="AW47" s="8">
        <v>2181.6</v>
      </c>
      <c r="AX47" s="4"/>
      <c r="AY47" s="8"/>
      <c r="AZ47" s="7"/>
      <c r="BA47" s="7"/>
      <c r="BB47" s="7">
        <v>1</v>
      </c>
      <c r="BC47" s="4">
        <v>27</v>
      </c>
      <c r="BD47" s="8">
        <v>2181.6</v>
      </c>
      <c r="BE47" s="4"/>
      <c r="BF47" s="8"/>
      <c r="BG47" s="7"/>
      <c r="BH47" s="7"/>
      <c r="BI47" s="7">
        <v>1</v>
      </c>
      <c r="BJ47" s="4">
        <v>681</v>
      </c>
      <c r="BK47" s="8">
        <v>52357.63</v>
      </c>
      <c r="BL47" s="2" t="s">
        <v>456</v>
      </c>
      <c r="BM47" s="7">
        <v>0.0396</v>
      </c>
      <c r="BN47" s="7">
        <v>0.0417</v>
      </c>
      <c r="BO47" s="4">
        <v>27</v>
      </c>
      <c r="BP47" s="8">
        <v>2181.6</v>
      </c>
      <c r="BQ47" s="4"/>
      <c r="BR47" s="8"/>
      <c r="BS47" s="7"/>
      <c r="BT47" s="7"/>
      <c r="BU47" s="2" t="s">
        <v>106</v>
      </c>
      <c r="BV47" s="2" t="s">
        <v>97</v>
      </c>
      <c r="BW47" s="2" t="s">
        <v>384</v>
      </c>
      <c r="BX47" s="2" t="s">
        <v>457</v>
      </c>
      <c r="BY47" s="2" t="s">
        <v>109</v>
      </c>
      <c r="BZ47" s="2" t="s">
        <v>100</v>
      </c>
    </row>
    <row r="48">
      <c r="A48" s="2" t="s">
        <v>458</v>
      </c>
      <c r="B48" s="2" t="s">
        <v>87</v>
      </c>
      <c r="C48" s="2" t="s">
        <v>377</v>
      </c>
      <c r="D48" s="2" t="s">
        <v>459</v>
      </c>
      <c r="E48" s="2" t="s">
        <v>460</v>
      </c>
      <c r="F48" s="2" t="s">
        <v>461</v>
      </c>
      <c r="G48" s="2" t="s">
        <v>461</v>
      </c>
      <c r="H48" s="2" t="s">
        <v>461</v>
      </c>
      <c r="I48" s="2" t="s">
        <v>462</v>
      </c>
      <c r="J48" s="2" t="s">
        <v>95</v>
      </c>
      <c r="K48" s="2" t="s">
        <v>463</v>
      </c>
      <c r="L48" s="3">
        <v>567.25</v>
      </c>
      <c r="M48" s="3">
        <v>595.61</v>
      </c>
      <c r="N48" s="3">
        <v>1199</v>
      </c>
      <c r="O48" s="2" t="s">
        <v>97</v>
      </c>
      <c r="P48" s="2" t="s">
        <v>464</v>
      </c>
      <c r="Q48" s="2" t="s">
        <v>99</v>
      </c>
      <c r="R48" s="2" t="s">
        <v>465</v>
      </c>
      <c r="S48" s="2" t="s">
        <v>100</v>
      </c>
      <c r="T48" s="2" t="s">
        <v>100</v>
      </c>
      <c r="U48" s="2" t="s">
        <v>466</v>
      </c>
      <c r="V48" s="2" t="s">
        <v>102</v>
      </c>
      <c r="W48" s="2" t="s">
        <v>151</v>
      </c>
      <c r="X48" s="2" t="s">
        <v>127</v>
      </c>
      <c r="Y48" s="2" t="s">
        <v>467</v>
      </c>
      <c r="Z48" s="4">
        <v>86</v>
      </c>
      <c r="AA48" s="4">
        <f>=ROUNDDOWN({0},0)</f>
      </c>
      <c r="AB48" s="5"/>
      <c r="AC48" s="2" t="s">
        <v>100</v>
      </c>
      <c r="AD48" s="4"/>
      <c r="AE48" s="4"/>
      <c r="AF48" s="6"/>
      <c r="AG48" s="6"/>
      <c r="AH48" s="7">
        <v>0.9385</v>
      </c>
      <c r="AI48" s="4"/>
      <c r="AJ48" s="4">
        <f>=ROUNDDOWN({0},0)</f>
      </c>
      <c r="AK48" s="5"/>
      <c r="AL48" s="2" t="s">
        <v>100</v>
      </c>
      <c r="AM48" s="4"/>
      <c r="AN48" s="4"/>
      <c r="AO48" s="7"/>
      <c r="AP48" s="4">
        <v>3</v>
      </c>
      <c r="AQ48" s="8">
        <v>1378.41</v>
      </c>
      <c r="AR48" s="4"/>
      <c r="AS48" s="8"/>
      <c r="AT48" s="7"/>
      <c r="AU48" s="7"/>
      <c r="AV48" s="4">
        <v>3</v>
      </c>
      <c r="AW48" s="8">
        <v>1378.41</v>
      </c>
      <c r="AX48" s="4"/>
      <c r="AY48" s="8"/>
      <c r="AZ48" s="7"/>
      <c r="BA48" s="7"/>
      <c r="BB48" s="7">
        <v>1</v>
      </c>
      <c r="BC48" s="4">
        <v>3</v>
      </c>
      <c r="BD48" s="8">
        <v>1378.41</v>
      </c>
      <c r="BE48" s="4"/>
      <c r="BF48" s="8"/>
      <c r="BG48" s="7"/>
      <c r="BH48" s="7"/>
      <c r="BI48" s="7">
        <v>1</v>
      </c>
      <c r="BJ48" s="4">
        <v>3</v>
      </c>
      <c r="BK48" s="8">
        <v>1378.41</v>
      </c>
      <c r="BL48" s="2" t="s">
        <v>16</v>
      </c>
      <c r="BM48" s="7">
        <v>1</v>
      </c>
      <c r="BN48" s="7">
        <v>1</v>
      </c>
      <c r="BO48" s="4">
        <v>3</v>
      </c>
      <c r="BP48" s="8">
        <v>1378.41</v>
      </c>
      <c r="BQ48" s="4"/>
      <c r="BR48" s="8"/>
      <c r="BS48" s="7"/>
      <c r="BT48" s="7"/>
      <c r="BU48" s="2" t="s">
        <v>106</v>
      </c>
      <c r="BV48" s="2" t="s">
        <v>97</v>
      </c>
      <c r="BW48" s="2" t="s">
        <v>468</v>
      </c>
      <c r="BX48" s="2" t="s">
        <v>469</v>
      </c>
      <c r="BY48" s="2" t="s">
        <v>109</v>
      </c>
      <c r="BZ48" s="2" t="s">
        <v>100</v>
      </c>
    </row>
    <row r="49">
      <c r="A49" s="2" t="s">
        <v>470</v>
      </c>
      <c r="B49" s="2" t="s">
        <v>87</v>
      </c>
      <c r="C49" s="2" t="s">
        <v>377</v>
      </c>
      <c r="D49" s="2" t="s">
        <v>459</v>
      </c>
      <c r="E49" s="2" t="s">
        <v>471</v>
      </c>
      <c r="F49" s="2" t="s">
        <v>407</v>
      </c>
      <c r="G49" s="2" t="s">
        <v>407</v>
      </c>
      <c r="H49" s="2" t="s">
        <v>100</v>
      </c>
      <c r="I49" s="2" t="s">
        <v>472</v>
      </c>
      <c r="J49" s="2" t="s">
        <v>95</v>
      </c>
      <c r="K49" s="2" t="s">
        <v>473</v>
      </c>
      <c r="L49" s="3">
        <v>380</v>
      </c>
      <c r="M49" s="3">
        <v>399</v>
      </c>
      <c r="N49" s="3">
        <v>799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474</v>
      </c>
      <c r="T49" s="2" t="s">
        <v>100</v>
      </c>
      <c r="U49" s="2" t="s">
        <v>100</v>
      </c>
      <c r="V49" s="2" t="s">
        <v>102</v>
      </c>
      <c r="W49" s="2" t="s">
        <v>151</v>
      </c>
      <c r="X49" s="2" t="s">
        <v>100</v>
      </c>
      <c r="Y49" s="2" t="s">
        <v>222</v>
      </c>
      <c r="Z49" s="4">
        <v>80</v>
      </c>
      <c r="AA49" s="4">
        <f>=ROUNDDOWN(13.3333333333333,0)</f>
      </c>
      <c r="AB49" s="5">
        <v>6</v>
      </c>
      <c r="AC49" s="2" t="s">
        <v>475</v>
      </c>
      <c r="AD49" s="4">
        <v>80</v>
      </c>
      <c r="AE49" s="4">
        <v>100</v>
      </c>
      <c r="AF49" s="6">
        <v>74</v>
      </c>
      <c r="AG49" s="6">
        <v>60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/>
      <c r="AP49" s="4">
        <v>1</v>
      </c>
      <c r="AQ49" s="8">
        <v>303.63</v>
      </c>
      <c r="AR49" s="4"/>
      <c r="AS49" s="8"/>
      <c r="AT49" s="7"/>
      <c r="AU49" s="7"/>
      <c r="AV49" s="4">
        <v>1</v>
      </c>
      <c r="AW49" s="8">
        <v>303.63</v>
      </c>
      <c r="AX49" s="4"/>
      <c r="AY49" s="8"/>
      <c r="AZ49" s="7"/>
      <c r="BA49" s="7"/>
      <c r="BB49" s="7">
        <v>1</v>
      </c>
      <c r="BC49" s="4">
        <v>1</v>
      </c>
      <c r="BD49" s="8">
        <v>303.63</v>
      </c>
      <c r="BE49" s="4"/>
      <c r="BF49" s="8"/>
      <c r="BG49" s="7"/>
      <c r="BH49" s="7"/>
      <c r="BI49" s="7">
        <v>1</v>
      </c>
      <c r="BJ49" s="4">
        <v>231</v>
      </c>
      <c r="BK49" s="8">
        <v>89995.53</v>
      </c>
      <c r="BL49" s="2" t="s">
        <v>476</v>
      </c>
      <c r="BM49" s="7">
        <v>0.0043</v>
      </c>
      <c r="BN49" s="7">
        <v>0.0034</v>
      </c>
      <c r="BO49" s="4">
        <v>1</v>
      </c>
      <c r="BP49" s="8">
        <v>303.63</v>
      </c>
      <c r="BQ49" s="4"/>
      <c r="BR49" s="8"/>
      <c r="BS49" s="7"/>
      <c r="BT49" s="7"/>
      <c r="BU49" s="2" t="s">
        <v>106</v>
      </c>
      <c r="BV49" s="2" t="s">
        <v>97</v>
      </c>
      <c r="BW49" s="2" t="s">
        <v>120</v>
      </c>
      <c r="BX49" s="2" t="s">
        <v>477</v>
      </c>
      <c r="BY49" s="2" t="s">
        <v>109</v>
      </c>
      <c r="BZ49" s="2" t="s">
        <v>100</v>
      </c>
    </row>
    <row r="50">
      <c r="A50" s="2" t="s">
        <v>478</v>
      </c>
      <c r="B50" s="2" t="s">
        <v>87</v>
      </c>
      <c r="C50" s="2" t="s">
        <v>377</v>
      </c>
      <c r="D50" s="2" t="s">
        <v>89</v>
      </c>
      <c r="E50" s="2" t="s">
        <v>90</v>
      </c>
      <c r="F50" s="2" t="s">
        <v>479</v>
      </c>
      <c r="G50" s="2" t="s">
        <v>479</v>
      </c>
      <c r="H50" s="2" t="s">
        <v>479</v>
      </c>
      <c r="I50" s="2" t="s">
        <v>90</v>
      </c>
      <c r="J50" s="2" t="s">
        <v>95</v>
      </c>
      <c r="K50" s="2" t="s">
        <v>96</v>
      </c>
      <c r="L50" s="3">
        <v>133</v>
      </c>
      <c r="M50" s="3">
        <v>139.65</v>
      </c>
      <c r="N50" s="3">
        <v>279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480</v>
      </c>
      <c r="T50" s="2" t="s">
        <v>100</v>
      </c>
      <c r="U50" s="2" t="s">
        <v>100</v>
      </c>
      <c r="V50" s="2" t="s">
        <v>102</v>
      </c>
      <c r="W50" s="2" t="s">
        <v>103</v>
      </c>
      <c r="X50" s="2" t="s">
        <v>100</v>
      </c>
      <c r="Y50" s="2" t="s">
        <v>222</v>
      </c>
      <c r="Z50" s="4">
        <v>401</v>
      </c>
      <c r="AA50" s="4">
        <f>=ROUNDDOWN(23.5882352941176,0)</f>
      </c>
      <c r="AB50" s="5">
        <v>17</v>
      </c>
      <c r="AC50" s="2" t="s">
        <v>481</v>
      </c>
      <c r="AD50" s="4">
        <v>160</v>
      </c>
      <c r="AE50" s="4">
        <v>160</v>
      </c>
      <c r="AF50" s="6">
        <v>66</v>
      </c>
      <c r="AG50" s="6">
        <v>49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/>
      <c r="AP50" s="4">
        <v>8</v>
      </c>
      <c r="AQ50" s="8">
        <v>1050.24</v>
      </c>
      <c r="AR50" s="4"/>
      <c r="AS50" s="8"/>
      <c r="AT50" s="7"/>
      <c r="AU50" s="7"/>
      <c r="AV50" s="4">
        <v>8</v>
      </c>
      <c r="AW50" s="8">
        <v>1050.24</v>
      </c>
      <c r="AX50" s="4"/>
      <c r="AY50" s="8"/>
      <c r="AZ50" s="7"/>
      <c r="BA50" s="7"/>
      <c r="BB50" s="7">
        <v>1</v>
      </c>
      <c r="BC50" s="4">
        <v>8</v>
      </c>
      <c r="BD50" s="8">
        <v>1050.24</v>
      </c>
      <c r="BE50" s="4"/>
      <c r="BF50" s="8"/>
      <c r="BG50" s="7"/>
      <c r="BH50" s="7"/>
      <c r="BI50" s="7">
        <v>1</v>
      </c>
      <c r="BJ50" s="4">
        <v>634</v>
      </c>
      <c r="BK50" s="8">
        <v>82001.18</v>
      </c>
      <c r="BL50" s="2" t="s">
        <v>482</v>
      </c>
      <c r="BM50" s="7">
        <v>0.0126</v>
      </c>
      <c r="BN50" s="7">
        <v>0.0128</v>
      </c>
      <c r="BO50" s="4">
        <v>8</v>
      </c>
      <c r="BP50" s="8">
        <v>1050.24</v>
      </c>
      <c r="BQ50" s="4"/>
      <c r="BR50" s="8"/>
      <c r="BS50" s="7"/>
      <c r="BT50" s="7"/>
      <c r="BU50" s="2" t="s">
        <v>106</v>
      </c>
      <c r="BV50" s="2" t="s">
        <v>97</v>
      </c>
      <c r="BW50" s="2" t="s">
        <v>404</v>
      </c>
      <c r="BX50" s="2" t="s">
        <v>483</v>
      </c>
      <c r="BY50" s="2" t="s">
        <v>109</v>
      </c>
      <c r="BZ50" s="2" t="s">
        <v>100</v>
      </c>
    </row>
    <row r="51">
      <c r="A51" s="2" t="s">
        <v>484</v>
      </c>
      <c r="B51" s="2" t="s">
        <v>87</v>
      </c>
      <c r="C51" s="2" t="s">
        <v>377</v>
      </c>
      <c r="D51" s="2" t="s">
        <v>89</v>
      </c>
      <c r="E51" s="2" t="s">
        <v>90</v>
      </c>
      <c r="F51" s="2" t="s">
        <v>407</v>
      </c>
      <c r="G51" s="2" t="s">
        <v>407</v>
      </c>
      <c r="H51" s="2" t="s">
        <v>100</v>
      </c>
      <c r="I51" s="2" t="s">
        <v>485</v>
      </c>
      <c r="J51" s="2" t="s">
        <v>95</v>
      </c>
      <c r="K51" s="2" t="s">
        <v>486</v>
      </c>
      <c r="L51" s="3">
        <v>118.75</v>
      </c>
      <c r="M51" s="3">
        <v>124.69</v>
      </c>
      <c r="N51" s="3">
        <v>249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487</v>
      </c>
      <c r="T51" s="2" t="s">
        <v>100</v>
      </c>
      <c r="U51" s="2" t="s">
        <v>100</v>
      </c>
      <c r="V51" s="2" t="s">
        <v>102</v>
      </c>
      <c r="W51" s="2" t="s">
        <v>151</v>
      </c>
      <c r="X51" s="2" t="s">
        <v>100</v>
      </c>
      <c r="Y51" s="2" t="s">
        <v>222</v>
      </c>
      <c r="Z51" s="4">
        <v>321</v>
      </c>
      <c r="AA51" s="4">
        <f>=ROUNDDOWN(22.9285714285714,0)</f>
      </c>
      <c r="AB51" s="5">
        <v>14</v>
      </c>
      <c r="AC51" s="2" t="s">
        <v>455</v>
      </c>
      <c r="AD51" s="4">
        <v>150</v>
      </c>
      <c r="AE51" s="4">
        <v>150</v>
      </c>
      <c r="AF51" s="6">
        <v>74</v>
      </c>
      <c r="AG51" s="6">
        <v>60</v>
      </c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/>
      <c r="AP51" s="4">
        <v>5</v>
      </c>
      <c r="AQ51" s="8">
        <v>595.35</v>
      </c>
      <c r="AR51" s="4"/>
      <c r="AS51" s="8"/>
      <c r="AT51" s="7"/>
      <c r="AU51" s="7"/>
      <c r="AV51" s="4">
        <v>5</v>
      </c>
      <c r="AW51" s="8">
        <v>595.35</v>
      </c>
      <c r="AX51" s="4"/>
      <c r="AY51" s="8"/>
      <c r="AZ51" s="7"/>
      <c r="BA51" s="7"/>
      <c r="BB51" s="7">
        <v>1</v>
      </c>
      <c r="BC51" s="4">
        <v>5</v>
      </c>
      <c r="BD51" s="8">
        <v>595.35</v>
      </c>
      <c r="BE51" s="4"/>
      <c r="BF51" s="8"/>
      <c r="BG51" s="7"/>
      <c r="BH51" s="7"/>
      <c r="BI51" s="7">
        <v>1</v>
      </c>
      <c r="BJ51" s="4">
        <v>662</v>
      </c>
      <c r="BK51" s="8">
        <v>74953.63</v>
      </c>
      <c r="BL51" s="2" t="s">
        <v>488</v>
      </c>
      <c r="BM51" s="7">
        <v>0.0076</v>
      </c>
      <c r="BN51" s="7">
        <v>0.0079</v>
      </c>
      <c r="BO51" s="4">
        <v>5</v>
      </c>
      <c r="BP51" s="8">
        <v>595.35</v>
      </c>
      <c r="BQ51" s="4"/>
      <c r="BR51" s="8"/>
      <c r="BS51" s="7"/>
      <c r="BT51" s="7"/>
      <c r="BU51" s="2" t="s">
        <v>106</v>
      </c>
      <c r="BV51" s="2" t="s">
        <v>97</v>
      </c>
      <c r="BW51" s="2" t="s">
        <v>489</v>
      </c>
      <c r="BX51" s="2" t="s">
        <v>490</v>
      </c>
      <c r="BY51" s="2" t="s">
        <v>109</v>
      </c>
      <c r="BZ51" s="2" t="s">
        <v>100</v>
      </c>
    </row>
    <row r="52">
      <c r="A52" s="2" t="s">
        <v>491</v>
      </c>
      <c r="B52" s="2" t="s">
        <v>87</v>
      </c>
      <c r="C52" s="2" t="s">
        <v>377</v>
      </c>
      <c r="D52" s="2" t="s">
        <v>329</v>
      </c>
      <c r="E52" s="2" t="s">
        <v>333</v>
      </c>
      <c r="F52" s="2" t="s">
        <v>492</v>
      </c>
      <c r="G52" s="2" t="s">
        <v>492</v>
      </c>
      <c r="H52" s="2" t="s">
        <v>492</v>
      </c>
      <c r="I52" s="2" t="s">
        <v>493</v>
      </c>
      <c r="J52" s="2" t="s">
        <v>95</v>
      </c>
      <c r="K52" s="2" t="s">
        <v>293</v>
      </c>
      <c r="L52" s="3">
        <v>75.6</v>
      </c>
      <c r="M52" s="3">
        <v>79.38</v>
      </c>
      <c r="N52" s="3">
        <v>159</v>
      </c>
      <c r="O52" s="2" t="s">
        <v>189</v>
      </c>
      <c r="P52" s="2" t="s">
        <v>190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101</v>
      </c>
      <c r="V52" s="2" t="s">
        <v>138</v>
      </c>
      <c r="W52" s="2" t="s">
        <v>151</v>
      </c>
      <c r="X52" s="2" t="s">
        <v>306</v>
      </c>
      <c r="Y52" s="2" t="s">
        <v>494</v>
      </c>
      <c r="Z52" s="4">
        <v>14</v>
      </c>
      <c r="AA52" s="4">
        <f>=ROUNDDOWN(4,0)</f>
      </c>
      <c r="AB52" s="5">
        <v>3.5</v>
      </c>
      <c r="AC52" s="2" t="s">
        <v>100</v>
      </c>
      <c r="AD52" s="4"/>
      <c r="AE52" s="4"/>
      <c r="AF52" s="6">
        <v>74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/>
      <c r="AP52" s="4">
        <v>2</v>
      </c>
      <c r="AQ52" s="8">
        <v>135.44</v>
      </c>
      <c r="AR52" s="4"/>
      <c r="AS52" s="8"/>
      <c r="AT52" s="7"/>
      <c r="AU52" s="7"/>
      <c r="AV52" s="4">
        <v>2</v>
      </c>
      <c r="AW52" s="8">
        <v>135.44</v>
      </c>
      <c r="AX52" s="4"/>
      <c r="AY52" s="8"/>
      <c r="AZ52" s="7"/>
      <c r="BA52" s="7"/>
      <c r="BB52" s="7">
        <v>1</v>
      </c>
      <c r="BC52" s="4">
        <v>2</v>
      </c>
      <c r="BD52" s="8">
        <v>135.44</v>
      </c>
      <c r="BE52" s="4"/>
      <c r="BF52" s="8"/>
      <c r="BG52" s="7"/>
      <c r="BH52" s="7"/>
      <c r="BI52" s="7">
        <v>1</v>
      </c>
      <c r="BJ52" s="4">
        <v>159</v>
      </c>
      <c r="BK52" s="8">
        <v>10073.82</v>
      </c>
      <c r="BL52" s="2" t="s">
        <v>495</v>
      </c>
      <c r="BM52" s="7">
        <v>0.0126</v>
      </c>
      <c r="BN52" s="7">
        <v>0.0134</v>
      </c>
      <c r="BO52" s="4">
        <v>2</v>
      </c>
      <c r="BP52" s="8">
        <v>135.44</v>
      </c>
      <c r="BQ52" s="4"/>
      <c r="BR52" s="8"/>
      <c r="BS52" s="7"/>
      <c r="BT52" s="7"/>
      <c r="BU52" s="2" t="s">
        <v>106</v>
      </c>
      <c r="BV52" s="2" t="s">
        <v>97</v>
      </c>
      <c r="BW52" s="2" t="s">
        <v>384</v>
      </c>
      <c r="BX52" s="2" t="s">
        <v>496</v>
      </c>
      <c r="BY52" s="2" t="s">
        <v>109</v>
      </c>
      <c r="BZ52" s="2" t="s">
        <v>100</v>
      </c>
    </row>
    <row r="53">
      <c r="A53" s="2" t="s">
        <v>497</v>
      </c>
      <c r="B53" s="2" t="s">
        <v>87</v>
      </c>
      <c r="C53" s="2" t="s">
        <v>498</v>
      </c>
      <c r="D53" s="2" t="s">
        <v>194</v>
      </c>
      <c r="E53" s="2" t="s">
        <v>195</v>
      </c>
      <c r="F53" s="2" t="s">
        <v>499</v>
      </c>
      <c r="G53" s="2" t="s">
        <v>499</v>
      </c>
      <c r="H53" s="2" t="s">
        <v>499</v>
      </c>
      <c r="I53" s="2" t="s">
        <v>500</v>
      </c>
      <c r="J53" s="2" t="s">
        <v>95</v>
      </c>
      <c r="K53" s="2" t="s">
        <v>96</v>
      </c>
      <c r="L53" s="3">
        <v>118.13</v>
      </c>
      <c r="M53" s="3">
        <v>124.04</v>
      </c>
      <c r="N53" s="3">
        <v>249</v>
      </c>
      <c r="O53" s="2" t="s">
        <v>97</v>
      </c>
      <c r="P53" s="2" t="s">
        <v>190</v>
      </c>
      <c r="Q53" s="2" t="s">
        <v>99</v>
      </c>
      <c r="R53" s="2" t="s">
        <v>100</v>
      </c>
      <c r="S53" s="2" t="s">
        <v>100</v>
      </c>
      <c r="T53" s="2" t="s">
        <v>100</v>
      </c>
      <c r="U53" s="2" t="s">
        <v>101</v>
      </c>
      <c r="V53" s="2" t="s">
        <v>102</v>
      </c>
      <c r="W53" s="2" t="s">
        <v>221</v>
      </c>
      <c r="X53" s="2" t="s">
        <v>103</v>
      </c>
      <c r="Y53" s="2" t="s">
        <v>501</v>
      </c>
      <c r="Z53" s="4">
        <v>42</v>
      </c>
      <c r="AA53" s="4">
        <f>=ROUNDDOWN(21,0)</f>
      </c>
      <c r="AB53" s="5">
        <v>2</v>
      </c>
      <c r="AC53" s="2" t="s">
        <v>100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/>
      <c r="AP53" s="4">
        <v>8</v>
      </c>
      <c r="AQ53" s="8">
        <v>768.08</v>
      </c>
      <c r="AR53" s="4"/>
      <c r="AS53" s="8"/>
      <c r="AT53" s="7"/>
      <c r="AU53" s="7"/>
      <c r="AV53" s="4">
        <v>8</v>
      </c>
      <c r="AW53" s="8">
        <v>768.08</v>
      </c>
      <c r="AX53" s="4"/>
      <c r="AY53" s="8"/>
      <c r="AZ53" s="7"/>
      <c r="BA53" s="7"/>
      <c r="BB53" s="7">
        <v>1</v>
      </c>
      <c r="BC53" s="4">
        <v>14</v>
      </c>
      <c r="BD53" s="8">
        <v>1536.14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>
        <v>0.5</v>
      </c>
      <c r="BJ53" s="4">
        <v>57</v>
      </c>
      <c r="BK53" s="8">
        <v>6267.09</v>
      </c>
      <c r="BL53" s="2" t="s">
        <v>502</v>
      </c>
      <c r="BM53" s="7">
        <v>0.1404</v>
      </c>
      <c r="BN53" s="7">
        <v>0.1226</v>
      </c>
      <c r="BO53" s="4">
        <v>8</v>
      </c>
      <c r="BP53" s="8">
        <v>768.08</v>
      </c>
      <c r="BQ53" s="4"/>
      <c r="BR53" s="8"/>
      <c r="BS53" s="7"/>
      <c r="BT53" s="7"/>
      <c r="BU53" s="2" t="s">
        <v>106</v>
      </c>
      <c r="BV53" s="2" t="s">
        <v>97</v>
      </c>
      <c r="BW53" s="2" t="s">
        <v>503</v>
      </c>
      <c r="BX53" s="2" t="s">
        <v>504</v>
      </c>
      <c r="BY53" s="2" t="s">
        <v>109</v>
      </c>
      <c r="BZ53" s="2" t="s">
        <v>100</v>
      </c>
    </row>
    <row r="54">
      <c r="A54" s="2" t="s">
        <v>505</v>
      </c>
      <c r="B54" s="2" t="s">
        <v>87</v>
      </c>
      <c r="C54" s="2" t="s">
        <v>498</v>
      </c>
      <c r="D54" s="2" t="s">
        <v>194</v>
      </c>
      <c r="E54" s="2" t="s">
        <v>195</v>
      </c>
      <c r="F54" s="2" t="s">
        <v>499</v>
      </c>
      <c r="G54" s="2" t="s">
        <v>499</v>
      </c>
      <c r="H54" s="2" t="s">
        <v>499</v>
      </c>
      <c r="I54" s="2" t="s">
        <v>500</v>
      </c>
      <c r="J54" s="2" t="s">
        <v>95</v>
      </c>
      <c r="K54" s="2" t="s">
        <v>506</v>
      </c>
      <c r="L54" s="3">
        <v>118.13</v>
      </c>
      <c r="M54" s="3">
        <v>124.04</v>
      </c>
      <c r="N54" s="3">
        <v>249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507</v>
      </c>
      <c r="T54" s="2" t="s">
        <v>100</v>
      </c>
      <c r="U54" s="2" t="s">
        <v>100</v>
      </c>
      <c r="V54" s="2" t="s">
        <v>102</v>
      </c>
      <c r="W54" s="2" t="s">
        <v>221</v>
      </c>
      <c r="X54" s="2" t="s">
        <v>100</v>
      </c>
      <c r="Y54" s="2" t="s">
        <v>222</v>
      </c>
      <c r="Z54" s="4">
        <v>122</v>
      </c>
      <c r="AA54" s="4">
        <f>=ROUNDDOWN(24.4,0)</f>
      </c>
      <c r="AB54" s="5">
        <v>5</v>
      </c>
      <c r="AC54" s="2" t="s">
        <v>475</v>
      </c>
      <c r="AD54" s="4">
        <v>48</v>
      </c>
      <c r="AE54" s="4">
        <v>113</v>
      </c>
      <c r="AF54" s="6">
        <v>68</v>
      </c>
      <c r="AG54" s="6">
        <v>51</v>
      </c>
      <c r="AH54" s="7">
        <v>0.8538</v>
      </c>
      <c r="AI54" s="4"/>
      <c r="AJ54" s="4">
        <f>=ROUNDDOWN({0},0)</f>
      </c>
      <c r="AK54" s="5"/>
      <c r="AL54" s="2" t="s">
        <v>100</v>
      </c>
      <c r="AM54" s="4"/>
      <c r="AN54" s="4"/>
      <c r="AO54" s="7"/>
      <c r="AP54" s="4">
        <v>6</v>
      </c>
      <c r="AQ54" s="8">
        <v>768.06</v>
      </c>
      <c r="AR54" s="4"/>
      <c r="AS54" s="8"/>
      <c r="AT54" s="7"/>
      <c r="AU54" s="7"/>
      <c r="AV54" s="4">
        <v>6</v>
      </c>
      <c r="AW54" s="8">
        <v>768.06</v>
      </c>
      <c r="AX54" s="4"/>
      <c r="AY54" s="8"/>
      <c r="AZ54" s="7"/>
      <c r="BA54" s="7"/>
      <c r="BB54" s="7">
        <v>1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>
        <v>0.5</v>
      </c>
      <c r="BJ54" s="4">
        <v>213</v>
      </c>
      <c r="BK54" s="8">
        <v>23995.5</v>
      </c>
      <c r="BL54" s="2" t="s">
        <v>508</v>
      </c>
      <c r="BM54" s="7">
        <v>0.0282</v>
      </c>
      <c r="BN54" s="7">
        <v>0.032</v>
      </c>
      <c r="BO54" s="4">
        <v>6</v>
      </c>
      <c r="BP54" s="8">
        <v>768.06</v>
      </c>
      <c r="BQ54" s="4"/>
      <c r="BR54" s="8"/>
      <c r="BS54" s="7"/>
      <c r="BT54" s="7"/>
      <c r="BU54" s="2" t="s">
        <v>106</v>
      </c>
      <c r="BV54" s="2" t="s">
        <v>97</v>
      </c>
      <c r="BW54" s="2" t="s">
        <v>509</v>
      </c>
      <c r="BX54" s="2" t="s">
        <v>510</v>
      </c>
      <c r="BY54" s="2" t="s">
        <v>109</v>
      </c>
      <c r="BZ54" s="2" t="s">
        <v>100</v>
      </c>
    </row>
    <row r="55">
      <c r="A55" s="2" t="s">
        <v>511</v>
      </c>
      <c r="B55" s="2" t="s">
        <v>87</v>
      </c>
      <c r="C55" s="2" t="s">
        <v>498</v>
      </c>
      <c r="D55" s="2" t="s">
        <v>194</v>
      </c>
      <c r="E55" s="2" t="s">
        <v>195</v>
      </c>
      <c r="F55" s="2" t="s">
        <v>512</v>
      </c>
      <c r="G55" s="2" t="s">
        <v>512</v>
      </c>
      <c r="H55" s="2" t="s">
        <v>512</v>
      </c>
      <c r="I55" s="2" t="s">
        <v>513</v>
      </c>
      <c r="J55" s="2" t="s">
        <v>514</v>
      </c>
      <c r="K55" s="2" t="s">
        <v>115</v>
      </c>
      <c r="L55" s="3">
        <v>214.2</v>
      </c>
      <c r="M55" s="3">
        <v>224.91</v>
      </c>
      <c r="N55" s="3">
        <v>449</v>
      </c>
      <c r="O55" s="2" t="s">
        <v>97</v>
      </c>
      <c r="P55" s="2" t="s">
        <v>312</v>
      </c>
      <c r="Q55" s="2" t="s">
        <v>99</v>
      </c>
      <c r="R55" s="2" t="s">
        <v>100</v>
      </c>
      <c r="S55" s="2" t="s">
        <v>100</v>
      </c>
      <c r="T55" s="2" t="s">
        <v>100</v>
      </c>
      <c r="U55" s="2" t="s">
        <v>200</v>
      </c>
      <c r="V55" s="2" t="s">
        <v>102</v>
      </c>
      <c r="W55" s="2" t="s">
        <v>221</v>
      </c>
      <c r="X55" s="2" t="s">
        <v>100</v>
      </c>
      <c r="Y55" s="2" t="s">
        <v>515</v>
      </c>
      <c r="Z55" s="4">
        <v>556</v>
      </c>
      <c r="AA55" s="4">
        <f>=ROUNDDOWN(31.2359550561798,0)</f>
      </c>
      <c r="AB55" s="5">
        <v>17.8</v>
      </c>
      <c r="AC55" s="2" t="s">
        <v>516</v>
      </c>
      <c r="AD55" s="4">
        <v>365</v>
      </c>
      <c r="AE55" s="4">
        <v>365</v>
      </c>
      <c r="AF55" s="6">
        <v>74</v>
      </c>
      <c r="AG55" s="6">
        <v>60</v>
      </c>
      <c r="AH55" s="7">
        <v>1</v>
      </c>
      <c r="AI55" s="4"/>
      <c r="AJ55" s="4">
        <f>=ROUNDDOWN({0},0)</f>
      </c>
      <c r="AK55" s="5">
        <v>202.4</v>
      </c>
      <c r="AL55" s="2" t="s">
        <v>100</v>
      </c>
      <c r="AM55" s="4"/>
      <c r="AN55" s="4"/>
      <c r="AO55" s="7">
        <v>0.1269</v>
      </c>
      <c r="AP55" s="4">
        <v>6</v>
      </c>
      <c r="AQ55" s="8">
        <v>1292.76</v>
      </c>
      <c r="AR55" s="4"/>
      <c r="AS55" s="8"/>
      <c r="AT55" s="7"/>
      <c r="AU55" s="7"/>
      <c r="AV55" s="4">
        <v>6</v>
      </c>
      <c r="AW55" s="8">
        <v>1292.76</v>
      </c>
      <c r="AX55" s="4"/>
      <c r="AY55" s="8"/>
      <c r="AZ55" s="7"/>
      <c r="BA55" s="7"/>
      <c r="BB55" s="7">
        <v>1</v>
      </c>
      <c r="BC55" s="4">
        <v>6</v>
      </c>
      <c r="BD55" s="8">
        <v>1292.76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>
        <v>1</v>
      </c>
      <c r="BJ55" s="4">
        <v>1486</v>
      </c>
      <c r="BK55" s="8">
        <v>300108.67</v>
      </c>
      <c r="BL55" s="2" t="s">
        <v>517</v>
      </c>
      <c r="BM55" s="7">
        <v>0.004</v>
      </c>
      <c r="BN55" s="7">
        <v>0.0043</v>
      </c>
      <c r="BO55" s="4">
        <v>6</v>
      </c>
      <c r="BP55" s="8">
        <v>1292.76</v>
      </c>
      <c r="BQ55" s="4"/>
      <c r="BR55" s="8"/>
      <c r="BS55" s="7"/>
      <c r="BT55" s="7"/>
      <c r="BU55" s="2" t="s">
        <v>106</v>
      </c>
      <c r="BV55" s="2" t="s">
        <v>97</v>
      </c>
      <c r="BW55" s="2" t="s">
        <v>164</v>
      </c>
      <c r="BX55" s="2" t="s">
        <v>518</v>
      </c>
      <c r="BY55" s="2" t="s">
        <v>109</v>
      </c>
      <c r="BZ55" s="2" t="s">
        <v>100</v>
      </c>
    </row>
    <row r="56">
      <c r="A56" s="2" t="s">
        <v>519</v>
      </c>
      <c r="B56" s="2" t="s">
        <v>87</v>
      </c>
      <c r="C56" s="2" t="s">
        <v>498</v>
      </c>
      <c r="D56" s="2" t="s">
        <v>194</v>
      </c>
      <c r="E56" s="2" t="s">
        <v>195</v>
      </c>
      <c r="F56" s="2" t="s">
        <v>512</v>
      </c>
      <c r="G56" s="2" t="s">
        <v>512</v>
      </c>
      <c r="H56" s="2" t="s">
        <v>512</v>
      </c>
      <c r="I56" s="2" t="s">
        <v>513</v>
      </c>
      <c r="J56" s="2" t="s">
        <v>514</v>
      </c>
      <c r="K56" s="2" t="s">
        <v>182</v>
      </c>
      <c r="L56" s="3">
        <v>214.2</v>
      </c>
      <c r="M56" s="3">
        <v>224.91</v>
      </c>
      <c r="N56" s="3">
        <v>449</v>
      </c>
      <c r="O56" s="2" t="s">
        <v>97</v>
      </c>
      <c r="P56" s="2" t="s">
        <v>116</v>
      </c>
      <c r="Q56" s="2" t="s">
        <v>99</v>
      </c>
      <c r="R56" s="2" t="s">
        <v>100</v>
      </c>
      <c r="S56" s="2" t="s">
        <v>100</v>
      </c>
      <c r="T56" s="2" t="s">
        <v>100</v>
      </c>
      <c r="U56" s="2" t="s">
        <v>200</v>
      </c>
      <c r="V56" s="2" t="s">
        <v>102</v>
      </c>
      <c r="W56" s="2" t="s">
        <v>221</v>
      </c>
      <c r="X56" s="2" t="s">
        <v>100</v>
      </c>
      <c r="Y56" s="2" t="s">
        <v>520</v>
      </c>
      <c r="Z56" s="4">
        <v>133</v>
      </c>
      <c r="AA56" s="4">
        <f>=ROUNDDOWN(8.86666666666667,0)</f>
      </c>
      <c r="AB56" s="5">
        <v>15</v>
      </c>
      <c r="AC56" s="2" t="s">
        <v>390</v>
      </c>
      <c r="AD56" s="4">
        <v>101</v>
      </c>
      <c r="AE56" s="4">
        <v>395</v>
      </c>
      <c r="AF56" s="6">
        <v>74</v>
      </c>
      <c r="AG56" s="6">
        <v>60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/>
      <c r="BJ56" s="4">
        <v>529</v>
      </c>
      <c r="BK56" s="8">
        <v>115890.13</v>
      </c>
      <c r="BL56" s="2" t="s">
        <v>521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97</v>
      </c>
      <c r="BW56" s="2" t="s">
        <v>192</v>
      </c>
      <c r="BX56" s="2" t="s">
        <v>522</v>
      </c>
      <c r="BY56" s="2" t="s">
        <v>109</v>
      </c>
      <c r="BZ56" s="2" t="s">
        <v>100</v>
      </c>
    </row>
    <row r="57">
      <c r="A57" s="2" t="s">
        <v>523</v>
      </c>
      <c r="B57" s="2" t="s">
        <v>87</v>
      </c>
      <c r="C57" s="2" t="s">
        <v>498</v>
      </c>
      <c r="D57" s="2" t="s">
        <v>194</v>
      </c>
      <c r="E57" s="2" t="s">
        <v>195</v>
      </c>
      <c r="F57" s="2" t="s">
        <v>512</v>
      </c>
      <c r="G57" s="2" t="s">
        <v>512</v>
      </c>
      <c r="H57" s="2" t="s">
        <v>512</v>
      </c>
      <c r="I57" s="2" t="s">
        <v>513</v>
      </c>
      <c r="J57" s="2" t="s">
        <v>514</v>
      </c>
      <c r="K57" s="2" t="s">
        <v>524</v>
      </c>
      <c r="L57" s="3">
        <v>214.2</v>
      </c>
      <c r="M57" s="3">
        <v>224.91</v>
      </c>
      <c r="N57" s="3">
        <v>449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100</v>
      </c>
      <c r="T57" s="2" t="s">
        <v>100</v>
      </c>
      <c r="U57" s="2" t="s">
        <v>200</v>
      </c>
      <c r="V57" s="2" t="s">
        <v>102</v>
      </c>
      <c r="W57" s="2" t="s">
        <v>221</v>
      </c>
      <c r="X57" s="2" t="s">
        <v>103</v>
      </c>
      <c r="Y57" s="2" t="s">
        <v>525</v>
      </c>
      <c r="Z57" s="4">
        <v>126</v>
      </c>
      <c r="AA57" s="4">
        <f>=ROUNDDOWN(8.57142857142857,0)</f>
      </c>
      <c r="AB57" s="5">
        <v>14.7</v>
      </c>
      <c r="AC57" s="2" t="s">
        <v>526</v>
      </c>
      <c r="AD57" s="4">
        <v>100</v>
      </c>
      <c r="AE57" s="4">
        <v>330</v>
      </c>
      <c r="AF57" s="6">
        <v>74</v>
      </c>
      <c r="AG57" s="6">
        <v>60</v>
      </c>
      <c r="AH57" s="7">
        <v>0.9692</v>
      </c>
      <c r="AI57" s="4"/>
      <c r="AJ57" s="4">
        <f>=ROUNDDOWN({0},0)</f>
      </c>
      <c r="AK57" s="5"/>
      <c r="AL57" s="2" t="s">
        <v>100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/>
      <c r="BJ57" s="4">
        <v>438</v>
      </c>
      <c r="BK57" s="8">
        <v>89812.95</v>
      </c>
      <c r="BL57" s="2" t="s">
        <v>527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97</v>
      </c>
      <c r="BW57" s="2" t="s">
        <v>448</v>
      </c>
      <c r="BX57" s="2" t="s">
        <v>528</v>
      </c>
      <c r="BY57" s="2" t="s">
        <v>109</v>
      </c>
      <c r="BZ57" s="2" t="s">
        <v>100</v>
      </c>
    </row>
    <row r="58">
      <c r="A58" s="2" t="s">
        <v>529</v>
      </c>
      <c r="B58" s="2" t="s">
        <v>87</v>
      </c>
      <c r="C58" s="2" t="s">
        <v>498</v>
      </c>
      <c r="D58" s="2" t="s">
        <v>298</v>
      </c>
      <c r="E58" s="2" t="s">
        <v>311</v>
      </c>
      <c r="F58" s="2" t="s">
        <v>530</v>
      </c>
      <c r="G58" s="2" t="s">
        <v>530</v>
      </c>
      <c r="H58" s="2" t="s">
        <v>100</v>
      </c>
      <c r="I58" s="2" t="s">
        <v>311</v>
      </c>
      <c r="J58" s="2" t="s">
        <v>95</v>
      </c>
      <c r="K58" s="2" t="s">
        <v>531</v>
      </c>
      <c r="L58" s="3">
        <v>190</v>
      </c>
      <c r="M58" s="3">
        <v>199.5</v>
      </c>
      <c r="N58" s="3">
        <v>399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532</v>
      </c>
      <c r="T58" s="2" t="s">
        <v>100</v>
      </c>
      <c r="U58" s="2" t="s">
        <v>100</v>
      </c>
      <c r="V58" s="2" t="s">
        <v>102</v>
      </c>
      <c r="W58" s="2" t="s">
        <v>221</v>
      </c>
      <c r="X58" s="2" t="s">
        <v>100</v>
      </c>
      <c r="Y58" s="2" t="s">
        <v>533</v>
      </c>
      <c r="Z58" s="4">
        <v>149</v>
      </c>
      <c r="AA58" s="4">
        <f>=ROUNDDOWN(24.8333333333333,0)</f>
      </c>
      <c r="AB58" s="5">
        <v>6</v>
      </c>
      <c r="AC58" s="2" t="s">
        <v>534</v>
      </c>
      <c r="AD58" s="4">
        <v>100</v>
      </c>
      <c r="AE58" s="4">
        <v>100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/>
      <c r="AP58" s="4">
        <v>4</v>
      </c>
      <c r="AQ58" s="8">
        <v>861.84</v>
      </c>
      <c r="AR58" s="4"/>
      <c r="AS58" s="8"/>
      <c r="AT58" s="7"/>
      <c r="AU58" s="7"/>
      <c r="AV58" s="4">
        <v>4</v>
      </c>
      <c r="AW58" s="8">
        <v>861.84</v>
      </c>
      <c r="AX58" s="4"/>
      <c r="AY58" s="8"/>
      <c r="AZ58" s="7"/>
      <c r="BA58" s="7"/>
      <c r="BB58" s="7">
        <v>1</v>
      </c>
      <c r="BC58" s="4">
        <v>4</v>
      </c>
      <c r="BD58" s="8">
        <v>861.84</v>
      </c>
      <c r="BE58" s="4"/>
      <c r="BF58" s="8"/>
      <c r="BG58" s="7"/>
      <c r="BH58" s="7"/>
      <c r="BI58" s="7">
        <v>1</v>
      </c>
      <c r="BJ58" s="4">
        <v>219</v>
      </c>
      <c r="BK58" s="8">
        <v>39203.47</v>
      </c>
      <c r="BL58" s="2" t="s">
        <v>535</v>
      </c>
      <c r="BM58" s="7">
        <v>0.0183</v>
      </c>
      <c r="BN58" s="7">
        <v>0.022</v>
      </c>
      <c r="BO58" s="4">
        <v>4</v>
      </c>
      <c r="BP58" s="8">
        <v>861.84</v>
      </c>
      <c r="BQ58" s="4"/>
      <c r="BR58" s="8"/>
      <c r="BS58" s="7"/>
      <c r="BT58" s="7"/>
      <c r="BU58" s="2" t="s">
        <v>106</v>
      </c>
      <c r="BV58" s="2" t="s">
        <v>97</v>
      </c>
      <c r="BW58" s="2" t="s">
        <v>338</v>
      </c>
      <c r="BX58" s="2" t="s">
        <v>536</v>
      </c>
      <c r="BY58" s="2" t="s">
        <v>109</v>
      </c>
      <c r="BZ58" s="2" t="s">
        <v>100</v>
      </c>
    </row>
    <row r="59">
      <c r="A59" s="2" t="s">
        <v>537</v>
      </c>
      <c r="B59" s="2" t="s">
        <v>87</v>
      </c>
      <c r="C59" s="2" t="s">
        <v>498</v>
      </c>
      <c r="D59" s="2" t="s">
        <v>89</v>
      </c>
      <c r="E59" s="2" t="s">
        <v>90</v>
      </c>
      <c r="F59" s="2" t="s">
        <v>512</v>
      </c>
      <c r="G59" s="2" t="s">
        <v>512</v>
      </c>
      <c r="H59" s="2" t="s">
        <v>512</v>
      </c>
      <c r="I59" s="2" t="s">
        <v>538</v>
      </c>
      <c r="J59" s="2" t="s">
        <v>95</v>
      </c>
      <c r="K59" s="2" t="s">
        <v>115</v>
      </c>
      <c r="L59" s="3">
        <v>143</v>
      </c>
      <c r="M59" s="3">
        <v>150.15</v>
      </c>
      <c r="N59" s="3">
        <v>299</v>
      </c>
      <c r="O59" s="2" t="s">
        <v>189</v>
      </c>
      <c r="P59" s="2" t="s">
        <v>190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100</v>
      </c>
      <c r="V59" s="2" t="s">
        <v>138</v>
      </c>
      <c r="W59" s="2" t="s">
        <v>103</v>
      </c>
      <c r="X59" s="2" t="s">
        <v>100</v>
      </c>
      <c r="Y59" s="2" t="s">
        <v>539</v>
      </c>
      <c r="Z59" s="4">
        <v>1098</v>
      </c>
      <c r="AA59" s="4">
        <f>=ROUNDDOWN(343.125,0)</f>
      </c>
      <c r="AB59" s="5">
        <v>3.2</v>
      </c>
      <c r="AC59" s="2" t="s">
        <v>100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/>
      <c r="AP59" s="4">
        <v>2</v>
      </c>
      <c r="AQ59" s="8">
        <v>324.32</v>
      </c>
      <c r="AR59" s="4"/>
      <c r="AS59" s="8"/>
      <c r="AT59" s="7"/>
      <c r="AU59" s="7"/>
      <c r="AV59" s="4">
        <v>2</v>
      </c>
      <c r="AW59" s="8">
        <v>324.32</v>
      </c>
      <c r="AX59" s="4"/>
      <c r="AY59" s="8"/>
      <c r="AZ59" s="7"/>
      <c r="BA59" s="7"/>
      <c r="BB59" s="7">
        <v>1</v>
      </c>
      <c r="BC59" s="4">
        <v>2</v>
      </c>
      <c r="BD59" s="8">
        <v>324.32</v>
      </c>
      <c r="BE59" s="4"/>
      <c r="BF59" s="8"/>
      <c r="BG59" s="7"/>
      <c r="BH59" s="7"/>
      <c r="BI59" s="7">
        <v>1</v>
      </c>
      <c r="BJ59" s="4">
        <v>79</v>
      </c>
      <c r="BK59" s="8">
        <v>9295.43</v>
      </c>
      <c r="BL59" s="2" t="s">
        <v>540</v>
      </c>
      <c r="BM59" s="7">
        <v>0.0253</v>
      </c>
      <c r="BN59" s="7">
        <v>0.0349</v>
      </c>
      <c r="BO59" s="4">
        <v>2</v>
      </c>
      <c r="BP59" s="8">
        <v>324.32</v>
      </c>
      <c r="BQ59" s="4"/>
      <c r="BR59" s="8"/>
      <c r="BS59" s="7"/>
      <c r="BT59" s="7"/>
      <c r="BU59" s="2" t="s">
        <v>106</v>
      </c>
      <c r="BV59" s="2" t="s">
        <v>97</v>
      </c>
      <c r="BW59" s="2" t="s">
        <v>503</v>
      </c>
      <c r="BX59" s="2" t="s">
        <v>541</v>
      </c>
      <c r="BY59" s="2" t="s">
        <v>109</v>
      </c>
      <c r="BZ59" s="2" t="s">
        <v>100</v>
      </c>
    </row>
    <row r="60">
      <c r="A60" s="2" t="s">
        <v>542</v>
      </c>
      <c r="B60" s="2" t="s">
        <v>87</v>
      </c>
      <c r="C60" s="2" t="s">
        <v>543</v>
      </c>
      <c r="D60" s="2" t="s">
        <v>89</v>
      </c>
      <c r="E60" s="2" t="s">
        <v>90</v>
      </c>
      <c r="F60" s="2" t="s">
        <v>544</v>
      </c>
      <c r="G60" s="2" t="s">
        <v>544</v>
      </c>
      <c r="H60" s="2" t="s">
        <v>544</v>
      </c>
      <c r="I60" s="2" t="s">
        <v>545</v>
      </c>
      <c r="J60" s="2" t="s">
        <v>95</v>
      </c>
      <c r="K60" s="2" t="s">
        <v>182</v>
      </c>
      <c r="L60" s="3">
        <v>132</v>
      </c>
      <c r="M60" s="3">
        <v>138.6</v>
      </c>
      <c r="N60" s="3">
        <v>279</v>
      </c>
      <c r="O60" s="2" t="s">
        <v>97</v>
      </c>
      <c r="P60" s="2" t="s">
        <v>98</v>
      </c>
      <c r="Q60" s="2" t="s">
        <v>99</v>
      </c>
      <c r="R60" s="2" t="s">
        <v>100</v>
      </c>
      <c r="S60" s="2" t="s">
        <v>100</v>
      </c>
      <c r="T60" s="2" t="s">
        <v>100</v>
      </c>
      <c r="U60" s="2" t="s">
        <v>101</v>
      </c>
      <c r="V60" s="2" t="s">
        <v>138</v>
      </c>
      <c r="W60" s="2" t="s">
        <v>100</v>
      </c>
      <c r="X60" s="2" t="s">
        <v>546</v>
      </c>
      <c r="Y60" s="2" t="s">
        <v>547</v>
      </c>
      <c r="Z60" s="4">
        <v>1</v>
      </c>
      <c r="AA60" s="4">
        <f>=ROUNDDOWN(0.0588235294117647,0)</f>
      </c>
      <c r="AB60" s="5">
        <v>17</v>
      </c>
      <c r="AC60" s="2" t="s">
        <v>129</v>
      </c>
      <c r="AD60" s="4">
        <v>200</v>
      </c>
      <c r="AE60" s="4">
        <v>310</v>
      </c>
      <c r="AF60" s="6">
        <v>74</v>
      </c>
      <c r="AG60" s="6">
        <v>60</v>
      </c>
      <c r="AH60" s="7">
        <v>0.9308</v>
      </c>
      <c r="AI60" s="4"/>
      <c r="AJ60" s="4">
        <f>=ROUNDDOWN({0},0)</f>
      </c>
      <c r="AK60" s="5"/>
      <c r="AL60" s="2" t="s">
        <v>100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325</v>
      </c>
      <c r="BK60" s="8">
        <v>45395.32</v>
      </c>
      <c r="BL60" s="2" t="s">
        <v>548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97</v>
      </c>
      <c r="BW60" s="2" t="s">
        <v>503</v>
      </c>
      <c r="BX60" s="2" t="s">
        <v>549</v>
      </c>
      <c r="BY60" s="2" t="s">
        <v>109</v>
      </c>
      <c r="BZ60" s="2" t="s">
        <v>100</v>
      </c>
    </row>
    <row r="61">
      <c r="A61" s="2" t="s">
        <v>550</v>
      </c>
      <c r="B61" s="2" t="s">
        <v>87</v>
      </c>
      <c r="C61" s="2" t="s">
        <v>543</v>
      </c>
      <c r="D61" s="2" t="s">
        <v>194</v>
      </c>
      <c r="E61" s="2" t="s">
        <v>195</v>
      </c>
      <c r="F61" s="2" t="s">
        <v>551</v>
      </c>
      <c r="G61" s="2" t="s">
        <v>551</v>
      </c>
      <c r="H61" s="2" t="s">
        <v>551</v>
      </c>
      <c r="I61" s="2" t="s">
        <v>552</v>
      </c>
      <c r="J61" s="2" t="s">
        <v>95</v>
      </c>
      <c r="K61" s="2" t="s">
        <v>553</v>
      </c>
      <c r="L61" s="3">
        <v>184.5</v>
      </c>
      <c r="M61" s="3">
        <v>193.72</v>
      </c>
      <c r="N61" s="3">
        <v>389</v>
      </c>
      <c r="O61" s="2" t="s">
        <v>97</v>
      </c>
      <c r="P61" s="2" t="s">
        <v>98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101</v>
      </c>
      <c r="V61" s="2" t="s">
        <v>138</v>
      </c>
      <c r="W61" s="2" t="s">
        <v>139</v>
      </c>
      <c r="X61" s="2" t="s">
        <v>554</v>
      </c>
      <c r="Y61" s="2" t="s">
        <v>555</v>
      </c>
      <c r="Z61" s="4">
        <v>131</v>
      </c>
      <c r="AA61" s="4">
        <f>=ROUNDDOWN(9.35714285714286,0)</f>
      </c>
      <c r="AB61" s="5">
        <v>14</v>
      </c>
      <c r="AC61" s="2" t="s">
        <v>418</v>
      </c>
      <c r="AD61" s="4">
        <v>177</v>
      </c>
      <c r="AE61" s="4">
        <v>183</v>
      </c>
      <c r="AF61" s="6">
        <v>74</v>
      </c>
      <c r="AG61" s="6"/>
      <c r="AH61" s="7">
        <v>0.7923</v>
      </c>
      <c r="AI61" s="4"/>
      <c r="AJ61" s="4">
        <f>=ROUNDDOWN({0},0)</f>
      </c>
      <c r="AK61" s="5"/>
      <c r="AL61" s="2" t="s">
        <v>100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344</v>
      </c>
      <c r="BK61" s="8">
        <v>67449.04</v>
      </c>
      <c r="BL61" s="2" t="s">
        <v>556</v>
      </c>
      <c r="BM61" s="7"/>
      <c r="BN61" s="7"/>
      <c r="BO61" s="4"/>
      <c r="BP61" s="8"/>
      <c r="BQ61" s="4"/>
      <c r="BR61" s="8"/>
      <c r="BS61" s="7"/>
      <c r="BT61" s="7"/>
      <c r="BU61" s="2" t="s">
        <v>106</v>
      </c>
      <c r="BV61" s="2" t="s">
        <v>97</v>
      </c>
      <c r="BW61" s="2" t="s">
        <v>327</v>
      </c>
      <c r="BX61" s="2" t="s">
        <v>100</v>
      </c>
      <c r="BY61" s="2" t="s">
        <v>109</v>
      </c>
      <c r="BZ61" s="2" t="s">
        <v>100</v>
      </c>
    </row>
    <row r="62">
      <c r="A62" s="2" t="s">
        <v>557</v>
      </c>
      <c r="B62" s="2" t="s">
        <v>87</v>
      </c>
      <c r="C62" s="2" t="s">
        <v>543</v>
      </c>
      <c r="D62" s="2" t="s">
        <v>558</v>
      </c>
      <c r="E62" s="2" t="s">
        <v>559</v>
      </c>
      <c r="F62" s="2" t="s">
        <v>560</v>
      </c>
      <c r="G62" s="2" t="s">
        <v>560</v>
      </c>
      <c r="H62" s="2" t="s">
        <v>560</v>
      </c>
      <c r="I62" s="2" t="s">
        <v>561</v>
      </c>
      <c r="J62" s="2" t="s">
        <v>95</v>
      </c>
      <c r="K62" s="2" t="s">
        <v>562</v>
      </c>
      <c r="L62" s="3">
        <v>125</v>
      </c>
      <c r="M62" s="3">
        <v>131.25</v>
      </c>
      <c r="N62" s="3">
        <v>259</v>
      </c>
      <c r="O62" s="2" t="s">
        <v>97</v>
      </c>
      <c r="P62" s="2" t="s">
        <v>563</v>
      </c>
      <c r="Q62" s="2" t="s">
        <v>99</v>
      </c>
      <c r="R62" s="2" t="s">
        <v>100</v>
      </c>
      <c r="S62" s="2" t="s">
        <v>100</v>
      </c>
      <c r="T62" s="2" t="s">
        <v>100</v>
      </c>
      <c r="U62" s="2" t="s">
        <v>101</v>
      </c>
      <c r="V62" s="2" t="s">
        <v>138</v>
      </c>
      <c r="W62" s="2" t="s">
        <v>324</v>
      </c>
      <c r="X62" s="2" t="s">
        <v>554</v>
      </c>
      <c r="Y62" s="2" t="s">
        <v>564</v>
      </c>
      <c r="Z62" s="4">
        <v>29</v>
      </c>
      <c r="AA62" s="4">
        <f>=ROUNDDOWN(7.25,0)</f>
      </c>
      <c r="AB62" s="5">
        <v>4</v>
      </c>
      <c r="AC62" s="2" t="s">
        <v>565</v>
      </c>
      <c r="AD62" s="4">
        <v>40</v>
      </c>
      <c r="AE62" s="4">
        <v>100</v>
      </c>
      <c r="AF62" s="6">
        <v>74</v>
      </c>
      <c r="AG62" s="6">
        <v>60</v>
      </c>
      <c r="AH62" s="7">
        <v>0.8511</v>
      </c>
      <c r="AI62" s="4"/>
      <c r="AJ62" s="4">
        <f>=ROUNDDOWN({0},0)</f>
      </c>
      <c r="AK62" s="5"/>
      <c r="AL62" s="2" t="s">
        <v>100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69</v>
      </c>
      <c r="BK62" s="8">
        <v>9680.86</v>
      </c>
      <c r="BL62" s="2" t="s">
        <v>566</v>
      </c>
      <c r="BM62" s="7"/>
      <c r="BN62" s="7"/>
      <c r="BO62" s="4"/>
      <c r="BP62" s="8"/>
      <c r="BQ62" s="4"/>
      <c r="BR62" s="8"/>
      <c r="BS62" s="7"/>
      <c r="BT62" s="7"/>
      <c r="BU62" s="2" t="s">
        <v>106</v>
      </c>
      <c r="BV62" s="2" t="s">
        <v>97</v>
      </c>
      <c r="BW62" s="2" t="s">
        <v>246</v>
      </c>
      <c r="BX62" s="2" t="s">
        <v>100</v>
      </c>
      <c r="BY62" s="2" t="s">
        <v>109</v>
      </c>
      <c r="BZ62" s="2" t="s">
        <v>100</v>
      </c>
    </row>
    <row r="63">
      <c r="A63" s="16" t="s">
        <v>567</v>
      </c>
      <c r="B63" s="9" t="s">
        <v>100</v>
      </c>
      <c r="C63" s="9" t="s">
        <v>100</v>
      </c>
      <c r="D63" s="9" t="s">
        <v>100</v>
      </c>
      <c r="E63" s="9" t="s">
        <v>100</v>
      </c>
      <c r="F63" s="9" t="s">
        <v>100</v>
      </c>
      <c r="G63" s="9" t="s">
        <v>100</v>
      </c>
      <c r="H63" s="9" t="s">
        <v>100</v>
      </c>
      <c r="I63" s="9" t="s">
        <v>100</v>
      </c>
      <c r="J63" s="9" t="s">
        <v>100</v>
      </c>
      <c r="K63" s="9" t="s">
        <v>100</v>
      </c>
      <c r="L63" s="10"/>
      <c r="M63" s="10"/>
      <c r="N63" s="10"/>
      <c r="O63" s="9" t="s">
        <v>100</v>
      </c>
      <c r="P63" s="9" t="s">
        <v>100</v>
      </c>
      <c r="Q63" s="9" t="s">
        <v>100</v>
      </c>
      <c r="R63" s="9" t="s">
        <v>100</v>
      </c>
      <c r="S63" s="9" t="s">
        <v>100</v>
      </c>
      <c r="T63" s="9" t="s">
        <v>100</v>
      </c>
      <c r="U63" s="9" t="s">
        <v>100</v>
      </c>
      <c r="V63" s="9" t="s">
        <v>100</v>
      </c>
      <c r="W63" s="9" t="s">
        <v>100</v>
      </c>
      <c r="X63" s="9" t="s">
        <v>100</v>
      </c>
      <c r="Y63" s="9" t="s">
        <v>100</v>
      </c>
      <c r="Z63" s="11">
        <v>10925</v>
      </c>
      <c r="AA63" s="11">
        <f>=ROUNDDOWN({0},0)</f>
      </c>
      <c r="AB63" s="12">
        <v>497.1</v>
      </c>
      <c r="AC63" s="9" t="s">
        <v>100</v>
      </c>
      <c r="AD63" s="11"/>
      <c r="AE63" s="11">
        <v>11141</v>
      </c>
      <c r="AF63" s="13"/>
      <c r="AG63" s="13"/>
      <c r="AH63" s="14"/>
      <c r="AI63" s="11"/>
      <c r="AJ63" s="11">
        <f>=ROUNDDOWN({0},0)</f>
      </c>
      <c r="AK63" s="12">
        <v>798.6</v>
      </c>
      <c r="AL63" s="9" t="s">
        <v>100</v>
      </c>
      <c r="AM63" s="11"/>
      <c r="AN63" s="11"/>
      <c r="AO63" s="14"/>
      <c r="AP63" s="11">
        <v>260</v>
      </c>
      <c r="AQ63" s="15">
        <v>43120.15</v>
      </c>
      <c r="AR63" s="11"/>
      <c r="AS63" s="15"/>
      <c r="AT63" s="14"/>
      <c r="AU63" s="14"/>
      <c r="AV63" s="11">
        <v>260</v>
      </c>
      <c r="AW63" s="15">
        <v>43120.15</v>
      </c>
      <c r="AX63" s="11"/>
      <c r="AY63" s="15"/>
      <c r="AZ63" s="14"/>
      <c r="BA63" s="14"/>
      <c r="BB63" s="14"/>
      <c r="BC63" s="11">
        <v>260</v>
      </c>
      <c r="BD63" s="15">
        <v>43120.15</v>
      </c>
      <c r="BE63" s="11"/>
      <c r="BF63" s="15"/>
      <c r="BG63" s="14"/>
      <c r="BH63" s="14"/>
      <c r="BI63" s="14"/>
      <c r="BJ63" s="11"/>
      <c r="BK63" s="15"/>
      <c r="BL63" s="9" t="s">
        <v>100</v>
      </c>
      <c r="BM63" s="14"/>
      <c r="BN63" s="14"/>
      <c r="BO63" s="11">
        <v>260</v>
      </c>
      <c r="BP63" s="15">
        <v>43120.15</v>
      </c>
      <c r="BQ63" s="11"/>
      <c r="BR63" s="15"/>
      <c r="BS63" s="14"/>
      <c r="BT63" s="14"/>
      <c r="BU63" s="9" t="s">
        <v>100</v>
      </c>
      <c r="BV63" s="9" t="s">
        <v>100</v>
      </c>
      <c r="BW63" s="9" t="s">
        <v>100</v>
      </c>
      <c r="BX63" s="9" t="s">
        <v>100</v>
      </c>
      <c r="BY63" s="9" t="s">
        <v>100</v>
      </c>
      <c r="BZ63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2:BC15"/>
    <mergeCell ref="BD12:BD15"/>
    <mergeCell ref="BE12:BE15"/>
    <mergeCell ref="BF12:BF15"/>
    <mergeCell ref="BG12:BG15"/>
    <mergeCell ref="BH12:BH15"/>
    <mergeCell ref="BC18:BC19"/>
    <mergeCell ref="BD18:BD19"/>
    <mergeCell ref="BE18:BE19"/>
    <mergeCell ref="BF18:BF19"/>
    <mergeCell ref="BG18:BG19"/>
    <mergeCell ref="BH18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3:BC54"/>
    <mergeCell ref="BD53:BD54"/>
    <mergeCell ref="BE53:BE54"/>
    <mergeCell ref="BF53:BF54"/>
    <mergeCell ref="BG53:BG54"/>
    <mergeCell ref="BH53:BH54"/>
    <mergeCell ref="BC55:BC57"/>
    <mergeCell ref="BD55:BD57"/>
    <mergeCell ref="BE55:BE57"/>
    <mergeCell ref="BF55:BF57"/>
    <mergeCell ref="BG55:BG57"/>
    <mergeCell ref="BH55:BH5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568</v>
      </c>
      <c r="D2" s="0" t="s">
        <v>569</v>
      </c>
      <c r="E2" s="0" t="s">
        <v>570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571</v>
      </c>
      <c r="J4" s="1" t="s">
        <v>572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573</v>
      </c>
      <c r="P4" s="1" t="s">
        <v>574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575</v>
      </c>
      <c r="F5" s="1" t="s">
        <v>576</v>
      </c>
      <c r="G5" s="1" t="s">
        <v>575</v>
      </c>
      <c r="H5" s="1" t="s">
        <v>576</v>
      </c>
      <c r="I5" s="1" t="s">
        <v>571</v>
      </c>
      <c r="J5" s="1" t="s">
        <v>572</v>
      </c>
      <c r="K5" s="1" t="s">
        <v>577</v>
      </c>
      <c r="L5" s="1" t="s">
        <v>578</v>
      </c>
      <c r="M5" s="1" t="s">
        <v>577</v>
      </c>
      <c r="N5" s="1" t="s">
        <v>578</v>
      </c>
      <c r="O5" s="1" t="s">
        <v>573</v>
      </c>
      <c r="P5" s="1" t="s">
        <v>574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66</v>
      </c>
      <c r="F6" s="8">
        <v>11527.09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59</v>
      </c>
      <c r="L6" s="8">
        <v>10169.72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167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7</v>
      </c>
      <c r="L7" s="8">
        <v>1357.37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194</v>
      </c>
      <c r="D8" s="2" t="s">
        <v>195</v>
      </c>
      <c r="E8" s="4">
        <v>34</v>
      </c>
      <c r="F8" s="8">
        <v>6674.92</v>
      </c>
      <c r="G8" s="4"/>
      <c r="H8" s="8"/>
      <c r="I8" s="7"/>
      <c r="J8" s="7"/>
      <c r="K8" s="4">
        <v>34</v>
      </c>
      <c r="L8" s="8">
        <v>6674.92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249</v>
      </c>
      <c r="D9" s="2" t="s">
        <v>250</v>
      </c>
      <c r="E9" s="4">
        <v>10</v>
      </c>
      <c r="F9" s="8">
        <v>1939.16</v>
      </c>
      <c r="G9" s="4"/>
      <c r="H9" s="8"/>
      <c r="I9" s="7"/>
      <c r="J9" s="7"/>
      <c r="K9" s="4">
        <v>10</v>
      </c>
      <c r="L9" s="8">
        <v>1939.16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266</v>
      </c>
      <c r="D10" s="2" t="s">
        <v>267</v>
      </c>
      <c r="E10" s="4">
        <v>6</v>
      </c>
      <c r="F10" s="8">
        <v>1005.86</v>
      </c>
      <c r="G10" s="4"/>
      <c r="H10" s="8"/>
      <c r="I10" s="7"/>
      <c r="J10" s="7"/>
      <c r="K10" s="4">
        <v>6</v>
      </c>
      <c r="L10" s="8">
        <v>1005.86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298</v>
      </c>
      <c r="D11" s="2" t="s">
        <v>299</v>
      </c>
      <c r="E11" s="4">
        <v>7</v>
      </c>
      <c r="F11" s="8">
        <v>879.3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4</v>
      </c>
      <c r="L11" s="8">
        <v>573.12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298</v>
      </c>
      <c r="D12" s="2" t="s">
        <v>311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3</v>
      </c>
      <c r="L12" s="8">
        <v>306.18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298</v>
      </c>
      <c r="D13" s="2" t="s">
        <v>318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329</v>
      </c>
      <c r="D14" s="2" t="s">
        <v>311</v>
      </c>
      <c r="E14" s="4">
        <v>11</v>
      </c>
      <c r="F14" s="8">
        <v>598.05</v>
      </c>
      <c r="G14" s="4"/>
      <c r="H14" s="8"/>
      <c r="I14" s="7"/>
      <c r="J14" s="7"/>
      <c r="K14" s="4">
        <v>11</v>
      </c>
      <c r="L14" s="8">
        <v>598.05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350</v>
      </c>
      <c r="D15" s="2" t="s">
        <v>351</v>
      </c>
      <c r="E15" s="4">
        <v>2</v>
      </c>
      <c r="F15" s="8">
        <v>373.04</v>
      </c>
      <c r="G15" s="4"/>
      <c r="H15" s="8"/>
      <c r="I15" s="7"/>
      <c r="J15" s="7"/>
      <c r="K15" s="4">
        <v>2</v>
      </c>
      <c r="L15" s="8">
        <v>373.04</v>
      </c>
      <c r="M15" s="4"/>
      <c r="N15" s="8"/>
      <c r="O15" s="7"/>
      <c r="P15" s="7"/>
    </row>
    <row r="16">
      <c r="A16" s="2" t="s">
        <v>87</v>
      </c>
      <c r="B16" s="2" t="s">
        <v>377</v>
      </c>
      <c r="C16" s="2" t="s">
        <v>194</v>
      </c>
      <c r="D16" s="2" t="s">
        <v>195</v>
      </c>
      <c r="E16" s="4">
        <v>26</v>
      </c>
      <c r="F16" s="8">
        <v>5617.84</v>
      </c>
      <c r="G16" s="4"/>
      <c r="H16" s="8"/>
      <c r="I16" s="7"/>
      <c r="J16" s="7"/>
      <c r="K16" s="4">
        <v>26</v>
      </c>
      <c r="L16" s="8">
        <v>5617.84</v>
      </c>
      <c r="M16" s="4"/>
      <c r="N16" s="8"/>
      <c r="O16" s="7"/>
      <c r="P16" s="7"/>
    </row>
    <row r="17">
      <c r="A17" s="2" t="s">
        <v>87</v>
      </c>
      <c r="B17" s="2" t="s">
        <v>377</v>
      </c>
      <c r="C17" s="2" t="s">
        <v>266</v>
      </c>
      <c r="D17" s="2" t="s">
        <v>267</v>
      </c>
      <c r="E17" s="4">
        <v>26</v>
      </c>
      <c r="F17" s="8">
        <v>4845.16</v>
      </c>
      <c r="G17" s="4"/>
      <c r="H17" s="8"/>
      <c r="I17" s="7"/>
      <c r="J17" s="7"/>
      <c r="K17" s="4">
        <v>26</v>
      </c>
      <c r="L17" s="8">
        <v>4845.16</v>
      </c>
      <c r="M17" s="4"/>
      <c r="N17" s="8"/>
      <c r="O17" s="7"/>
      <c r="P17" s="7"/>
    </row>
    <row r="18">
      <c r="A18" s="2" t="s">
        <v>87</v>
      </c>
      <c r="B18" s="2" t="s">
        <v>377</v>
      </c>
      <c r="C18" s="2" t="s">
        <v>298</v>
      </c>
      <c r="D18" s="2" t="s">
        <v>311</v>
      </c>
      <c r="E18" s="4">
        <v>27</v>
      </c>
      <c r="F18" s="8">
        <v>2181.6</v>
      </c>
      <c r="G18" s="4"/>
      <c r="H18" s="8"/>
      <c r="I18" s="7"/>
      <c r="J18" s="7"/>
      <c r="K18" s="4">
        <v>27</v>
      </c>
      <c r="L18" s="8">
        <v>2181.6</v>
      </c>
      <c r="M18" s="4"/>
      <c r="N18" s="8"/>
      <c r="O18" s="7"/>
      <c r="P18" s="7"/>
    </row>
    <row r="19">
      <c r="A19" s="2" t="s">
        <v>87</v>
      </c>
      <c r="B19" s="2" t="s">
        <v>377</v>
      </c>
      <c r="C19" s="2" t="s">
        <v>459</v>
      </c>
      <c r="D19" s="2" t="s">
        <v>460</v>
      </c>
      <c r="E19" s="4">
        <v>4</v>
      </c>
      <c r="F19" s="8">
        <v>1682.04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3</v>
      </c>
      <c r="L19" s="8">
        <v>1378.41</v>
      </c>
      <c r="M19" s="4"/>
      <c r="N19" s="8"/>
      <c r="O19" s="7"/>
      <c r="P19" s="7"/>
    </row>
    <row r="20">
      <c r="A20" s="2" t="s">
        <v>87</v>
      </c>
      <c r="B20" s="2" t="s">
        <v>377</v>
      </c>
      <c r="C20" s="2" t="s">
        <v>459</v>
      </c>
      <c r="D20" s="2" t="s">
        <v>471</v>
      </c>
      <c r="E20" s="4" t="s">
        <v>100</v>
      </c>
      <c r="F20" s="8" t="s">
        <v>100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1</v>
      </c>
      <c r="L20" s="8">
        <v>303.63</v>
      </c>
      <c r="M20" s="4"/>
      <c r="N20" s="8"/>
      <c r="O20" s="7"/>
      <c r="P20" s="7"/>
    </row>
    <row r="21">
      <c r="A21" s="2" t="s">
        <v>87</v>
      </c>
      <c r="B21" s="2" t="s">
        <v>377</v>
      </c>
      <c r="C21" s="2" t="s">
        <v>89</v>
      </c>
      <c r="D21" s="2" t="s">
        <v>90</v>
      </c>
      <c r="E21" s="4">
        <v>13</v>
      </c>
      <c r="F21" s="8">
        <v>1645.59</v>
      </c>
      <c r="G21" s="4"/>
      <c r="H21" s="8"/>
      <c r="I21" s="7"/>
      <c r="J21" s="7"/>
      <c r="K21" s="4">
        <v>13</v>
      </c>
      <c r="L21" s="8">
        <v>1645.59</v>
      </c>
      <c r="M21" s="4"/>
      <c r="N21" s="8"/>
      <c r="O21" s="7"/>
      <c r="P21" s="7"/>
    </row>
    <row r="22">
      <c r="A22" s="2" t="s">
        <v>87</v>
      </c>
      <c r="B22" s="2" t="s">
        <v>377</v>
      </c>
      <c r="C22" s="2" t="s">
        <v>329</v>
      </c>
      <c r="D22" s="2" t="s">
        <v>333</v>
      </c>
      <c r="E22" s="4">
        <v>2</v>
      </c>
      <c r="F22" s="8">
        <v>135.44</v>
      </c>
      <c r="G22" s="4"/>
      <c r="H22" s="8"/>
      <c r="I22" s="7"/>
      <c r="J22" s="7"/>
      <c r="K22" s="4">
        <v>2</v>
      </c>
      <c r="L22" s="8">
        <v>135.44</v>
      </c>
      <c r="M22" s="4"/>
      <c r="N22" s="8"/>
      <c r="O22" s="7"/>
      <c r="P22" s="7"/>
    </row>
    <row r="23">
      <c r="A23" s="2" t="s">
        <v>87</v>
      </c>
      <c r="B23" s="2" t="s">
        <v>498</v>
      </c>
      <c r="C23" s="2" t="s">
        <v>194</v>
      </c>
      <c r="D23" s="2" t="s">
        <v>195</v>
      </c>
      <c r="E23" s="4">
        <v>20</v>
      </c>
      <c r="F23" s="8">
        <v>2828.9</v>
      </c>
      <c r="G23" s="4"/>
      <c r="H23" s="8"/>
      <c r="I23" s="7"/>
      <c r="J23" s="7"/>
      <c r="K23" s="4">
        <v>20</v>
      </c>
      <c r="L23" s="8">
        <v>2828.9</v>
      </c>
      <c r="M23" s="4"/>
      <c r="N23" s="8"/>
      <c r="O23" s="7"/>
      <c r="P23" s="7"/>
    </row>
    <row r="24">
      <c r="A24" s="2" t="s">
        <v>87</v>
      </c>
      <c r="B24" s="2" t="s">
        <v>498</v>
      </c>
      <c r="C24" s="2" t="s">
        <v>298</v>
      </c>
      <c r="D24" s="2" t="s">
        <v>311</v>
      </c>
      <c r="E24" s="4">
        <v>4</v>
      </c>
      <c r="F24" s="8">
        <v>861.84</v>
      </c>
      <c r="G24" s="4"/>
      <c r="H24" s="8"/>
      <c r="I24" s="7"/>
      <c r="J24" s="7"/>
      <c r="K24" s="4">
        <v>4</v>
      </c>
      <c r="L24" s="8">
        <v>861.84</v>
      </c>
      <c r="M24" s="4"/>
      <c r="N24" s="8"/>
      <c r="O24" s="7"/>
      <c r="P24" s="7"/>
    </row>
    <row r="25">
      <c r="A25" s="2" t="s">
        <v>87</v>
      </c>
      <c r="B25" s="2" t="s">
        <v>498</v>
      </c>
      <c r="C25" s="2" t="s">
        <v>89</v>
      </c>
      <c r="D25" s="2" t="s">
        <v>90</v>
      </c>
      <c r="E25" s="4">
        <v>2</v>
      </c>
      <c r="F25" s="8">
        <v>324.32</v>
      </c>
      <c r="G25" s="4"/>
      <c r="H25" s="8"/>
      <c r="I25" s="7"/>
      <c r="J25" s="7"/>
      <c r="K25" s="4">
        <v>2</v>
      </c>
      <c r="L25" s="8">
        <v>324.32</v>
      </c>
      <c r="M25" s="4"/>
      <c r="N25" s="8"/>
      <c r="O25" s="7"/>
      <c r="P25" s="7"/>
    </row>
    <row r="26">
      <c r="A26" s="2" t="s">
        <v>87</v>
      </c>
      <c r="B26" s="2" t="s">
        <v>543</v>
      </c>
      <c r="C26" s="2" t="s">
        <v>89</v>
      </c>
      <c r="D26" s="2" t="s">
        <v>90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543</v>
      </c>
      <c r="C27" s="2" t="s">
        <v>194</v>
      </c>
      <c r="D27" s="2" t="s">
        <v>195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543</v>
      </c>
      <c r="C28" s="2" t="s">
        <v>558</v>
      </c>
      <c r="D28" s="2" t="s">
        <v>559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1:E13"/>
    <mergeCell ref="F11:F13"/>
    <mergeCell ref="G11:G13"/>
    <mergeCell ref="H11:H13"/>
    <mergeCell ref="I11:I13"/>
    <mergeCell ref="J11:J13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568</v>
      </c>
      <c r="D2" s="0" t="s">
        <v>569</v>
      </c>
      <c r="E2" s="0" t="s">
        <v>570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571</v>
      </c>
      <c r="I4" s="1" t="s">
        <v>572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573</v>
      </c>
      <c r="O4" s="1" t="s">
        <v>574</v>
      </c>
    </row>
    <row r="5">
      <c r="A5" s="1" t="s">
        <v>52</v>
      </c>
      <c r="B5" s="1" t="s">
        <v>54</v>
      </c>
      <c r="C5" s="1" t="s">
        <v>55</v>
      </c>
      <c r="D5" s="1" t="s">
        <v>575</v>
      </c>
      <c r="E5" s="1" t="s">
        <v>576</v>
      </c>
      <c r="F5" s="1" t="s">
        <v>575</v>
      </c>
      <c r="G5" s="1" t="s">
        <v>576</v>
      </c>
      <c r="H5" s="1" t="s">
        <v>571</v>
      </c>
      <c r="I5" s="1" t="s">
        <v>572</v>
      </c>
      <c r="J5" s="1" t="s">
        <v>577</v>
      </c>
      <c r="K5" s="1" t="s">
        <v>578</v>
      </c>
      <c r="L5" s="1" t="s">
        <v>577</v>
      </c>
      <c r="M5" s="1" t="s">
        <v>578</v>
      </c>
      <c r="N5" s="1" t="s">
        <v>573</v>
      </c>
      <c r="O5" s="1" t="s">
        <v>574</v>
      </c>
    </row>
    <row r="6">
      <c r="A6" s="2" t="s">
        <v>87</v>
      </c>
      <c r="B6" s="2" t="s">
        <v>194</v>
      </c>
      <c r="C6" s="2" t="s">
        <v>195</v>
      </c>
      <c r="D6" s="4">
        <v>80</v>
      </c>
      <c r="E6" s="8">
        <v>15121.66</v>
      </c>
      <c r="F6" s="4"/>
      <c r="G6" s="8"/>
      <c r="H6" s="7"/>
      <c r="I6" s="7"/>
      <c r="J6" s="4">
        <v>80</v>
      </c>
      <c r="K6" s="8">
        <v>15121.66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90</v>
      </c>
      <c r="D7" s="4">
        <v>81</v>
      </c>
      <c r="E7" s="8">
        <v>13497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74</v>
      </c>
      <c r="K7" s="8">
        <v>12139.63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167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7</v>
      </c>
      <c r="K8" s="8">
        <v>1357.37</v>
      </c>
      <c r="L8" s="4"/>
      <c r="M8" s="8"/>
      <c r="N8" s="7"/>
      <c r="O8" s="7"/>
    </row>
    <row r="9">
      <c r="A9" s="2" t="s">
        <v>87</v>
      </c>
      <c r="B9" s="2" t="s">
        <v>266</v>
      </c>
      <c r="C9" s="2" t="s">
        <v>267</v>
      </c>
      <c r="D9" s="4">
        <v>32</v>
      </c>
      <c r="E9" s="8">
        <v>5851.02</v>
      </c>
      <c r="F9" s="4"/>
      <c r="G9" s="8"/>
      <c r="H9" s="7"/>
      <c r="I9" s="7"/>
      <c r="J9" s="4">
        <v>32</v>
      </c>
      <c r="K9" s="8">
        <v>5851.02</v>
      </c>
      <c r="L9" s="4"/>
      <c r="M9" s="8"/>
      <c r="N9" s="7"/>
      <c r="O9" s="7"/>
    </row>
    <row r="10">
      <c r="A10" s="2" t="s">
        <v>87</v>
      </c>
      <c r="B10" s="2" t="s">
        <v>298</v>
      </c>
      <c r="C10" s="2" t="s">
        <v>311</v>
      </c>
      <c r="D10" s="4">
        <v>38</v>
      </c>
      <c r="E10" s="8">
        <v>3922.74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34</v>
      </c>
      <c r="K10" s="8">
        <v>3349.62</v>
      </c>
      <c r="L10" s="4"/>
      <c r="M10" s="8"/>
      <c r="N10" s="7"/>
      <c r="O10" s="7"/>
    </row>
    <row r="11">
      <c r="A11" s="2" t="s">
        <v>87</v>
      </c>
      <c r="B11" s="2" t="s">
        <v>298</v>
      </c>
      <c r="C11" s="2" t="s">
        <v>299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4</v>
      </c>
      <c r="K11" s="8">
        <v>573.12</v>
      </c>
      <c r="L11" s="4"/>
      <c r="M11" s="8"/>
      <c r="N11" s="7"/>
      <c r="O11" s="7"/>
    </row>
    <row r="12">
      <c r="A12" s="2" t="s">
        <v>87</v>
      </c>
      <c r="B12" s="2" t="s">
        <v>298</v>
      </c>
      <c r="C12" s="2" t="s">
        <v>318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/>
      <c r="K12" s="8"/>
      <c r="L12" s="4"/>
      <c r="M12" s="8"/>
      <c r="N12" s="7"/>
      <c r="O12" s="7"/>
    </row>
    <row r="13">
      <c r="A13" s="2" t="s">
        <v>87</v>
      </c>
      <c r="B13" s="2" t="s">
        <v>249</v>
      </c>
      <c r="C13" s="2" t="s">
        <v>250</v>
      </c>
      <c r="D13" s="4">
        <v>10</v>
      </c>
      <c r="E13" s="8">
        <v>1939.16</v>
      </c>
      <c r="F13" s="4"/>
      <c r="G13" s="8"/>
      <c r="H13" s="7"/>
      <c r="I13" s="7"/>
      <c r="J13" s="4">
        <v>10</v>
      </c>
      <c r="K13" s="8">
        <v>1939.16</v>
      </c>
      <c r="L13" s="4"/>
      <c r="M13" s="8"/>
      <c r="N13" s="7"/>
      <c r="O13" s="7"/>
    </row>
    <row r="14">
      <c r="A14" s="2" t="s">
        <v>87</v>
      </c>
      <c r="B14" s="2" t="s">
        <v>459</v>
      </c>
      <c r="C14" s="2" t="s">
        <v>460</v>
      </c>
      <c r="D14" s="4">
        <v>4</v>
      </c>
      <c r="E14" s="8">
        <v>1682.04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3</v>
      </c>
      <c r="K14" s="8">
        <v>1378.41</v>
      </c>
      <c r="L14" s="4"/>
      <c r="M14" s="8"/>
      <c r="N14" s="7"/>
      <c r="O14" s="7"/>
    </row>
    <row r="15">
      <c r="A15" s="2" t="s">
        <v>87</v>
      </c>
      <c r="B15" s="2" t="s">
        <v>459</v>
      </c>
      <c r="C15" s="2" t="s">
        <v>471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1</v>
      </c>
      <c r="K15" s="8">
        <v>303.63</v>
      </c>
      <c r="L15" s="4"/>
      <c r="M15" s="8"/>
      <c r="N15" s="7"/>
      <c r="O15" s="7"/>
    </row>
    <row r="16">
      <c r="A16" s="2" t="s">
        <v>87</v>
      </c>
      <c r="B16" s="2" t="s">
        <v>329</v>
      </c>
      <c r="C16" s="2" t="s">
        <v>311</v>
      </c>
      <c r="D16" s="4">
        <v>13</v>
      </c>
      <c r="E16" s="8">
        <v>733.49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11</v>
      </c>
      <c r="K16" s="8">
        <v>598.05</v>
      </c>
      <c r="L16" s="4"/>
      <c r="M16" s="8"/>
      <c r="N16" s="7"/>
      <c r="O16" s="7"/>
    </row>
    <row r="17">
      <c r="A17" s="2" t="s">
        <v>87</v>
      </c>
      <c r="B17" s="2" t="s">
        <v>329</v>
      </c>
      <c r="C17" s="2" t="s">
        <v>333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2</v>
      </c>
      <c r="K17" s="8">
        <v>135.44</v>
      </c>
      <c r="L17" s="4"/>
      <c r="M17" s="8"/>
      <c r="N17" s="7"/>
      <c r="O17" s="7"/>
    </row>
    <row r="18">
      <c r="A18" s="2" t="s">
        <v>87</v>
      </c>
      <c r="B18" s="2" t="s">
        <v>350</v>
      </c>
      <c r="C18" s="2" t="s">
        <v>351</v>
      </c>
      <c r="D18" s="4">
        <v>2</v>
      </c>
      <c r="E18" s="8">
        <v>373.04</v>
      </c>
      <c r="F18" s="4"/>
      <c r="G18" s="8"/>
      <c r="H18" s="7"/>
      <c r="I18" s="7"/>
      <c r="J18" s="4">
        <v>2</v>
      </c>
      <c r="K18" s="8">
        <v>373.04</v>
      </c>
      <c r="L18" s="4"/>
      <c r="M18" s="8"/>
      <c r="N18" s="7"/>
      <c r="O18" s="7"/>
    </row>
    <row r="19">
      <c r="A19" s="2" t="s">
        <v>87</v>
      </c>
      <c r="B19" s="2" t="s">
        <v>558</v>
      </c>
      <c r="C19" s="2" t="s">
        <v>559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0:D12"/>
    <mergeCell ref="E10:E12"/>
    <mergeCell ref="F10:F12"/>
    <mergeCell ref="G10:G12"/>
    <mergeCell ref="H10:H12"/>
    <mergeCell ref="I10:I12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