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<sst xmlns="http://schemas.openxmlformats.org/spreadsheetml/2006/main" count="3253" uniqueCount="3253">
  <si>
    <t>Date Type:</t>
  </si>
  <si>
    <t>Shipped Date</t>
  </si>
  <si>
    <t>Start Date:</t>
  </si>
  <si>
    <t>09/02/2024</t>
  </si>
  <si>
    <t>End Date:</t>
  </si>
  <si>
    <t>09/08/2024</t>
  </si>
  <si>
    <t>Report Run Date:</t>
  </si>
  <si>
    <t>09/09/2024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</si>
  <si>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</si>
  <si>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</si>
  <si>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</si>
  <si>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</si>
  <si>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</si>
  <si>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</si>
  <si>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</si>
  <si>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</si>
  <si>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</si>
  <si>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</si>
  <si>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MACY02</t>
  </si>
  <si>
    <t>OVERSTOCK01</t>
  </si>
  <si>
    <t>KOHLDSN</t>
  </si>
  <si>
    <t>TGTDVS</t>
  </si>
  <si>
    <t>JCPENNEY01</t>
  </si>
  <si>
    <t>OLLIIX</t>
  </si>
  <si>
    <t>BLK01</t>
  </si>
  <si>
    <t>HDDS</t>
  </si>
  <si>
    <t>ZOLA</t>
  </si>
  <si>
    <t>FINGERHUTDS</t>
  </si>
  <si>
    <t>ASHFURNDS</t>
  </si>
  <si>
    <t>ROOMECOM</t>
  </si>
  <si>
    <t>DESINC</t>
  </si>
  <si>
    <t>HSNDS</t>
  </si>
  <si>
    <t>AMERSIGNDS</t>
  </si>
  <si>
    <t>AAFESDS</t>
  </si>
  <si>
    <t>WALMARTDS</t>
  </si>
  <si>
    <t>ZULILY</t>
  </si>
  <si>
    <t>KIRKLANDDS</t>
  </si>
  <si>
    <t>NEBFUR01</t>
  </si>
  <si>
    <t>BEALLSDS</t>
  </si>
  <si>
    <t>BBBDROP</t>
  </si>
  <si>
    <t>BIGLOTSDS</t>
  </si>
  <si>
    <t>BLOOM02</t>
  </si>
  <si>
    <t>BRANDX</t>
  </si>
  <si>
    <t>COSTCO01</t>
  </si>
  <si>
    <t>HAYNEEDLEDS</t>
  </si>
  <si>
    <t>HOUZZ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</si>
  <si>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</si>
  <si>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</si>
  <si>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</si>
  <si>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</si>
  <si>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</si>
  <si>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</si>
  <si>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</si>
  <si>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</si>
  <si>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</si>
  <si>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</si>
  <si>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</si>
  <si>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</si>
  <si>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</si>
  <si>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</si>
  <si>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</si>
  <si>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</si>
  <si>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</si>
  <si>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</si>
  <si>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</si>
  <si>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</si>
  <si>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</si>
  <si>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</si>
  <si>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</si>
  <si>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</si>
  <si>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</si>
  <si>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</si>
  <si>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</si>
  <si>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</si>
  <si>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</si>
  <si>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</si>
  <si>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</si>
  <si>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</si>
  <si>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</si>
  <si>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</si>
  <si>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</si>
  <si>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</si>
  <si>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</si>
  <si>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</si>
  <si>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</si>
  <si>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</si>
  <si>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</si>
  <si>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</si>
  <si>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</si>
  <si>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</si>
  <si>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</si>
  <si>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</si>
  <si>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</si>
  <si>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</si>
  <si>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</si>
  <si>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</si>
  <si>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</si>
  <si>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</si>
  <si>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</si>
  <si>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</si>
  <si>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</si>
  <si>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</si>
  <si>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</si>
  <si>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</si>
  <si>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</si>
  <si>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</si>
  <si>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</si>
  <si>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</si>
  <si>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</si>
  <si>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</si>
  <si>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</si>
  <si>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</si>
  <si>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</si>
  <si>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</si>
  <si>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</si>
  <si>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</si>
  <si>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</si>
  <si>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</si>
  <si>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</si>
  <si>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</si>
  <si>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</si>
  <si>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</si>
  <si>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</si>
  <si>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</si>
  <si>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</si>
  <si>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</si>
  <si>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</si>
  <si>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</si>
  <si>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</si>
  <si>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</si>
  <si>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</si>
  <si>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</si>
  <si>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</si>
  <si>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</si>
  <si>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08/15/2024</t>
  </si>
  <si>
    <t>08/21/2024</t>
  </si>
  <si>
    <t>08/22/2024</t>
  </si>
  <si>
    <t>08/26/2024</t>
  </si>
  <si>
    <t>08/28/2024</t>
  </si>
  <si>
    <t>08/30/2024</t>
  </si>
  <si>
    <t>09/04/2024</t>
  </si>
  <si>
    <t>09/06/2024</t>
  </si>
  <si>
    <t>09/16/2024</t>
  </si>
  <si>
    <t>09/17/2024</t>
  </si>
  <si>
    <t>09/22/2024</t>
  </si>
  <si>
    <t>09/23/2024</t>
  </si>
  <si>
    <t>09/24/2024</t>
  </si>
  <si>
    <t>09/25/2024</t>
  </si>
  <si>
    <t>09/28/2024</t>
  </si>
  <si>
    <t>09/29/2024</t>
  </si>
  <si>
    <t>09/30/2024</t>
  </si>
  <si>
    <t>10/02/2024</t>
  </si>
  <si>
    <t>10/03/2024</t>
  </si>
  <si>
    <t>10/04/2024</t>
  </si>
  <si>
    <t>10/08/2024</t>
  </si>
  <si>
    <t>10/09/2024</t>
  </si>
  <si>
    <t>10/13/2024</t>
  </si>
  <si>
    <t>10/15/2024</t>
  </si>
  <si>
    <t>10/16/2024</t>
  </si>
  <si>
    <t>10/17/2024</t>
  </si>
  <si>
    <t>10/18/2024</t>
  </si>
  <si>
    <t>10/21/2024</t>
  </si>
  <si>
    <t>10/22/2024</t>
  </si>
  <si>
    <t>10/23/2024</t>
  </si>
  <si>
    <t>10/25/2024</t>
  </si>
  <si>
    <t>10/29/2024</t>
  </si>
  <si>
    <t>10/30/2024</t>
  </si>
  <si>
    <t>11/01/2024</t>
  </si>
  <si>
    <t>11/04/2024</t>
  </si>
  <si>
    <t>11/06/2024</t>
  </si>
  <si>
    <t>11/11/2024</t>
  </si>
  <si>
    <t>11/13/2024</t>
  </si>
  <si>
    <t>11/14/2024</t>
  </si>
  <si>
    <t>11/15/2024</t>
  </si>
  <si>
    <t>11/18/2024</t>
  </si>
  <si>
    <t>11/19/2024</t>
  </si>
  <si>
    <t>11/21/2024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</si>
  <si>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</si>
  <si>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</si>
  <si>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</si>
  <si>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</si>
  <si>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</si>
  <si>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</si>
  <si>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</si>
  <si>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</si>
  <si>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01/02/2025</t>
  </si>
  <si>
    <t>01/08/2025</t>
  </si>
  <si>
    <t>01/15/2025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</si>
  <si>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</si>
  <si>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</si>
  <si>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</si>
  <si>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</si>
  <si>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</si>
  <si>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</si>
  <si>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</si>
  <si>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</si>
  <si>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</si>
  <si>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</si>
  <si>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</si>
  <si>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</si>
  <si>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</si>
  <si>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</si>
  <si>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</si>
  <si>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</si>
  <si>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</si>
  <si>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</si>
  <si>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</si>
  <si>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</si>
  <si>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</si>
  <si>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AMAZON,BLK01,CASTLEGATE,CSNSTORES,JCPENNEY01,KIRKLANDDS,KOHLDSN,MACY02,OLLIIX,OVERSTOCK01,TGTDVS</t>
  </si>
  <si>
    <t>Setup</t>
  </si>
  <si>
    <t>7/11/2018</t>
  </si>
  <si>
    <t>No</t>
  </si>
  <si>
    <t>3/22/2018</t>
  </si>
  <si>
    <t>4/11/2018</t>
  </si>
  <si>
    <t>6/11/2018</t>
  </si>
  <si>
    <t>10/15/2018</t>
  </si>
  <si>
    <t>3/19/2018</t>
  </si>
  <si>
    <t>4/25/2018</t>
  </si>
  <si>
    <t>5/11/2018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</si>
  <si>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</si>
  <si>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</si>
  <si>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</si>
  <si>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</si>
  <si>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</si>
  <si>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</si>
  <si>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</si>
  <si>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</si>
  <si>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Ready To Offer</t>
  </si>
  <si>
    <t>6/26/2020</t>
  </si>
  <si>
    <t>7/13/2020</t>
  </si>
  <si>
    <t>6/21/2023</t>
  </si>
  <si>
    <t>7/31/2023</t>
  </si>
  <si>
    <t>9/21/2021</t>
  </si>
  <si>
    <t>11/5/2021</t>
  </si>
  <si>
    <t>8/25/2022</t>
  </si>
  <si>
    <t>10/27/2022</t>
  </si>
  <si>
    <t>4/23/2018</t>
  </si>
  <si>
    <t>5/14/2019</t>
  </si>
  <si>
    <t>3/3/2022</t>
  </si>
  <si>
    <t>3/2/2021</t>
  </si>
  <si>
    <t>4/27/2021</t>
  </si>
  <si>
    <t>Restricted</t>
  </si>
  <si>
    <t>Discontinued</t>
  </si>
  <si>
    <t>3/29/2019</t>
  </si>
  <si>
    <t>3/27/2019</t>
  </si>
  <si>
    <t>3/26/2020</t>
  </si>
  <si>
    <t>4/7/2020</t>
  </si>
  <si>
    <t>1/23/2020</t>
  </si>
  <si>
    <t>12/20/2018</t>
  </si>
  <si>
    <t>1/14/2019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</si>
  <si>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</si>
  <si>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</si>
  <si>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</si>
  <si>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</si>
  <si>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</si>
  <si>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</si>
  <si>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</si>
  <si>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</si>
  <si>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</si>
  <si>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</si>
  <si>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</si>
  <si>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</si>
  <si>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9/4/2024</t>
  </si>
  <si>
    <t>AMAZON,ASHFURNDS,BLK01,CASTLEGATE,CSNSTORES,KOHLDSN,MACY02,OLLIIX,OVERSTOCK01,TGTDVS</t>
  </si>
  <si>
    <t>5/24/2019</t>
  </si>
  <si>
    <t>3/27/2018</t>
  </si>
  <si>
    <t>3/24/2021</t>
  </si>
  <si>
    <t>10/3/2018</t>
  </si>
  <si>
    <t>6/23/2020</t>
  </si>
  <si>
    <t>8/3/2023</t>
  </si>
  <si>
    <t>11/24/2021</t>
  </si>
  <si>
    <t>11/22/2022</t>
  </si>
  <si>
    <t>2/28/2022</t>
  </si>
  <si>
    <t>7/16/2021</t>
  </si>
  <si>
    <t>2/28/2019</t>
  </si>
  <si>
    <t>4/6/2020</t>
  </si>
  <si>
    <t>8/30/2021</t>
  </si>
  <si>
    <t>10/9/2019</t>
  </si>
  <si>
    <t>7/14/2023</t>
  </si>
  <si>
    <t>4/25/2019</t>
  </si>
  <si>
    <t>3/27/2024</t>
  </si>
  <si>
    <t>4/1/2024</t>
  </si>
  <si>
    <t>10/2/2020</t>
  </si>
  <si>
    <t>12/10/2020</t>
  </si>
  <si>
    <t>II10-1089</t>
  </si>
  <si>
    <t>Gray</t>
  </si>
  <si>
    <t>PF005067</t>
  </si>
  <si>
    <t>3/31/2020</t>
  </si>
  <si>
    <t>10/4/2024</t>
  </si>
  <si>
    <t>AMAZON,CSNSTORES,JCPENNEY01,KOHLDSN,MACY02,OLLIIX,OVERSTOCK01,TGTDVS</t>
  </si>
  <si>
    <t>12/29/2020</t>
  </si>
  <si>
    <t>4/8/2020</t>
  </si>
  <si>
    <t>7/29/2020</t>
  </si>
  <si>
    <t>7/31/2020</t>
  </si>
  <si>
    <t>4/2/2020</t>
  </si>
  <si>
    <t>4/29/2020</t>
  </si>
  <si>
    <t>5/6/2020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</si>
  <si>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</si>
  <si>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</si>
  <si>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</si>
  <si>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</si>
  <si>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</si>
  <si>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</si>
  <si>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</si>
  <si>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6/25/2020</t>
  </si>
  <si>
    <t>7/17/2023</t>
  </si>
  <si>
    <t>Unproductive</t>
  </si>
  <si>
    <t>5/8/2023</t>
  </si>
  <si>
    <t>5/29/2023</t>
  </si>
  <si>
    <t>4/26/2020</t>
  </si>
  <si>
    <t>6/27/2022</t>
  </si>
  <si>
    <t>12/1/2021</t>
  </si>
  <si>
    <t>10/20/2020</t>
  </si>
  <si>
    <t>11/23/2020</t>
  </si>
  <si>
    <t>11/18/2020</t>
  </si>
  <si>
    <t>12/8/2020</t>
  </si>
  <si>
    <t>8/24/2023</t>
  </si>
  <si>
    <t>4/21/2022</t>
  </si>
  <si>
    <t>8/23/2024</t>
  </si>
  <si>
    <t>6/7/2020</t>
  </si>
  <si>
    <t>10/23/2020</t>
  </si>
  <si>
    <t>7/26/2024</t>
  </si>
  <si>
    <t>II10-1090</t>
  </si>
  <si>
    <t>3/30/2020</t>
  </si>
  <si>
    <t>AMAZON,AMAZONDS,BLK01,CSNSTORES,JCPENNEY01,KIRKLANDDS,KOHLDSN,MACY02,OLLIIX,OVERSTOCK01</t>
  </si>
  <si>
    <t>7/5/2020</t>
  </si>
  <si>
    <t>8/4/2020</t>
  </si>
  <si>
    <t>5/19/2020</t>
  </si>
  <si>
    <t>3/26/2021</t>
  </si>
  <si>
    <t>5/7/2020</t>
  </si>
  <si>
    <t>11/4/2020</t>
  </si>
  <si>
    <t>7/7/2020</t>
  </si>
  <si>
    <t>8/28/2023</t>
  </si>
  <si>
    <t>11/9/2021</t>
  </si>
  <si>
    <t>3/26/2024</t>
  </si>
  <si>
    <t>7/9/2020</t>
  </si>
  <si>
    <t>4/16/2021</t>
  </si>
  <si>
    <t>11/30/2020</t>
  </si>
  <si>
    <t>4/12/2022</t>
  </si>
  <si>
    <t>9/19/2022</t>
  </si>
  <si>
    <t>6/3/2020</t>
  </si>
  <si>
    <t>10/26/2020</t>
  </si>
  <si>
    <t>4/22/2024</t>
  </si>
  <si>
    <t>II10-1274</t>
  </si>
  <si>
    <t>White/Navy</t>
  </si>
  <si>
    <t>PP000428;PF005760</t>
  </si>
  <si>
    <t>9/27/2022</t>
  </si>
  <si>
    <t>8/30/2024</t>
  </si>
  <si>
    <t>AMAZONDS,CSNSTORES,JCPENNEY01,MACY02,OVERSTOCK01,TGTDVS</t>
  </si>
  <si>
    <t>10/20/2022</t>
  </si>
  <si>
    <t>11/3/2022</t>
  </si>
  <si>
    <t>3/27/2023</t>
  </si>
  <si>
    <t>4/4/2023</t>
  </si>
  <si>
    <t>10/13/2022</t>
  </si>
  <si>
    <t>10/24/2022</t>
  </si>
  <si>
    <t>10/3/2022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</si>
  <si>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</si>
  <si>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</si>
  <si>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</si>
  <si>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</si>
  <si>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</si>
  <si>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</si>
  <si>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</si>
  <si>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</si>
  <si>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2/22/2023</t>
  </si>
  <si>
    <t>5/30/2023</t>
  </si>
  <si>
    <t>6/28/2023</t>
  </si>
  <si>
    <t>12/4/2023</t>
  </si>
  <si>
    <t>1/9/2024</t>
  </si>
  <si>
    <t>4/17/2024</t>
  </si>
  <si>
    <t>5/8/2024</t>
  </si>
  <si>
    <t>2/26/2024</t>
  </si>
  <si>
    <t>11/22/2023</t>
  </si>
  <si>
    <t>1/8/2023</t>
  </si>
  <si>
    <t>1/31/2023</t>
  </si>
  <si>
    <t>11/9/2022</t>
  </si>
  <si>
    <t>8/22/2023</t>
  </si>
  <si>
    <t>3/20/2023</t>
  </si>
  <si>
    <t>4/29/2024</t>
  </si>
  <si>
    <t>II10-1275</t>
  </si>
  <si>
    <t>AMAZONDS,CSNSTORES,JCPENNEY01,KOHLDSN,MACY02,OVERSTOCK01,TGTDVS,ZOLA</t>
  </si>
  <si>
    <t>4/13/2023</t>
  </si>
  <si>
    <t>11/7/2022</t>
  </si>
  <si>
    <t>11/16/2022</t>
  </si>
  <si>
    <t>1/30/2023</t>
  </si>
  <si>
    <t>2/8/2023</t>
  </si>
  <si>
    <t>7/6/2023</t>
  </si>
  <si>
    <t>5/27/2024</t>
  </si>
  <si>
    <t>3/18/2024</t>
  </si>
  <si>
    <t>4/12/2023</t>
  </si>
  <si>
    <t>11/2/2022</t>
  </si>
  <si>
    <t>4/19/2023</t>
  </si>
  <si>
    <t>II10-1093</t>
  </si>
  <si>
    <t>Blush</t>
  </si>
  <si>
    <t>Close-out</t>
  </si>
  <si>
    <t>C</t>
  </si>
  <si>
    <t>PF005068</t>
  </si>
  <si>
    <t>AMAZON,BLK01,CSNSTORES,KOHLDSN,OVERSTOCK01,TGTDVS,Zulily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</si>
  <si>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</si>
  <si>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</si>
  <si>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</si>
  <si>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</si>
  <si>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</si>
  <si>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</si>
  <si>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</si>
  <si>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</si>
  <si>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</si>
  <si>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7/23/2024</t>
  </si>
  <si>
    <t>6/19/2024</t>
  </si>
  <si>
    <t>9/17/2020</t>
  </si>
  <si>
    <t>10/4/2020</t>
  </si>
  <si>
    <t>6/1/2023</t>
  </si>
  <si>
    <t>6/26/2023</t>
  </si>
  <si>
    <t>II10-1094</t>
  </si>
  <si>
    <t>AMAZON,JCPENNEY01,KOHLDSN,NRTPORT,OVERSTOCK01,TGTDVS</t>
  </si>
  <si>
    <t>4/13/2020</t>
  </si>
  <si>
    <t>4/17/2020</t>
  </si>
  <si>
    <t>5/11/2020</t>
  </si>
  <si>
    <t>5/24/2020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</si>
  <si>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</si>
  <si>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</si>
  <si>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</si>
  <si>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</si>
  <si>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</si>
  <si>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</si>
  <si>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</si>
  <si>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II10-1124</t>
  </si>
  <si>
    <t>Mila</t>
  </si>
  <si>
    <t>3 Piece Cotton Comforter Set with Chenille Tufting</t>
  </si>
  <si>
    <t>Taupe</t>
  </si>
  <si>
    <t>A</t>
  </si>
  <si>
    <t>PP001321;PF005135</t>
  </si>
  <si>
    <t>Shabby Chic</t>
  </si>
  <si>
    <t>9/23/2020</t>
  </si>
  <si>
    <t>AMAZON,HDDS,KOHLDSN,MACY02,OVERSTOCK01,TGTDVS</t>
  </si>
  <si>
    <t>1/18/2024</t>
  </si>
  <si>
    <t>9/28/2020</t>
  </si>
  <si>
    <t>10/5/2020</t>
  </si>
  <si>
    <t>10/7/2020</t>
  </si>
  <si>
    <t>9/30/2020</t>
  </si>
  <si>
    <t>10/19/2020</t>
  </si>
  <si>
    <t>11/2/2020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</si>
  <si>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</si>
  <si>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</si>
  <si>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</si>
  <si>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</si>
  <si>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</si>
  <si>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</si>
  <si>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</si>
  <si>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</si>
  <si>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11/22/2021</t>
  </si>
  <si>
    <t>10/15/2020</t>
  </si>
  <si>
    <t>1/5/2023</t>
  </si>
  <si>
    <t>2/8/2021</t>
  </si>
  <si>
    <t>11/1/2020</t>
  </si>
  <si>
    <t>II10-1125</t>
  </si>
  <si>
    <t>11/6/2024</t>
  </si>
  <si>
    <t>AMAZON,BLK01,CSNSTORES,HDDS,JCPENNEY01,KOHLDSN,MACY02,OLLIIX,OVERSTOCK01,TGTDVS</t>
  </si>
  <si>
    <t>1/19/2024</t>
  </si>
  <si>
    <t>10/27/2020</t>
  </si>
  <si>
    <t>11/3/2020</t>
  </si>
  <si>
    <t>1/29/2021</t>
  </si>
  <si>
    <t>9/30/2021</t>
  </si>
  <si>
    <t>1/28/2021</t>
  </si>
  <si>
    <t>2/2/2021</t>
  </si>
  <si>
    <t>7/7/2023</t>
  </si>
  <si>
    <t>10/1/2021</t>
  </si>
  <si>
    <t>9/25/2020</t>
  </si>
  <si>
    <t>9/15/2023</t>
  </si>
  <si>
    <t>II10-1061</t>
  </si>
  <si>
    <t>Navy</t>
  </si>
  <si>
    <t>PP001321;PF004763</t>
  </si>
  <si>
    <t>Farm House</t>
  </si>
  <si>
    <t>9/18/2019</t>
  </si>
  <si>
    <t>AMAZON,JCPENNEY01,KIRKLANDDS,KOHLDSN,MACY02,NEBFUR01,OLLIIX,OVERSTOCK01,TGTDVS,ZOLA</t>
  </si>
  <si>
    <t>10/12/2019</t>
  </si>
  <si>
    <t>11/25/2019</t>
  </si>
  <si>
    <t>12/5/2019</t>
  </si>
  <si>
    <t>1/22/2020</t>
  </si>
  <si>
    <t>9/21/2019</t>
  </si>
  <si>
    <t>9/28/2019</t>
  </si>
  <si>
    <t>1/29/2020</t>
  </si>
  <si>
    <t>2/3/2020</t>
  </si>
  <si>
    <t>10/21/2019</t>
  </si>
  <si>
    <t>10/28/2019</t>
  </si>
  <si>
    <t>3/30/2021</t>
  </si>
  <si>
    <t>12/3/2019</t>
  </si>
  <si>
    <t>1/2/2020</t>
  </si>
  <si>
    <t>2/25/2020</t>
  </si>
  <si>
    <t>7/8/2020</t>
  </si>
  <si>
    <t>6/30/2020</t>
  </si>
  <si>
    <t>7/19/2023</t>
  </si>
  <si>
    <t>11/10/2021</t>
  </si>
  <si>
    <t>8/29/2023</t>
  </si>
  <si>
    <t>9/20/2019</t>
  </si>
  <si>
    <t>11/5/2019</t>
  </si>
  <si>
    <t>1/9/2023</t>
  </si>
  <si>
    <t>9/6/2021</t>
  </si>
  <si>
    <t>Yes</t>
  </si>
  <si>
    <t>7/28/2020</t>
  </si>
  <si>
    <t>8/9/2020</t>
  </si>
  <si>
    <t>1/4/2021</t>
  </si>
  <si>
    <t>9/12/2020</t>
  </si>
  <si>
    <t>3/4/2020</t>
  </si>
  <si>
    <t>4/22/2020</t>
  </si>
  <si>
    <t>10/30/2019</t>
  </si>
  <si>
    <t>II10-1062</t>
  </si>
  <si>
    <t>BLK01,CSNSTORES,FINGERHUTDS,JCPENNEY01,KOHLDSN,MACY02,NEBFUR01,OLLIIX,OVERSTOCK01,ROOMECOM,TGTDVS</t>
  </si>
  <si>
    <t>1/24/2024</t>
  </si>
  <si>
    <t>11/27/2019</t>
  </si>
  <si>
    <t>1/24/2020</t>
  </si>
  <si>
    <t>9/19/2019</t>
  </si>
  <si>
    <t>11/6/2019</t>
  </si>
  <si>
    <t>3/19/2021</t>
  </si>
  <si>
    <t>1/20/2020</t>
  </si>
  <si>
    <t>9/22/2020</t>
  </si>
  <si>
    <t>6/30/2023</t>
  </si>
  <si>
    <t>1/24/2023</t>
  </si>
  <si>
    <t>9/23/2019</t>
  </si>
  <si>
    <t>10/9/2022</t>
  </si>
  <si>
    <t>12/15/2020</t>
  </si>
  <si>
    <t>4/14/2023</t>
  </si>
  <si>
    <t>3/8/2020</t>
  </si>
  <si>
    <t>4/16/2020</t>
  </si>
  <si>
    <t>9/20/2023</t>
  </si>
  <si>
    <t>8/17/2023</t>
  </si>
  <si>
    <t>II10-1248</t>
  </si>
  <si>
    <t>B</t>
  </si>
  <si>
    <t>PP001321;PF005708</t>
  </si>
  <si>
    <t>5/5/2022</t>
  </si>
  <si>
    <t>AMAZONDS,KOHLDSN,MACY02,OVERSTOCK01,TGTDVS</t>
  </si>
  <si>
    <t>5/12/2022</t>
  </si>
  <si>
    <t>7/20/2022</t>
  </si>
  <si>
    <t>7/18/2022</t>
  </si>
  <si>
    <t>9/21/2022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</si>
  <si>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</si>
  <si>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</si>
  <si>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</si>
  <si>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</si>
  <si>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</si>
  <si>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</si>
  <si>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</si>
  <si>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8/3/2022</t>
  </si>
  <si>
    <t>12/27/2022</t>
  </si>
  <si>
    <t>7/11/2023</t>
  </si>
  <si>
    <t>4/16/2024</t>
  </si>
  <si>
    <t>8/8/2022</t>
  </si>
  <si>
    <t>8/26/2022</t>
  </si>
  <si>
    <t>1/10/2023</t>
  </si>
  <si>
    <t>11/3/2023</t>
  </si>
  <si>
    <t>II10-1249</t>
  </si>
  <si>
    <t>AMAZONDS,JCPENNEY01,KOHLDSN,OVERSTOCK01,TGTDVS</t>
  </si>
  <si>
    <t>7/1/2022</t>
  </si>
  <si>
    <t>10/4/2022</t>
  </si>
  <si>
    <t>5/19/2022</t>
  </si>
  <si>
    <t>5/23/2022</t>
  </si>
  <si>
    <t>6/3/2022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</si>
  <si>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</si>
  <si>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</si>
  <si>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</si>
  <si>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</si>
  <si>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</si>
  <si>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</si>
  <si>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</si>
  <si>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</si>
  <si>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</si>
  <si>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</si>
  <si>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11/26/2023</t>
  </si>
  <si>
    <t>8/29/2024</t>
  </si>
  <si>
    <t>6/18/2024</t>
  </si>
  <si>
    <t>7/30/2024</t>
  </si>
  <si>
    <t>3/5/2024</t>
  </si>
  <si>
    <t>11/30/2023</t>
  </si>
  <si>
    <t>2/20/2024</t>
  </si>
  <si>
    <t>12/28/2023</t>
  </si>
  <si>
    <t>11/20/2023</t>
  </si>
  <si>
    <t>12/20/2023</t>
  </si>
  <si>
    <t>II10-1316</t>
  </si>
  <si>
    <t>6/21/2024</t>
  </si>
  <si>
    <t>3/12/2024</t>
  </si>
  <si>
    <t>8/15/2024</t>
  </si>
  <si>
    <t>3/19/2024</t>
  </si>
  <si>
    <t>4/23/2024</t>
  </si>
  <si>
    <t>2/8/2024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</si>
  <si>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</si>
  <si>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</si>
  <si>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</si>
  <si>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</si>
  <si>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</si>
  <si>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</si>
  <si>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</si>
  <si>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</si>
  <si>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9/22/2024</t>
  </si>
  <si>
    <t>AMAZON,CSNSTORES,JCPENNEY01,KOHLDSN,OLLIIX,OVERSTOCK01</t>
  </si>
  <si>
    <t>10/7/2015</t>
  </si>
  <si>
    <t>7/30/2016</t>
  </si>
  <si>
    <t>10/14/2015</t>
  </si>
  <si>
    <t>3/7/2017</t>
  </si>
  <si>
    <t>3/16/2017</t>
  </si>
  <si>
    <t>9/11/2015</t>
  </si>
  <si>
    <t>11/30/2015</t>
  </si>
  <si>
    <t>9/20/2018</t>
  </si>
  <si>
    <t>10/1/2015</t>
  </si>
  <si>
    <t>8/27/2015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</si>
  <si>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</si>
  <si>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</si>
  <si>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</si>
  <si>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</si>
  <si>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</si>
  <si>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</si>
  <si>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</si>
  <si>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12/7/2021</t>
  </si>
  <si>
    <t>11/5/2018</t>
  </si>
  <si>
    <t>1/29/2019</t>
  </si>
  <si>
    <t>8/16/2020</t>
  </si>
  <si>
    <t>9/15/2016</t>
  </si>
  <si>
    <t>7/31/2018</t>
  </si>
  <si>
    <t>7/31/2016</t>
  </si>
  <si>
    <t>1/7/2016</t>
  </si>
  <si>
    <t>7/22/2019</t>
  </si>
  <si>
    <t>9/27/2018</t>
  </si>
  <si>
    <t>6/4/2019</t>
  </si>
  <si>
    <t>6/27/2019</t>
  </si>
  <si>
    <t>7/19/2019</t>
  </si>
  <si>
    <t>II10-553</t>
  </si>
  <si>
    <t>AMAZON,BLK01,CSNSTORES,KOHLDSN,MACY02,OLLIIX,OVERSTOCK01</t>
  </si>
  <si>
    <t>9/30/2015</t>
  </si>
  <si>
    <t>3/20/2017</t>
  </si>
  <si>
    <t>9/22/2015</t>
  </si>
  <si>
    <t>11/23/2015</t>
  </si>
  <si>
    <t>9/28/2015</t>
  </si>
  <si>
    <t>10/29/2015</t>
  </si>
  <si>
    <t>3/6/2019</t>
  </si>
  <si>
    <t>3/20/2019</t>
  </si>
  <si>
    <t>11/29/2021</t>
  </si>
  <si>
    <t>8/10/2021</t>
  </si>
  <si>
    <t>9/3/2015</t>
  </si>
  <si>
    <t>11/26/2018</t>
  </si>
  <si>
    <t>7/15/2020</t>
  </si>
  <si>
    <t>6/28/2019</t>
  </si>
  <si>
    <t>1/17/2017</t>
  </si>
  <si>
    <t>3/16/2016</t>
  </si>
  <si>
    <t>10/11/2018</t>
  </si>
  <si>
    <t>8/2/2019</t>
  </si>
  <si>
    <t>II10-781</t>
  </si>
  <si>
    <t>Aqua</t>
  </si>
  <si>
    <t>PF001637;PP000371</t>
  </si>
  <si>
    <t>8/28/2024</t>
  </si>
  <si>
    <t>AMAZON,CSNSTORES,KOHLDSN,MACY02,OLLIIX,OVERSTOCK01,ZOLA</t>
  </si>
  <si>
    <t>2/14/2018</t>
  </si>
  <si>
    <t>9/28/2016</t>
  </si>
  <si>
    <t>11/3/2016</t>
  </si>
  <si>
    <t>3/27/2017</t>
  </si>
  <si>
    <t>9/7/2016</t>
  </si>
  <si>
    <t>11/7/2016</t>
  </si>
  <si>
    <t>10/26/2016</t>
  </si>
  <si>
    <t>2/21/2017</t>
  </si>
  <si>
    <t>4/25/2017</t>
  </si>
  <si>
    <t>7/3/2017</t>
  </si>
  <si>
    <t>12/12/2018</t>
  </si>
  <si>
    <t>2/11/2021</t>
  </si>
  <si>
    <t>11/14/2016</t>
  </si>
  <si>
    <t>7/30/2020</t>
  </si>
  <si>
    <t>11/14/2017</t>
  </si>
  <si>
    <t>10/5/2016</t>
  </si>
  <si>
    <t>7/19/2017</t>
  </si>
  <si>
    <t>9/14/2017</t>
  </si>
  <si>
    <t>10/8/2023</t>
  </si>
  <si>
    <t>7/20/2017</t>
  </si>
  <si>
    <t>7/25/2017</t>
  </si>
  <si>
    <t>II10-782</t>
  </si>
  <si>
    <t>6/30/2017</t>
  </si>
  <si>
    <t>AMAZON,CSNSTORES,MACY02,OLLIIX,TGTDVS</t>
  </si>
  <si>
    <t>11/2/2016</t>
  </si>
  <si>
    <t>11/21/2016</t>
  </si>
  <si>
    <t>2/7/2017</t>
  </si>
  <si>
    <t>12/14/2016</t>
  </si>
  <si>
    <t>12/7/2023</t>
  </si>
  <si>
    <t>11/9/2016</t>
  </si>
  <si>
    <t>1/18/2021</t>
  </si>
  <si>
    <t>8/18/2017</t>
  </si>
  <si>
    <t>10/25/2017</t>
  </si>
  <si>
    <t>II10-785</t>
  </si>
  <si>
    <t>Yellow</t>
  </si>
  <si>
    <t>B+</t>
  </si>
  <si>
    <t>PF001638;PP000371</t>
  </si>
  <si>
    <t>11/1/2024</t>
  </si>
  <si>
    <t>AMAZON,CSNSTORES,KOHLDSN,MACY02,OVERSTOCK01,ROOMECOM</t>
  </si>
  <si>
    <t>11/8/2017</t>
  </si>
  <si>
    <t>8/20/2019</t>
  </si>
  <si>
    <t>2/13/2017</t>
  </si>
  <si>
    <t>5/8/2017</t>
  </si>
  <si>
    <t>11/8/2016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</si>
  <si>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</si>
  <si>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</si>
  <si>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</si>
  <si>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</si>
  <si>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</si>
  <si>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</si>
  <si>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</si>
  <si>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</si>
  <si>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AMAZON,BLK01,CSNSTORES,JCPENNEY01,KOHLDSN,OVERSTOCK01,ZOLA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</si>
  <si>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</si>
  <si>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</si>
  <si>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</si>
  <si>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</si>
  <si>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</si>
  <si>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</si>
  <si>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</si>
  <si>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</si>
  <si>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1/12/2021</t>
  </si>
  <si>
    <t>4/14/2020</t>
  </si>
  <si>
    <t>11/29/2016</t>
  </si>
  <si>
    <t>10/31/2019</t>
  </si>
  <si>
    <t>7/29/2024</t>
  </si>
  <si>
    <t>2/20/2018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</si>
  <si>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</si>
  <si>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</si>
  <si>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</si>
  <si>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</si>
  <si>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</si>
  <si>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</si>
  <si>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</si>
  <si>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9/23/2024</t>
  </si>
  <si>
    <t>AMAZON,CSNSTORES,KOHLDSN,MACY02,OLLIIX,OVERSTOCK01,TGTDVS</t>
  </si>
  <si>
    <t>1/26/2021</t>
  </si>
  <si>
    <t>5/21/2020</t>
  </si>
  <si>
    <t>12/12/2020</t>
  </si>
  <si>
    <t>4/15/2020</t>
  </si>
  <si>
    <t>8/22/2022</t>
  </si>
  <si>
    <t>8/28/2020</t>
  </si>
  <si>
    <t>9/9/2021</t>
  </si>
  <si>
    <t>5/18/2020</t>
  </si>
  <si>
    <t>6/1/2020</t>
  </si>
  <si>
    <t>12/4/2020</t>
  </si>
  <si>
    <t>2/25/2021</t>
  </si>
  <si>
    <t>12/30/2021</t>
  </si>
  <si>
    <t>3/13/2024</t>
  </si>
  <si>
    <t>5/12/2020</t>
  </si>
  <si>
    <t>12/17/2020</t>
  </si>
  <si>
    <t>1/25/2021</t>
  </si>
  <si>
    <t>12/3/2020</t>
  </si>
  <si>
    <t>6/2/2020</t>
  </si>
  <si>
    <t>II10-1105</t>
  </si>
  <si>
    <t>AMAZON,CSNSTORES,KIRKLANDDS,KOHLDSN,MACY02,OLLIIX,OVERSTOCK01,TGTDVS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</si>
  <si>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</si>
  <si>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</si>
  <si>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</si>
  <si>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</si>
  <si>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</si>
  <si>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</si>
  <si>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</si>
  <si>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</si>
  <si>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</si>
  <si>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II10-1266</t>
  </si>
  <si>
    <t>PP001486;PF005761</t>
  </si>
  <si>
    <t>CSNSTORES,JCPENNEY01,KOHLDSN,MACY02,OLLIIX,OVERSTOCK01,TGTDVS,ZOLA</t>
  </si>
  <si>
    <t>9/2/2022</t>
  </si>
  <si>
    <t>9/12/2022</t>
  </si>
  <si>
    <t>4/24/2023</t>
  </si>
  <si>
    <t>8/29/2022</t>
  </si>
  <si>
    <t>9/23/2022</t>
  </si>
  <si>
    <t>10/6/2022</t>
  </si>
  <si>
    <t>10/18/2022</t>
  </si>
  <si>
    <t>9/22/2022</t>
  </si>
  <si>
    <t>11/15/2022</t>
  </si>
  <si>
    <t>11/21/2022</t>
  </si>
  <si>
    <t>12/16/2022</t>
  </si>
  <si>
    <t>9/26/2022</t>
  </si>
  <si>
    <t>11/25/2022</t>
  </si>
  <si>
    <t>6/20/2023</t>
  </si>
  <si>
    <t>II10-1267</t>
  </si>
  <si>
    <t>CSNSTORES,KOHLDSN,OLLIIX,OVERSTOCK01,TGTDVS</t>
  </si>
  <si>
    <t>11/28/2022</t>
  </si>
  <si>
    <t>6/5/2023</t>
  </si>
  <si>
    <t>10/14/2022</t>
  </si>
  <si>
    <t>9/28/2022</t>
  </si>
  <si>
    <t>2/10/2023</t>
  </si>
  <si>
    <t>8/11/2023</t>
  </si>
  <si>
    <t>10/5/2022</t>
  </si>
  <si>
    <t>1/25/2023</t>
  </si>
  <si>
    <t>10/24/2023</t>
  </si>
  <si>
    <t>11/30/2022</t>
  </si>
  <si>
    <t>9/26/2023</t>
  </si>
  <si>
    <t>II10-1149</t>
  </si>
  <si>
    <t>PP001486;PF005293</t>
  </si>
  <si>
    <t>1/19/2021</t>
  </si>
  <si>
    <t>AMAZON,CSNSTORES,JCPENNEY01,MACY02,OLLIIX,OVERSTOCK01,TGTDVS</t>
  </si>
  <si>
    <t>3/24/2022</t>
  </si>
  <si>
    <t>1/20/2021</t>
  </si>
  <si>
    <t>3/4/2021</t>
  </si>
  <si>
    <t>12/17/2021</t>
  </si>
  <si>
    <t>2/10/2021</t>
  </si>
  <si>
    <t>2/16/2021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</si>
  <si>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</si>
  <si>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</si>
  <si>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</si>
  <si>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</si>
  <si>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</si>
  <si>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</si>
  <si>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</si>
  <si>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</si>
  <si>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</si>
  <si>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</si>
  <si>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AMAZON,CSNSTORES,JCPENNEY01,KOHLDSN,OLLIIX,OVERSTOCK01,TGTDVS</t>
  </si>
  <si>
    <t>12/26/2021</t>
  </si>
  <si>
    <t>2/12/2021</t>
  </si>
  <si>
    <t>2/9/2021</t>
  </si>
  <si>
    <t>3/5/2021</t>
  </si>
  <si>
    <t>12/21/2021</t>
  </si>
  <si>
    <t>6/8/2021</t>
  </si>
  <si>
    <t>6/14/2021</t>
  </si>
  <si>
    <t>7/11/2021</t>
  </si>
  <si>
    <t>2/2/2024</t>
  </si>
  <si>
    <t>II10-1270</t>
  </si>
  <si>
    <t>PP001486;PF005762</t>
  </si>
  <si>
    <t>4/16/2023</t>
  </si>
  <si>
    <t>10/19/2022</t>
  </si>
  <si>
    <t>2/6/2023</t>
  </si>
  <si>
    <t>2/28/2023</t>
  </si>
  <si>
    <t>2/16/2023</t>
  </si>
  <si>
    <t>10/9/2023</t>
  </si>
  <si>
    <t>II10-1271</t>
  </si>
  <si>
    <t>AMAZONDS,JCPENNEY01,TGTDVS</t>
  </si>
  <si>
    <t>10/7/2022</t>
  </si>
  <si>
    <t>8/24/2022</t>
  </si>
  <si>
    <t>7/8/2024</t>
  </si>
  <si>
    <t>8/22/2024</t>
  </si>
  <si>
    <t>3/21/2023</t>
  </si>
  <si>
    <t>8/13/2023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</si>
  <si>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</si>
  <si>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</si>
  <si>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</si>
  <si>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</si>
  <si>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</si>
  <si>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</si>
  <si>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</si>
  <si>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AMAZON,MACY02,OLLIIX,OVERSTOCK01,TGTDVS</t>
  </si>
  <si>
    <t>6/23/2024</t>
  </si>
  <si>
    <t>1/5/2024</t>
  </si>
  <si>
    <t>11/18/2023</t>
  </si>
  <si>
    <t>11/24/2023</t>
  </si>
  <si>
    <t>1/15/2024</t>
  </si>
  <si>
    <t>4/30/2024</t>
  </si>
  <si>
    <t>7/31/2024</t>
  </si>
  <si>
    <t>II10-1312</t>
  </si>
  <si>
    <t>AMERSIGNDS,CSNSTORES,MACY02,OLLIIX,TGTDVS</t>
  </si>
  <si>
    <t>7/16/2024</t>
  </si>
  <si>
    <t>4/3/2024</t>
  </si>
  <si>
    <t>7/2/2024</t>
  </si>
  <si>
    <t>11/28/2023</t>
  </si>
  <si>
    <t>3/14/2024</t>
  </si>
  <si>
    <t>1/8/2024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</si>
  <si>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</si>
  <si>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</si>
  <si>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</si>
  <si>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</si>
  <si>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</si>
  <si>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</si>
  <si>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</si>
  <si>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AMERSIGNDS,CSNSTORES,JCPENNEY01,KOHLDSN,OLLIIX,OVERSTOCK01,TGTDVS</t>
  </si>
  <si>
    <t>6/7/2019</t>
  </si>
  <si>
    <t>9/8/2018</t>
  </si>
  <si>
    <t>10/9/2018</t>
  </si>
  <si>
    <t>9/10/2018</t>
  </si>
  <si>
    <t>8/17/2018</t>
  </si>
  <si>
    <t>9/12/2018</t>
  </si>
  <si>
    <t>10/10/2018</t>
  </si>
  <si>
    <t>10/23/2018</t>
  </si>
  <si>
    <t>10/2/2018</t>
  </si>
  <si>
    <t>2/5/2019</t>
  </si>
  <si>
    <t>7/10/2018</t>
  </si>
  <si>
    <t>9/9/2018</t>
  </si>
  <si>
    <t>10/14/2019</t>
  </si>
  <si>
    <t>8/24/2020</t>
  </si>
  <si>
    <t>8/14/2023</t>
  </si>
  <si>
    <t>12/8/2021</t>
  </si>
  <si>
    <t>9/19/2023</t>
  </si>
  <si>
    <t>9/19/2018</t>
  </si>
  <si>
    <t>4/22/2022</t>
  </si>
  <si>
    <t>4/14/2021</t>
  </si>
  <si>
    <t>3/15/2019</t>
  </si>
  <si>
    <t>3/4/2019</t>
  </si>
  <si>
    <t>8/31/2018</t>
  </si>
  <si>
    <t>2/29/2024</t>
  </si>
  <si>
    <t>5/6/2024</t>
  </si>
  <si>
    <t>5/30/2019</t>
  </si>
  <si>
    <t>6/19/2019</t>
  </si>
  <si>
    <t>II10-1039</t>
  </si>
  <si>
    <t>AMERSIGNDS,CSNSTORES,JCPENNEY01,KOHLDSN,MACY02,OLLIIX,OVERSTOCK01,TGTDVS</t>
  </si>
  <si>
    <t>6/9/2019</t>
  </si>
  <si>
    <t>9/18/2018</t>
  </si>
  <si>
    <t>4/16/2019</t>
  </si>
  <si>
    <t>9/24/2018</t>
  </si>
  <si>
    <t>10/12/2018</t>
  </si>
  <si>
    <t>2/12/2019</t>
  </si>
  <si>
    <t>8/14/2019</t>
  </si>
  <si>
    <t>8/19/2020</t>
  </si>
  <si>
    <t>8/7/2023</t>
  </si>
  <si>
    <t>11/9/2018</t>
  </si>
  <si>
    <t>2/23/2022</t>
  </si>
  <si>
    <t>2/10/2022</t>
  </si>
  <si>
    <t>4/1/2020</t>
  </si>
  <si>
    <t>2/28/2020</t>
  </si>
  <si>
    <t>11/14/2019</t>
  </si>
  <si>
    <t>6/26/2019</t>
  </si>
  <si>
    <t>II10-1100</t>
  </si>
  <si>
    <t>Grey/Black</t>
  </si>
  <si>
    <t>PF005086;PP001731</t>
  </si>
  <si>
    <t>3/9/2020</t>
  </si>
  <si>
    <t>AMAZON,CSNSTORES,KOHLDSN,OLLIIX,OVERSTOCK01,TGTDVS</t>
  </si>
  <si>
    <t>5/22/2020</t>
  </si>
  <si>
    <t>4/9/2020</t>
  </si>
  <si>
    <t>8/26/2020</t>
  </si>
  <si>
    <t>3/16/2020</t>
  </si>
  <si>
    <t>8/27/2020</t>
  </si>
  <si>
    <t>3/15/2021</t>
  </si>
  <si>
    <t>4/30/2020</t>
  </si>
  <si>
    <t>12/3/2021</t>
  </si>
  <si>
    <t>12/13/2022</t>
  </si>
  <si>
    <t>8/31/2020</t>
  </si>
  <si>
    <t>1/11/2023</t>
  </si>
  <si>
    <t>12/7/2020</t>
  </si>
  <si>
    <t>12/15/2023</t>
  </si>
  <si>
    <t>II10-1101</t>
  </si>
  <si>
    <t>10/8/2024</t>
  </si>
  <si>
    <t>AMAZON,FINGERHUTDS,KIRKLANDDS,MACY02,OVERSTOCK01,TGTDVS</t>
  </si>
  <si>
    <t>3/13/2020</t>
  </si>
  <si>
    <t>2/18/2021</t>
  </si>
  <si>
    <t>9/27/2021</t>
  </si>
  <si>
    <t>6/17/2024</t>
  </si>
  <si>
    <t>7/4/2021</t>
  </si>
  <si>
    <t>12/9/2020</t>
  </si>
  <si>
    <t>11/17/2020</t>
  </si>
  <si>
    <t>6/24/2021</t>
  </si>
  <si>
    <t>II10-1222</t>
  </si>
  <si>
    <t>Off-White/Navy</t>
  </si>
  <si>
    <t>PF005628</t>
  </si>
  <si>
    <t>6/30/2021</t>
  </si>
  <si>
    <t>OVERSTOCK01,TGTDVS</t>
  </si>
  <si>
    <t>4/6/2022</t>
  </si>
  <si>
    <t>12/13/2021</t>
  </si>
  <si>
    <t>1/20/2022</t>
  </si>
  <si>
    <t>5/11/2022</t>
  </si>
  <si>
    <t>12/6/2021</t>
  </si>
  <si>
    <t>1/9/2022</t>
  </si>
  <si>
    <t>2/8/2022</t>
  </si>
  <si>
    <t>1/24/2022</t>
  </si>
  <si>
    <t>1/4/2022</t>
  </si>
  <si>
    <t>2/1/2022</t>
  </si>
  <si>
    <t>3/20/2022</t>
  </si>
  <si>
    <t>3/28/2022</t>
  </si>
  <si>
    <t>8/10/2023</t>
  </si>
  <si>
    <t>5/13/2024</t>
  </si>
  <si>
    <t>3/25/2022</t>
  </si>
  <si>
    <t>4/25/2022</t>
  </si>
  <si>
    <t>12/23/2021</t>
  </si>
  <si>
    <t>2/22/2022</t>
  </si>
  <si>
    <t>6/1/2022</t>
  </si>
  <si>
    <t>8/1/2022</t>
  </si>
  <si>
    <t>II10-1223</t>
  </si>
  <si>
    <t>AMAZON,CSNSTORES,OVERSTOCK01</t>
  </si>
  <si>
    <t>1/3/2022</t>
  </si>
  <si>
    <t>2/15/2022</t>
  </si>
  <si>
    <t>1/19/2022</t>
  </si>
  <si>
    <t>3/15/2022</t>
  </si>
  <si>
    <t>4/1/2022</t>
  </si>
  <si>
    <t>2/19/2024</t>
  </si>
  <si>
    <t>5/1/2022</t>
  </si>
  <si>
    <t>2/9/2022</t>
  </si>
  <si>
    <t>7/27/2022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</si>
  <si>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</si>
  <si>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</si>
  <si>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</si>
  <si>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</si>
  <si>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</si>
  <si>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</si>
  <si>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10/2/2024</t>
  </si>
  <si>
    <t>CSNSTORES,JCPENNEY01,KIRKLANDDS,MACY02,OLLIIX,OVERSTOCK01,TGTDVS</t>
  </si>
  <si>
    <t>4/12/2024</t>
  </si>
  <si>
    <t>4/9/2019</t>
  </si>
  <si>
    <t>5/20/2019</t>
  </si>
  <si>
    <t>3/18/2019</t>
  </si>
  <si>
    <t>4/3/2019</t>
  </si>
  <si>
    <t>5/9/2019</t>
  </si>
  <si>
    <t>8/13/2019</t>
  </si>
  <si>
    <t>8/31/2019</t>
  </si>
  <si>
    <t>4/23/2019</t>
  </si>
  <si>
    <t>5/6/2019</t>
  </si>
  <si>
    <t>5/22/2019</t>
  </si>
  <si>
    <t>3/5/2020</t>
  </si>
  <si>
    <t>4/26/2021</t>
  </si>
  <si>
    <t>8/19/2019</t>
  </si>
  <si>
    <t>11/9/2019</t>
  </si>
  <si>
    <t>3/5/2019</t>
  </si>
  <si>
    <t>12/6/2019</t>
  </si>
  <si>
    <t>3/1/2021</t>
  </si>
  <si>
    <t>II10-1053</t>
  </si>
  <si>
    <t>AMAZONDS,CSNSTORES,JCPENNEY01,KOHLDSN,OLLIIX,OVERSTOCK01,TGTDVS</t>
  </si>
  <si>
    <t>4/19/2024</t>
  </si>
  <si>
    <t>4/11/2019</t>
  </si>
  <si>
    <t>10/2/2019</t>
  </si>
  <si>
    <t>7/29/2019</t>
  </si>
  <si>
    <t>9/1/2019</t>
  </si>
  <si>
    <t>3/6/2021</t>
  </si>
  <si>
    <t>4/15/2019</t>
  </si>
  <si>
    <t>8/16/2024</t>
  </si>
  <si>
    <t>3/6/2020</t>
  </si>
  <si>
    <t>5/4/2020</t>
  </si>
  <si>
    <t>12/12/2019</t>
  </si>
  <si>
    <t>12/5/2021</t>
  </si>
  <si>
    <t>6/25/2019</t>
  </si>
  <si>
    <t>II10-1069</t>
  </si>
  <si>
    <t>PP001094;PF004766</t>
  </si>
  <si>
    <t>8/29/2019</t>
  </si>
  <si>
    <t>CSNSTORES,MACY02,OLLIIX,OVERSTOCK01</t>
  </si>
  <si>
    <t>Dropped</t>
  </si>
  <si>
    <t>9/29/2019</t>
  </si>
  <si>
    <t>10/4/2019</t>
  </si>
  <si>
    <t>9/17/2019</t>
  </si>
  <si>
    <t>11/4/2019</t>
  </si>
  <si>
    <t>11/18/2019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</si>
  <si>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</si>
  <si>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</si>
  <si>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</si>
  <si>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</si>
  <si>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</si>
  <si>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</si>
  <si>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</si>
  <si>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</si>
  <si>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</si>
  <si>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</si>
  <si>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BLK01,CSNSTORES,JCPENNEY01,KOHLDSN,OVERSTOCK01,TGTDVS</t>
  </si>
  <si>
    <t>1/7/2020</t>
  </si>
  <si>
    <t>9/26/2019</t>
  </si>
  <si>
    <t>4/6/2021</t>
  </si>
  <si>
    <t>3/23/2020</t>
  </si>
  <si>
    <t>6/3/2021</t>
  </si>
  <si>
    <t>9/8/2019</t>
  </si>
  <si>
    <t>1/5/2021</t>
  </si>
  <si>
    <t>6/22/2020</t>
  </si>
  <si>
    <t>8/3/2021</t>
  </si>
  <si>
    <t>II10-1130</t>
  </si>
  <si>
    <t>Nea</t>
  </si>
  <si>
    <t>Cotton Printed Comforter Set with Trims</t>
  </si>
  <si>
    <t>Black/White</t>
  </si>
  <si>
    <t>PP001095;PF005261</t>
  </si>
  <si>
    <t>Boho</t>
  </si>
  <si>
    <t>CSNSTORES,KOHLDSN,MACY02,OLLIIX,OVERSTOCK01,TGTDVS</t>
  </si>
  <si>
    <t>10/6/2021</t>
  </si>
  <si>
    <t>3/10/2021</t>
  </si>
  <si>
    <t>12/22/2020</t>
  </si>
  <si>
    <t>12/28/2020</t>
  </si>
  <si>
    <t>12/31/2020</t>
  </si>
  <si>
    <t>12/2/2021</t>
  </si>
  <si>
    <t>1/5/2022</t>
  </si>
  <si>
    <t>3/31/2021</t>
  </si>
  <si>
    <t>11/4/2021</t>
  </si>
  <si>
    <t>Offered</t>
  </si>
  <si>
    <t>1/21/2021</t>
  </si>
  <si>
    <t>5/14/2023</t>
  </si>
  <si>
    <t>10/30/2023</t>
  </si>
  <si>
    <t>II10-1131</t>
  </si>
  <si>
    <t>AMAZON,CSNSTORES,DESINC,JCPENNEY01,KOHLDSN,MACY02,OLLIIX,OVERSTOCK01,TGTDVS</t>
  </si>
  <si>
    <t>10/4/2021</t>
  </si>
  <si>
    <t>1/22/2021</t>
  </si>
  <si>
    <t>12/30/2020</t>
  </si>
  <si>
    <t>12/23/2020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</si>
  <si>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</si>
  <si>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</si>
  <si>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</si>
  <si>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</si>
  <si>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</si>
  <si>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</si>
  <si>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</si>
  <si>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</si>
  <si>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</si>
  <si>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</si>
  <si>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AMAZON,CSNSTORES,KOHLDSN,OLLIIX,TGTDVS,ZOLA</t>
  </si>
  <si>
    <t>8/16/2019</t>
  </si>
  <si>
    <t>3/22/2019</t>
  </si>
  <si>
    <t>6/17/2019</t>
  </si>
  <si>
    <t>4/30/2019</t>
  </si>
  <si>
    <t>4/4/2019</t>
  </si>
  <si>
    <t>6/18/2019</t>
  </si>
  <si>
    <t>3/8/2021</t>
  </si>
  <si>
    <t>12/9/2021</t>
  </si>
  <si>
    <t>10/21/2021</t>
  </si>
  <si>
    <t>1/17/2020</t>
  </si>
  <si>
    <t>3/27/2020</t>
  </si>
  <si>
    <t>10/10/2019</t>
  </si>
  <si>
    <t>4/23/2020</t>
  </si>
  <si>
    <t>II10-1057</t>
  </si>
  <si>
    <t>9/29/2024</t>
  </si>
  <si>
    <t>AMAZON,CSNSTORES,KOHLDSN,MACY02,OVERSTOCK01,ROOMECOM,ZOLA</t>
  </si>
  <si>
    <t>3/25/2019</t>
  </si>
  <si>
    <t>8/15/2019</t>
  </si>
  <si>
    <t>3/26/2019</t>
  </si>
  <si>
    <t>9/3/2019</t>
  </si>
  <si>
    <t>6/12/2019</t>
  </si>
  <si>
    <t>9/24/2019</t>
  </si>
  <si>
    <t>7/2/2020</t>
  </si>
  <si>
    <t>12/4/2022</t>
  </si>
  <si>
    <t>4/29/2019</t>
  </si>
  <si>
    <t>6/29/2022</t>
  </si>
  <si>
    <t>8/6/2021</t>
  </si>
  <si>
    <t>1/25/2020</t>
  </si>
  <si>
    <t>4/3/2020</t>
  </si>
  <si>
    <t>2/1/2020</t>
  </si>
  <si>
    <t>11/21/2019</t>
  </si>
  <si>
    <t>4/28/2020</t>
  </si>
  <si>
    <t>12/11/2023</t>
  </si>
  <si>
    <t>7/1/2021</t>
  </si>
  <si>
    <t>7/26/2019</t>
  </si>
  <si>
    <t>II10-1116</t>
  </si>
  <si>
    <t>Cody</t>
  </si>
  <si>
    <t>3 Piece Cotton Comforter Set</t>
  </si>
  <si>
    <t>Gray/Yellow</t>
  </si>
  <si>
    <t>PP001505;PF005117</t>
  </si>
  <si>
    <t>Stripe</t>
  </si>
  <si>
    <t>ASHFURNDS,CSNSTORES,OLLIIX,OVERSTOCK01,TGTDVS</t>
  </si>
  <si>
    <t>1/25/2024</t>
  </si>
  <si>
    <t>3/28/2023</t>
  </si>
  <si>
    <t>5/17/2022</t>
  </si>
  <si>
    <t>12/20/2020</t>
  </si>
  <si>
    <t>10/19/2021</t>
  </si>
  <si>
    <t>7/1/2024</t>
  </si>
  <si>
    <t>6/25/2021</t>
  </si>
  <si>
    <t>10/5/2021</t>
  </si>
  <si>
    <t>12/21/2020</t>
  </si>
  <si>
    <t>9/12/2023</t>
  </si>
  <si>
    <t>10/24/2020</t>
  </si>
  <si>
    <t>11/27/2020</t>
  </si>
  <si>
    <t>3/9/2023</t>
  </si>
  <si>
    <t>II10-1117</t>
  </si>
  <si>
    <t>CSNSTORES,JCPENNEY01,KOHLDSN,MACY02,OLLIIX,OVERSTOCK01</t>
  </si>
  <si>
    <t>4/10/2023</t>
  </si>
  <si>
    <t>11/15/2020</t>
  </si>
  <si>
    <t>6/14/2022</t>
  </si>
  <si>
    <t>1/2/2021</t>
  </si>
  <si>
    <t>6/10/2024</t>
  </si>
  <si>
    <t>12/16/2020</t>
  </si>
  <si>
    <t>II10-1260</t>
  </si>
  <si>
    <t>Gray/Navy</t>
  </si>
  <si>
    <t>PP001505;PF005755</t>
  </si>
  <si>
    <t>AMAZONDS,CSNSTORES,KOHLDSN,MACY02,OLLIIX,OVERSTOCK01,TGTDVS</t>
  </si>
  <si>
    <t>8/5/2022</t>
  </si>
  <si>
    <t>3/30/2023</t>
  </si>
  <si>
    <t>9/7/2022</t>
  </si>
  <si>
    <t>9/16/2022</t>
  </si>
  <si>
    <t>11/1/2022</t>
  </si>
  <si>
    <t>7/22/2024</t>
  </si>
  <si>
    <t>II10-1261</t>
  </si>
  <si>
    <t>AMAZONDS,CSNSTORES,OLLIIX,OVERSTOCK01</t>
  </si>
  <si>
    <t>8/30/2022</t>
  </si>
  <si>
    <t>4/25/2023</t>
  </si>
  <si>
    <t>8/18/2022</t>
  </si>
  <si>
    <t>10/11/2022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</si>
  <si>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</si>
  <si>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</si>
  <si>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</si>
  <si>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</si>
  <si>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</si>
  <si>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</si>
  <si>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</si>
  <si>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</si>
  <si>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AMAZONDS,AMERSIGNDS,OLLIIX,OVERSTOCK01,TGTDVS</t>
  </si>
  <si>
    <t>10/9/2020</t>
  </si>
  <si>
    <t>8/6/2020</t>
  </si>
  <si>
    <t>8/11/2020</t>
  </si>
  <si>
    <t>3/21/2021</t>
  </si>
  <si>
    <t>5/26/2023</t>
  </si>
  <si>
    <t>7/16/2023</t>
  </si>
  <si>
    <t>4/11/2021</t>
  </si>
  <si>
    <t>2/24/2021</t>
  </si>
  <si>
    <t>5/28/2024</t>
  </si>
  <si>
    <t>II10-1109</t>
  </si>
  <si>
    <t>AMAZONDS,CSNSTORES,KOHLDSN,OLLIIX,OVERSTOCK01</t>
  </si>
  <si>
    <t>8/13/2020</t>
  </si>
  <si>
    <t>8/5/2020</t>
  </si>
  <si>
    <t>5/14/2021</t>
  </si>
  <si>
    <t>10/12/2020</t>
  </si>
  <si>
    <t>1/14/2021</t>
  </si>
  <si>
    <t>8/31/2023</t>
  </si>
  <si>
    <t>4/23/2021</t>
  </si>
  <si>
    <t>6/28/2021</t>
  </si>
  <si>
    <t>9/3/2020</t>
  </si>
  <si>
    <t>II10-1157</t>
  </si>
  <si>
    <t>3 Piece Flax and Cotton Blended Comforter Set</t>
  </si>
  <si>
    <t>Inactive</t>
  </si>
  <si>
    <t>C+</t>
  </si>
  <si>
    <t>PP001488;PF005330</t>
  </si>
  <si>
    <t>2/22/2021</t>
  </si>
  <si>
    <t>KOHLDSN,OVERSTOCK01,ZOLA</t>
  </si>
  <si>
    <t>12/12/2022</t>
  </si>
  <si>
    <t>3/17/2021</t>
  </si>
  <si>
    <t>5/23/2021</t>
  </si>
  <si>
    <t>5/4/2021</t>
  </si>
  <si>
    <t>5/9/2021</t>
  </si>
  <si>
    <t>12/14/2021</t>
  </si>
  <si>
    <t>2/6/2022</t>
  </si>
  <si>
    <t>9/1/2022</t>
  </si>
  <si>
    <t>II10-1112</t>
  </si>
  <si>
    <t>Arizona</t>
  </si>
  <si>
    <t>PP001500;PF005109</t>
  </si>
  <si>
    <t>CSNSTORES,KOHLDSN,OLLIIX,OVERSTOCK01,TGTDVS,Zulily</t>
  </si>
  <si>
    <t>11/22/2020</t>
  </si>
  <si>
    <t>6/17/2021</t>
  </si>
  <si>
    <t>6/22/2021</t>
  </si>
  <si>
    <t>11/13/2020</t>
  </si>
  <si>
    <t>1/11/2021</t>
  </si>
  <si>
    <t>10/13/2020</t>
  </si>
  <si>
    <t>5/3/2022</t>
  </si>
  <si>
    <t>11/11/2020</t>
  </si>
  <si>
    <t>II10-1113</t>
  </si>
  <si>
    <t>AMAZON,CSNSTORES,HSNDS,JCPENNEY01,KOHLDSN,OLLIIX,OVERSTOCK01,TGTDVS</t>
  </si>
  <si>
    <t>2/1/2024</t>
  </si>
  <si>
    <t>6/7/2022</t>
  </si>
  <si>
    <t>9/28/2021</t>
  </si>
  <si>
    <t>12/11/2020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</si>
  <si>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</si>
  <si>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</si>
  <si>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</si>
  <si>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</si>
  <si>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</si>
  <si>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</si>
  <si>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</si>
  <si>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JCPENNEY01,KOHLDSN,MACY02,OVERSCONSIGN</t>
  </si>
  <si>
    <t>7/27/2024</t>
  </si>
  <si>
    <t>8/21/2024</t>
  </si>
  <si>
    <t>6/26/2024</t>
  </si>
  <si>
    <t>7/25/2024</t>
  </si>
  <si>
    <t>6/5/2024</t>
  </si>
  <si>
    <t>7/9/2024</t>
  </si>
  <si>
    <t>7/11/2024</t>
  </si>
  <si>
    <t>8/19/2024</t>
  </si>
  <si>
    <t>6/3/2024</t>
  </si>
  <si>
    <t>6/27/2024</t>
  </si>
  <si>
    <t>8/12/2024</t>
  </si>
  <si>
    <t>Pending</t>
  </si>
  <si>
    <t>II10-1321</t>
  </si>
  <si>
    <t>JCPENNEY01,KOHLDSN,OVERSTOCK01</t>
  </si>
  <si>
    <t>6/12/2024</t>
  </si>
  <si>
    <t>8/14/2024</t>
  </si>
  <si>
    <t>II10-1324</t>
  </si>
  <si>
    <t>PP001961;PF006246</t>
  </si>
  <si>
    <t>7/19/2024</t>
  </si>
  <si>
    <t>7/12/2024</t>
  </si>
  <si>
    <t>II10-1325</t>
  </si>
  <si>
    <t>AMAZON,JCPENNEY01</t>
  </si>
  <si>
    <t>6/20/2024</t>
  </si>
  <si>
    <t>8/5/2024</t>
  </si>
  <si>
    <t>II10-1330</t>
  </si>
  <si>
    <t>Cairo</t>
  </si>
  <si>
    <t>PF006275;PP001968</t>
  </si>
  <si>
    <t>Artisan</t>
  </si>
  <si>
    <t>7/24/2024</t>
  </si>
  <si>
    <t>9/28/2024</t>
  </si>
  <si>
    <t>8/2/2024</t>
  </si>
  <si>
    <t>II10-1331</t>
  </si>
  <si>
    <t>8/1/2024</t>
  </si>
  <si>
    <t>8/7/2024</t>
  </si>
  <si>
    <t>II10-1214</t>
  </si>
  <si>
    <t>Serena</t>
  </si>
  <si>
    <t>3 Piece Cotton Printed Comforter Set w/ trims</t>
  </si>
  <si>
    <t>Donation</t>
  </si>
  <si>
    <t>PP001725;PF005641</t>
  </si>
  <si>
    <t>11/17/2021</t>
  </si>
  <si>
    <t>CSNSTORES,TGTDVS</t>
  </si>
  <si>
    <t>11/19/2021</t>
  </si>
  <si>
    <t>11/23/2021</t>
  </si>
  <si>
    <t>7/13/2022</t>
  </si>
  <si>
    <t>11/16/2021</t>
  </si>
  <si>
    <t>6/6/2022</t>
  </si>
  <si>
    <t>2/25/2022</t>
  </si>
  <si>
    <t>3/17/2022</t>
  </si>
  <si>
    <t>4/19/2022</t>
  </si>
  <si>
    <t>II10-1215</t>
  </si>
  <si>
    <t>CSNSTORES,JCPENNEY01,OVERSTOCK01,TGTDVS</t>
  </si>
  <si>
    <t>1/26/2022</t>
  </si>
  <si>
    <t>3/8/2022</t>
  </si>
  <si>
    <t>6/24/2022</t>
  </si>
  <si>
    <t>3/18/2022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</si>
  <si>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</si>
  <si>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</si>
  <si>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</si>
  <si>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</si>
  <si>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</si>
  <si>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</si>
  <si>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</si>
  <si>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10/8/2022</t>
  </si>
  <si>
    <t>12/19/2022</t>
  </si>
  <si>
    <t>II10-1280</t>
  </si>
  <si>
    <t>AMAZONDS,JCPENNEY01,MACY02,OVERSTOCK01,TGTDVS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</si>
  <si>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</si>
  <si>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</si>
  <si>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</si>
  <si>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</si>
  <si>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</si>
  <si>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</si>
  <si>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</si>
  <si>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</si>
  <si>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</si>
  <si>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</si>
  <si>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</si>
  <si>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CSNSTORES,JCPENNEY01,Zulily</t>
  </si>
  <si>
    <t>Restricted(WF)</t>
  </si>
  <si>
    <t>6/7/2023</t>
  </si>
  <si>
    <t>6/10/2021</t>
  </si>
  <si>
    <t>8/2/2021</t>
  </si>
  <si>
    <t>5/18/2021</t>
  </si>
  <si>
    <t>5/17/2023</t>
  </si>
  <si>
    <t>5/17/2021</t>
  </si>
  <si>
    <t>7/22/2021</t>
  </si>
  <si>
    <t>9/22/2021</t>
  </si>
  <si>
    <t>1/27/2022</t>
  </si>
  <si>
    <t>5/25/2021</t>
  </si>
  <si>
    <t>8/17/2021</t>
  </si>
  <si>
    <t>II10-1162</t>
  </si>
  <si>
    <t>CSNSTORES,JCPENNEY01,KIRKLANDDS,OVERSTOCK01</t>
  </si>
  <si>
    <t>7/19/2021</t>
  </si>
  <si>
    <t>12/29/2021</t>
  </si>
  <si>
    <t>9/8/2021</t>
  </si>
  <si>
    <t>7/10/2023</t>
  </si>
  <si>
    <t>1/31/2022</t>
  </si>
  <si>
    <t>9/3/2021</t>
  </si>
  <si>
    <t>8/14/2021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</si>
  <si>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</si>
  <si>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</si>
  <si>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</si>
  <si>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</si>
  <si>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</si>
  <si>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</si>
  <si>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</si>
  <si>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</si>
  <si>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</si>
  <si>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</si>
  <si>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4/22/2021</t>
  </si>
  <si>
    <t>7/12/2021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</si>
  <si>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</si>
  <si>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</si>
  <si>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</si>
  <si>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</si>
  <si>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</si>
  <si>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</si>
  <si>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</si>
  <si>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</si>
  <si>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10/15/2019</t>
  </si>
  <si>
    <t>1/14/2020</t>
  </si>
  <si>
    <t>9/16/2019</t>
  </si>
  <si>
    <t>11/12/2019</t>
  </si>
  <si>
    <t>5/10/2020</t>
  </si>
  <si>
    <t>2/14/2020</t>
  </si>
  <si>
    <t>12/2/2020</t>
  </si>
  <si>
    <t>II10-1044</t>
  </si>
  <si>
    <t>Comforter (Set)</t>
  </si>
  <si>
    <t>Masie</t>
  </si>
  <si>
    <t>3 Piece Elastic Embroidered Cotton Comforter Set</t>
  </si>
  <si>
    <t>PP000451;PF004499</t>
  </si>
  <si>
    <t>CSNSTORES,OVERSTOCK01</t>
  </si>
  <si>
    <t>11/29/2018</t>
  </si>
  <si>
    <t>11/14/2018</t>
  </si>
  <si>
    <t>11/4/2018</t>
  </si>
  <si>
    <t>11/13/2018</t>
  </si>
  <si>
    <t>9/10/2019</t>
  </si>
  <si>
    <t>11/12/2018</t>
  </si>
  <si>
    <t>8/16/2018</t>
  </si>
  <si>
    <t>10/31/2018</t>
  </si>
  <si>
    <t>7/22/2020</t>
  </si>
  <si>
    <t>11/15/2018</t>
  </si>
  <si>
    <t>12/9/2018</t>
  </si>
  <si>
    <t>4/19/2020</t>
  </si>
  <si>
    <t>6/8/2019</t>
  </si>
  <si>
    <t>12/19/2019</t>
  </si>
  <si>
    <t>II10-1045</t>
  </si>
  <si>
    <t>10/25/2018</t>
  </si>
  <si>
    <t>ASHFURNDS,BLK01,CSNSTORES,MACY02,TGTDVS,ZOLA</t>
  </si>
  <si>
    <t>12/10/2018</t>
  </si>
  <si>
    <t>8/22/2019</t>
  </si>
  <si>
    <t>10/29/2018</t>
  </si>
  <si>
    <t>11/1/2018</t>
  </si>
  <si>
    <t>6/6/2019</t>
  </si>
  <si>
    <t>II10-799</t>
  </si>
  <si>
    <t>PF001680;PP000451</t>
  </si>
  <si>
    <t>9/30/2016</t>
  </si>
  <si>
    <t>1/4/2017</t>
  </si>
  <si>
    <t>12/21/2016</t>
  </si>
  <si>
    <t>12/5/2016</t>
  </si>
  <si>
    <t>9/12/2019</t>
  </si>
  <si>
    <t>8/17/2016</t>
  </si>
  <si>
    <t>1/6/2017</t>
  </si>
  <si>
    <t>10/18/2018</t>
  </si>
  <si>
    <t>10/25/2021</t>
  </si>
  <si>
    <t>1/9/2017</t>
  </si>
  <si>
    <t>9/4/2017</t>
  </si>
  <si>
    <t>7/31/2019</t>
  </si>
  <si>
    <t>11/30/2018</t>
  </si>
  <si>
    <t>8/10/2020</t>
  </si>
  <si>
    <t>3/29/2021</t>
  </si>
  <si>
    <t>1/3/2017</t>
  </si>
  <si>
    <t>4/2/2019</t>
  </si>
  <si>
    <t>II10-800</t>
  </si>
  <si>
    <t>ASHFURNDS,CSNSTORES,ZOLA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</si>
  <si>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</si>
  <si>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</si>
  <si>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</si>
  <si>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</si>
  <si>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</si>
  <si>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</si>
  <si>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</si>
  <si>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</si>
  <si>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</si>
  <si>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II10-596</t>
  </si>
  <si>
    <t>White</t>
  </si>
  <si>
    <t>PF001679;PP000451</t>
  </si>
  <si>
    <t>AMAZON,MACY02,OLLIIX,OVERSTOCK01</t>
  </si>
  <si>
    <t>6/22/2016</t>
  </si>
  <si>
    <t>5/13/2016</t>
  </si>
  <si>
    <t>3/14/2016</t>
  </si>
  <si>
    <t>10/1/2019</t>
  </si>
  <si>
    <t>6/17/2016</t>
  </si>
  <si>
    <t>6/9/2016</t>
  </si>
  <si>
    <t>6/20/2018</t>
  </si>
  <si>
    <t>7/16/2018</t>
  </si>
  <si>
    <t>2/12/2024</t>
  </si>
  <si>
    <t>5/9/2023</t>
  </si>
  <si>
    <t>3/30/2016</t>
  </si>
  <si>
    <t>9/14/2018</t>
  </si>
  <si>
    <t>11/18/2016</t>
  </si>
  <si>
    <t>1/18/2019</t>
  </si>
  <si>
    <t>7/24/2017</t>
  </si>
  <si>
    <t>II10-597</t>
  </si>
  <si>
    <t>AMAZON,NRTPORT,OVERSTOCK01</t>
  </si>
  <si>
    <t>7/14/2016</t>
  </si>
  <si>
    <t>5/3/2016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</si>
  <si>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</si>
  <si>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</si>
  <si>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</si>
  <si>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</si>
  <si>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</si>
  <si>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</si>
  <si>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</si>
  <si>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</si>
  <si>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</si>
  <si>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</si>
  <si>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4/6/2018</t>
  </si>
  <si>
    <t>3/1/2018</t>
  </si>
  <si>
    <t>3/29/2018</t>
  </si>
  <si>
    <t>2/1/2018</t>
  </si>
  <si>
    <t>2/11/2018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</si>
  <si>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</si>
  <si>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</si>
  <si>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</si>
  <si>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</si>
  <si>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</si>
  <si>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</si>
  <si>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</si>
  <si>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</si>
  <si>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</si>
  <si>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4/13/2018</t>
  </si>
  <si>
    <t>7/2/2019</t>
  </si>
  <si>
    <t>4/12/2018</t>
  </si>
  <si>
    <t>9/9/2019</t>
  </si>
  <si>
    <t>3/5/2018</t>
  </si>
  <si>
    <t>12/31/2018</t>
  </si>
  <si>
    <t>10/27/2021</t>
  </si>
  <si>
    <t>3/16/2018</t>
  </si>
  <si>
    <t>12/7/2018</t>
  </si>
  <si>
    <t>4/24/2018</t>
  </si>
  <si>
    <t>5/5/2020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</si>
  <si>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</si>
  <si>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</si>
  <si>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</si>
  <si>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</si>
  <si>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</si>
  <si>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</si>
  <si>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</si>
  <si>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</si>
  <si>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</si>
  <si>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</si>
  <si>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</si>
  <si>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</si>
  <si>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</si>
  <si>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</si>
  <si>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</si>
  <si>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</si>
  <si>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II10-046</t>
  </si>
  <si>
    <t>Sutton</t>
  </si>
  <si>
    <t>Cotton Seersucker Comfoter Set</t>
  </si>
  <si>
    <t>Twin</t>
  </si>
  <si>
    <t>PF001590</t>
  </si>
  <si>
    <t>Casual|Mid-Century</t>
  </si>
  <si>
    <t>OLLIIX,OVERSTOCK01,TGTDVS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</si>
  <si>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</si>
  <si>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</si>
  <si>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</si>
  <si>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</si>
  <si>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</si>
  <si>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</si>
  <si>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</si>
  <si>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</si>
  <si>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</si>
  <si>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</si>
  <si>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</si>
  <si>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BLK01,CSNSTORES,OLLIIX,OVERSTOCK01,TGTDVS</t>
  </si>
  <si>
    <t>8/29/2018</t>
  </si>
  <si>
    <t>2/8/2016</t>
  </si>
  <si>
    <t>10/17/2018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</si>
  <si>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</si>
  <si>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</si>
  <si>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</si>
  <si>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</si>
  <si>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</si>
  <si>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</si>
  <si>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</si>
  <si>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</si>
  <si>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BEALLSDS,BLK01,KOHLDSN,MACY02,OLLIIX,OVERSTOCK01,TGTDVS</t>
  </si>
  <si>
    <t>2/22/2016</t>
  </si>
  <si>
    <t>10/16/2018</t>
  </si>
  <si>
    <t>1/3/2021</t>
  </si>
  <si>
    <t>6/24/2020</t>
  </si>
  <si>
    <t>12/16/2016</t>
  </si>
  <si>
    <t>1/4/2015</t>
  </si>
  <si>
    <t>8/24/2017</t>
  </si>
  <si>
    <t>II10-931</t>
  </si>
  <si>
    <t>Cotton Comforter Mini Set</t>
  </si>
  <si>
    <t>PP000342</t>
  </si>
  <si>
    <t>10/18/2017</t>
  </si>
  <si>
    <t>AMAZONDS,CSNSTORES,OVERSTOCK01</t>
  </si>
  <si>
    <t>6/15/2018</t>
  </si>
  <si>
    <t>12/15/2017</t>
  </si>
  <si>
    <t>1/30/2018</t>
  </si>
  <si>
    <t>1/29/2018</t>
  </si>
  <si>
    <t>12/11/2017</t>
  </si>
  <si>
    <t>1/2/2018</t>
  </si>
  <si>
    <t>11/28/2017</t>
  </si>
  <si>
    <t>12/27/2017</t>
  </si>
  <si>
    <t>1/24/2018</t>
  </si>
  <si>
    <t>2/5/2018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</si>
  <si>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</si>
  <si>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</si>
  <si>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</si>
  <si>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</si>
  <si>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</si>
  <si>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</si>
  <si>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</si>
  <si>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</si>
  <si>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</si>
  <si>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</si>
  <si>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</si>
  <si>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AMAZON,CSNSTORES,MACY02,OVERSTOCK01,ZOLA</t>
  </si>
  <si>
    <t>4/26/2018</t>
  </si>
  <si>
    <t>3/15/2018</t>
  </si>
  <si>
    <t>12/21/2017</t>
  </si>
  <si>
    <t>1/17/2018</t>
  </si>
  <si>
    <t>9/16/2020</t>
  </si>
  <si>
    <t>7/26/2023</t>
  </si>
  <si>
    <t>1/27/2021</t>
  </si>
  <si>
    <t>4/20/2020</t>
  </si>
  <si>
    <t>12/2/2019</t>
  </si>
  <si>
    <t>II10-092</t>
  </si>
  <si>
    <t>Lakeside</t>
  </si>
  <si>
    <t>Grey</t>
  </si>
  <si>
    <t>PF001649;PP000439</t>
  </si>
  <si>
    <t>Mid-Century|Casual</t>
  </si>
  <si>
    <t>BLK01,JCPENNEY01,KOHLDSN</t>
  </si>
  <si>
    <t>7/9/2015</t>
  </si>
  <si>
    <t>5/8/2015</t>
  </si>
  <si>
    <t>5/4/2015</t>
  </si>
  <si>
    <t>4/23/2015</t>
  </si>
  <si>
    <t>11/20/2018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</si>
  <si>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</si>
  <si>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</si>
  <si>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</si>
  <si>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</si>
  <si>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</si>
  <si>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</si>
  <si>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</si>
  <si>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</si>
  <si>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JCPENNEY01,KOHLDSN</t>
  </si>
  <si>
    <t>4/20/2015</t>
  </si>
  <si>
    <t>4/13/2015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</si>
  <si>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</si>
  <si>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</si>
  <si>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</si>
  <si>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</si>
  <si>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</si>
  <si>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</si>
  <si>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</si>
  <si>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</si>
  <si>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</si>
  <si>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</si>
  <si>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</si>
  <si>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</si>
  <si>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</si>
  <si>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</si>
  <si>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2/17/2015</t>
  </si>
  <si>
    <t>1/28/2016</t>
  </si>
  <si>
    <t>1/29/2015</t>
  </si>
  <si>
    <t>8/20/2020</t>
  </si>
  <si>
    <t>II10-053</t>
  </si>
  <si>
    <t>CSNSTORES,JCPENNEY01,KOHLDSN</t>
  </si>
  <si>
    <t>6/12/2015</t>
  </si>
  <si>
    <t>8/26/2018</t>
  </si>
  <si>
    <t>1/21/2015</t>
  </si>
  <si>
    <t>4/15/2015</t>
  </si>
  <si>
    <t>1/15/2015</t>
  </si>
  <si>
    <t>8/1/2018</t>
  </si>
  <si>
    <t>II10-054</t>
  </si>
  <si>
    <t>1/23/2015</t>
  </si>
  <si>
    <t>11/11/2018</t>
  </si>
  <si>
    <t>3/9/2015</t>
  </si>
  <si>
    <t>2/16/2016</t>
  </si>
  <si>
    <t>8/21/2015</t>
  </si>
  <si>
    <t>12/3/2018</t>
  </si>
  <si>
    <t>3/28/2019</t>
  </si>
  <si>
    <t>4/10/2017</t>
  </si>
  <si>
    <t>II12-996</t>
  </si>
  <si>
    <t>DUVET&amp;DUVET SET</t>
  </si>
  <si>
    <t>Duvet Mini Set</t>
  </si>
  <si>
    <t>Cotton Printed Duvet Cover Set with Chenille</t>
  </si>
  <si>
    <t>AMAZON,ASHFURNDS,CASTLEGATE,CSNSTORES,MACY02,OVERSCONSIGN,OVERSTOCK01,TGTDVS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</si>
  <si>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</si>
  <si>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</si>
  <si>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</si>
  <si>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</si>
  <si>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</si>
  <si>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</si>
  <si>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</si>
  <si>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</si>
  <si>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</si>
  <si>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</si>
  <si>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</si>
  <si>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</si>
  <si>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</si>
  <si>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</si>
  <si>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</si>
  <si>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</si>
  <si>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AMAZON,CSNSTORES,JCPENNEY01,MACY02,OVERSTOCK01,TGTDVS</t>
  </si>
  <si>
    <t>8/28/2018</t>
  </si>
  <si>
    <t>3/23/2018</t>
  </si>
  <si>
    <t>2/1/2019</t>
  </si>
  <si>
    <t>1/10/2022</t>
  </si>
  <si>
    <t>7/23/2019</t>
  </si>
  <si>
    <t>1/12/2023</t>
  </si>
  <si>
    <t>3/13/2018</t>
  </si>
  <si>
    <t>11/23/2022</t>
  </si>
  <si>
    <t>11/19/2020</t>
  </si>
  <si>
    <t>10/29/2019</t>
  </si>
  <si>
    <t>II12-1276</t>
  </si>
  <si>
    <t>AMAZONDS,CSNSTORES,JCPENNEY01,MACY02,OLLIIX,OVERSTOCK01,TGTDVS</t>
  </si>
  <si>
    <t>6/27/2023</t>
  </si>
  <si>
    <t>3/23/2023</t>
  </si>
  <si>
    <t>II12-1277</t>
  </si>
  <si>
    <t>AMAZONDS,CSNSTORES,MACY02,OLLIIX,OVERSTOCK01,TGTDVS</t>
  </si>
  <si>
    <t>10/17/2022</t>
  </si>
  <si>
    <t>3/1/2023</t>
  </si>
  <si>
    <t>2/3/2023</t>
  </si>
  <si>
    <t>4/5/2023</t>
  </si>
  <si>
    <t>5/20/2024</t>
  </si>
  <si>
    <t>3/19/2023</t>
  </si>
  <si>
    <t>II12-1091</t>
  </si>
  <si>
    <t>AMAZON,CSNSTORES,HSNDS,KOHLDSN,MACY02,OVERSTOCK01</t>
  </si>
  <si>
    <t>4/27/2020</t>
  </si>
  <si>
    <t>11/26/2020</t>
  </si>
  <si>
    <t>3/7/2022</t>
  </si>
  <si>
    <t>10/16/2020</t>
  </si>
  <si>
    <t>2/14/2021</t>
  </si>
  <si>
    <t>10/8/2020</t>
  </si>
  <si>
    <t>12/6/2023</t>
  </si>
  <si>
    <t>II12-1092</t>
  </si>
  <si>
    <t>CASTLEGATE,CSNSTORES,KOHLDSN,MACY02,TGTDVS,Zulily</t>
  </si>
  <si>
    <t>4/5/2020</t>
  </si>
  <si>
    <t>5/13/2020</t>
  </si>
  <si>
    <t>6/10/2020</t>
  </si>
  <si>
    <t>9/8/2022</t>
  </si>
  <si>
    <t>9/11/2020</t>
  </si>
  <si>
    <t>8/9/2024</t>
  </si>
  <si>
    <t>II12-1095</t>
  </si>
  <si>
    <t>BLK01,CSNSTORES,KOHLDSN,MACY02,OVERSTOCK01,TGTDVS</t>
  </si>
  <si>
    <t>7/12/2020</t>
  </si>
  <si>
    <t>5/26/2020</t>
  </si>
  <si>
    <t>2/14/2022</t>
  </si>
  <si>
    <t>9/10/2020</t>
  </si>
  <si>
    <t>9/8/2020</t>
  </si>
  <si>
    <t>II12-1096</t>
  </si>
  <si>
    <t>AMAZON,CSNSTORES</t>
  </si>
  <si>
    <t>10/25/2020</t>
  </si>
  <si>
    <t>9/9/2020</t>
  </si>
  <si>
    <t>II12-1268</t>
  </si>
  <si>
    <t>3 Piece Cotton Jacquard Duvet Cover Set</t>
  </si>
  <si>
    <t>AMAZONDS,JCPENNEY01,KOHLDSN,MACY02,TGTDVS</t>
  </si>
  <si>
    <t>2/14/2023</t>
  </si>
  <si>
    <t>10/31/2022</t>
  </si>
  <si>
    <t>3/24/2023</t>
  </si>
  <si>
    <t>3/17/2023</t>
  </si>
  <si>
    <t>II12-1269</t>
  </si>
  <si>
    <t>JCPENNEY01,KOHLDSN,MACY02,OVERSTOCK01,TGTDVS</t>
  </si>
  <si>
    <t>5/2/2023</t>
  </si>
  <si>
    <t>9/29/2022</t>
  </si>
  <si>
    <t>6/23/2023</t>
  </si>
  <si>
    <t>9/18/2022</t>
  </si>
  <si>
    <t>II12-1151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</si>
  <si>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</si>
  <si>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</si>
  <si>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</si>
  <si>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</si>
  <si>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</si>
  <si>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</si>
  <si>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</si>
  <si>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</si>
  <si>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II12-1106</t>
  </si>
  <si>
    <t>AMAZON,CSNSTORES,HDDS,JCPENNEY01,KOHLDSN,MACY02,OLLIIX,OVERSTOCK01,TGTDVS</t>
  </si>
  <si>
    <t>5/25/2020</t>
  </si>
  <si>
    <t>12/13/2020</t>
  </si>
  <si>
    <t>5/29/2020</t>
  </si>
  <si>
    <t>5/30/2022</t>
  </si>
  <si>
    <t>11/15/2021</t>
  </si>
  <si>
    <t>II12-1107</t>
  </si>
  <si>
    <t>AMAZON,JCPENNEY01,KOHLDSN,OLLIIX,OVERSTOCK01</t>
  </si>
  <si>
    <t>12/14/2020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</si>
  <si>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</si>
  <si>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</si>
  <si>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</si>
  <si>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</si>
  <si>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</si>
  <si>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</si>
  <si>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</si>
  <si>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AMAZONDS,JCPENNEY01,KOHLDSN,TGTDVS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</si>
  <si>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</si>
  <si>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</si>
  <si>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</si>
  <si>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</si>
  <si>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</si>
  <si>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</si>
  <si>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</si>
  <si>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</si>
  <si>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AMAZONDS,JCPENNEY01,KOHLDSN,MACY02,OVERSTOCK01,TGTDVS</t>
  </si>
  <si>
    <t>1/6/2023</t>
  </si>
  <si>
    <t>II12-1040</t>
  </si>
  <si>
    <t>Cotton Jacquard Duvet Cover Mini Set</t>
  </si>
  <si>
    <t>AMAZON,CSNSTORES,MACY02,OVERSTOCK01,TGTDVS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</si>
  <si>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</si>
  <si>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</si>
  <si>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</si>
  <si>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</si>
  <si>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</si>
  <si>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</si>
  <si>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</si>
  <si>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</si>
  <si>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AMAZON,CSNSTORES,MACY02,OLLIIX,OVERSTOCK01,TGTDVS</t>
  </si>
  <si>
    <t>9/11/2018</t>
  </si>
  <si>
    <t>9/25/2018</t>
  </si>
  <si>
    <t>2/13/2019</t>
  </si>
  <si>
    <t>7/5/2019</t>
  </si>
  <si>
    <t>II12-1102</t>
  </si>
  <si>
    <t>CSNSTORES,KOHLDSN,MACY02,OVERSTOCK01,TGTDVS</t>
  </si>
  <si>
    <t>5/28/2020</t>
  </si>
  <si>
    <t>6/9/2020</t>
  </si>
  <si>
    <t>12/18/2023</t>
  </si>
  <si>
    <t>II12-1103</t>
  </si>
  <si>
    <t>AMAZON,OVERSTOCK01</t>
  </si>
  <si>
    <t>3/10/2020</t>
  </si>
  <si>
    <t>7/15/2022</t>
  </si>
  <si>
    <t>5/23/2023</t>
  </si>
  <si>
    <t>1/3/2024</t>
  </si>
  <si>
    <t>II12-1225</t>
  </si>
  <si>
    <t>CSNSTORES,OVERSTOCK01,TGTDVS</t>
  </si>
  <si>
    <t>4/8/2022</t>
  </si>
  <si>
    <t>1/6/2022</t>
  </si>
  <si>
    <t>6/28/2022</t>
  </si>
  <si>
    <t>3/30/2022</t>
  </si>
  <si>
    <t>2/7/2022</t>
  </si>
  <si>
    <t>6/2/2022</t>
  </si>
  <si>
    <t>II12-1063</t>
  </si>
  <si>
    <t>3 Piece Cotton Duvet Cover Set with Chenille Tufting</t>
  </si>
  <si>
    <t>AMERSIGNDS,CSNSTORES,KOHLDSN,MACY02,OVERSTOCK01,TGTDVS</t>
  </si>
  <si>
    <t>1/17/2024</t>
  </si>
  <si>
    <t>9/30/2019</t>
  </si>
  <si>
    <t>3/24/2020</t>
  </si>
  <si>
    <t>3/18/2020</t>
  </si>
  <si>
    <t>12/20/2022</t>
  </si>
  <si>
    <t>II12-1064</t>
  </si>
  <si>
    <t>AMAZON,CSNSTORES,JCPENNEY01,KOHLDSN,MACY02,OVERSTOCK01,TGTDVS,ZOLA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</si>
  <si>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</si>
  <si>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</si>
  <si>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</si>
  <si>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</si>
  <si>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</si>
  <si>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</si>
  <si>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</si>
  <si>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</si>
  <si>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</si>
  <si>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</si>
  <si>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9/24/2024</t>
  </si>
  <si>
    <t>BLK01,CSNSTORES,JCPENNEY01,KOHLDSN,MACY02,OLLIIX,OVERSTOCK01,TGTDVS,Zulily</t>
  </si>
  <si>
    <t>10/14/2020</t>
  </si>
  <si>
    <t>9/4/2022</t>
  </si>
  <si>
    <t>5/2/2024</t>
  </si>
  <si>
    <t>II12-1317</t>
  </si>
  <si>
    <t>9/3/2024</t>
  </si>
  <si>
    <t>3/7/2024</t>
  </si>
  <si>
    <t>3/11/2024</t>
  </si>
  <si>
    <t>5/21/2024</t>
  </si>
  <si>
    <t>1/23/2024</t>
  </si>
  <si>
    <t>II12-1318</t>
  </si>
  <si>
    <t>OLLIIX,OVERSTOCK01</t>
  </si>
  <si>
    <t>9/6/2024</t>
  </si>
  <si>
    <t>12/1/2023</t>
  </si>
  <si>
    <t>II12-1250</t>
  </si>
  <si>
    <t>CSNSTORES,MACY02,OVERSTOCK01,TGTDVS</t>
  </si>
  <si>
    <t>8/17/2022</t>
  </si>
  <si>
    <t>5/31/2022</t>
  </si>
  <si>
    <t>6/13/2022</t>
  </si>
  <si>
    <t>II12-1251</t>
  </si>
  <si>
    <t>JCPENNEY01,KOHLDSN,OVERSTOCK01,TGTDVS</t>
  </si>
  <si>
    <t>11/16/2023</t>
  </si>
  <si>
    <t>8/12/2022</t>
  </si>
  <si>
    <t>6/17/2022</t>
  </si>
  <si>
    <t>II12-1058</t>
  </si>
  <si>
    <t>Cotton Printed Duvet Cover Set with Trims</t>
  </si>
  <si>
    <t>AMAZON,CSNSTORES,JCPENNEY01,MACY02,OVERSTOCK01</t>
  </si>
  <si>
    <t>7/18/2019</t>
  </si>
  <si>
    <t>7/25/2019</t>
  </si>
  <si>
    <t>8/7/2020</t>
  </si>
  <si>
    <t>7/14/2020</t>
  </si>
  <si>
    <t>5/3/2024</t>
  </si>
  <si>
    <t>12/26/2023</t>
  </si>
  <si>
    <t>4/24/2019</t>
  </si>
  <si>
    <t>7/12/2019</t>
  </si>
  <si>
    <t>II12-1059</t>
  </si>
  <si>
    <t>AMAZON,CSNSTORES,MACY02,OLLIIX,OVERSTOCK01,TGTDVS,ZOLA</t>
  </si>
  <si>
    <t>4/1/2019</t>
  </si>
  <si>
    <t>8/26/2019</t>
  </si>
  <si>
    <t>5/7/2019</t>
  </si>
  <si>
    <t>7/11/2019</t>
  </si>
  <si>
    <t>6/15/2021</t>
  </si>
  <si>
    <t>1/15/2021</t>
  </si>
  <si>
    <t>7/17/2024</t>
  </si>
  <si>
    <t>10/3/2019</t>
  </si>
  <si>
    <t>II12-1132</t>
  </si>
  <si>
    <t>2/7/2021</t>
  </si>
  <si>
    <t>7/5/2021</t>
  </si>
  <si>
    <t>II12-1133</t>
  </si>
  <si>
    <t>AMAZON,CSNSTORES,OLLIIX,OVERSTOCK01,TGTDVS</t>
  </si>
  <si>
    <t>6/8/2023</t>
  </si>
  <si>
    <t>7/12/2022</t>
  </si>
  <si>
    <t>6/23/2021</t>
  </si>
  <si>
    <t>II12-1054</t>
  </si>
  <si>
    <t>Cotton Jacquard Duvet Cover Set</t>
  </si>
  <si>
    <t>CSNSTORES,JCPENNEY01,MACY02,OVERSTOCK01,TGTDVS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</si>
  <si>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</si>
  <si>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</si>
  <si>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</si>
  <si>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</si>
  <si>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</si>
  <si>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</si>
  <si>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</si>
  <si>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</si>
  <si>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</si>
  <si>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3/31/2019</t>
  </si>
  <si>
    <t>5/29/2019</t>
  </si>
  <si>
    <t>9/11/2019</t>
  </si>
  <si>
    <t>3/11/2022</t>
  </si>
  <si>
    <t>II12-1071</t>
  </si>
  <si>
    <t>CSNSTORES,MACY02,TGTDVS,ZOLA</t>
  </si>
  <si>
    <t>1/8/2020</t>
  </si>
  <si>
    <t>10/17/2019</t>
  </si>
  <si>
    <t>12/31/2019</t>
  </si>
  <si>
    <t>11/20/2019</t>
  </si>
  <si>
    <t>II12-1072</t>
  </si>
  <si>
    <t>CSNSTORES,MACY02,OVERSTOCK01</t>
  </si>
  <si>
    <t>9/27/2019</t>
  </si>
  <si>
    <t>2/21/2020</t>
  </si>
  <si>
    <t>5/8/2022</t>
  </si>
  <si>
    <t>2/4/2020</t>
  </si>
  <si>
    <t>II12-554</t>
  </si>
  <si>
    <t>3 Piece Duvet Cover Mini Set</t>
  </si>
  <si>
    <t>AMAZON,CSNSTORES,MACY02,TGTDVS</t>
  </si>
  <si>
    <t>11/26/2015</t>
  </si>
  <si>
    <t>9/10/2015</t>
  </si>
  <si>
    <t>8/26/2015</t>
  </si>
  <si>
    <t>8/31/2015</t>
  </si>
  <si>
    <t>3/10/2023</t>
  </si>
  <si>
    <t>3/25/2016</t>
  </si>
  <si>
    <t>6/13/2017</t>
  </si>
  <si>
    <t>9/14/2020</t>
  </si>
  <si>
    <t>II12-555</t>
  </si>
  <si>
    <t>AMAZON,JCPENNEY01,KOHLDSN,OLLIIX</t>
  </si>
  <si>
    <t>10/13/2015</t>
  </si>
  <si>
    <t>9/1/2015</t>
  </si>
  <si>
    <t>11/25/2015</t>
  </si>
  <si>
    <t>9/14/2015</t>
  </si>
  <si>
    <t>12/22/2015</t>
  </si>
  <si>
    <t>4/12/2019</t>
  </si>
  <si>
    <t>12/8/2015</t>
  </si>
  <si>
    <t>3/17/2016</t>
  </si>
  <si>
    <t>6/8/2018</t>
  </si>
  <si>
    <t>8/17/2019</t>
  </si>
  <si>
    <t>II12-787</t>
  </si>
  <si>
    <t>AMAZON,CSNSTORES,KOHLDSN,OVERSTOCK01,TGTDVS</t>
  </si>
  <si>
    <t>2/19/2018</t>
  </si>
  <si>
    <t>11/25/2016</t>
  </si>
  <si>
    <t>1/10/2024</t>
  </si>
  <si>
    <t>1/18/2017</t>
  </si>
  <si>
    <t>3/13/2017</t>
  </si>
  <si>
    <t>6/8/2017</t>
  </si>
  <si>
    <t>9/16/2016</t>
  </si>
  <si>
    <t>11/23/2016</t>
  </si>
  <si>
    <t>6/28/2017</t>
  </si>
  <si>
    <t>10/26/2017</t>
  </si>
  <si>
    <t>II12-788</t>
  </si>
  <si>
    <t>CSNSTORES,JCPENNEY01,MACY02</t>
  </si>
  <si>
    <t>2/27/2017</t>
  </si>
  <si>
    <t>5/19/2017</t>
  </si>
  <si>
    <t>12/15/2016</t>
  </si>
  <si>
    <t>3/6/2017</t>
  </si>
  <si>
    <t>12/12/2016</t>
  </si>
  <si>
    <t>II12-783</t>
  </si>
  <si>
    <t>CSNSTORES,KOHLDSN</t>
  </si>
  <si>
    <t>4/3/2017</t>
  </si>
  <si>
    <t>2/6/2017</t>
  </si>
  <si>
    <t>5/17/2017</t>
  </si>
  <si>
    <t>11/16/2016</t>
  </si>
  <si>
    <t>1/2/2019</t>
  </si>
  <si>
    <t>12/5/2017</t>
  </si>
  <si>
    <t>II12-784</t>
  </si>
  <si>
    <t>KOHLDSN,OVERSTOCK01</t>
  </si>
  <si>
    <t>11/22/2016</t>
  </si>
  <si>
    <t>5/18/2017</t>
  </si>
  <si>
    <t>3/20/2024</t>
  </si>
  <si>
    <t>8/22/2017</t>
  </si>
  <si>
    <t>II12-1313</t>
  </si>
  <si>
    <t>3 Piece Cotton Blend Chenille Duvet Cover Set</t>
  </si>
  <si>
    <t>CSNSTORES,MACY02,OLLIIX,TGTDVS</t>
  </si>
  <si>
    <t>1/2/2024</t>
  </si>
  <si>
    <t>3/29/2024</t>
  </si>
  <si>
    <t>II12-1314</t>
  </si>
  <si>
    <t>12/14/2023</t>
  </si>
  <si>
    <t>11/27/2023</t>
  </si>
  <si>
    <t>II12-1110</t>
  </si>
  <si>
    <t>3 Piece Flax and Cotton Blended Duvet Cover Set</t>
  </si>
  <si>
    <t>AMAZONDS,CSNSTORES,TGTDVS</t>
  </si>
  <si>
    <t>8/14/2020</t>
  </si>
  <si>
    <t>11/17/2022</t>
  </si>
  <si>
    <t>11/8/2021</t>
  </si>
  <si>
    <t>8/18/2021</t>
  </si>
  <si>
    <t>II12-1111</t>
  </si>
  <si>
    <t>AMAZONDS,CSNSTORES,MACY02,OVERSTOCK01</t>
  </si>
  <si>
    <t>10/11/2020</t>
  </si>
  <si>
    <t>12/27/2021</t>
  </si>
  <si>
    <t>7/29/2022</t>
  </si>
  <si>
    <t>II12-1156</t>
  </si>
  <si>
    <t>PP001488;PF005329</t>
  </si>
  <si>
    <t>2/19/2021</t>
  </si>
  <si>
    <t>7/26/2021</t>
  </si>
  <si>
    <t>4/30/2021</t>
  </si>
  <si>
    <t>5/19/2021</t>
  </si>
  <si>
    <t>5/20/2021</t>
  </si>
  <si>
    <t>1/29/2024</t>
  </si>
  <si>
    <t>1/21/2022</t>
  </si>
  <si>
    <t>11/2/2021</t>
  </si>
  <si>
    <t>II12-1159</t>
  </si>
  <si>
    <t>4/29/2021</t>
  </si>
  <si>
    <t>5/28/2021</t>
  </si>
  <si>
    <t>II12-1118</t>
  </si>
  <si>
    <t>3 Piece Cotton Duvet Cover Set</t>
  </si>
  <si>
    <t>CSNSTORES,KOHLDSN,MACY02,OVERSTOCK01,TGTDVS,Zulily</t>
  </si>
  <si>
    <t>8/11/2022</t>
  </si>
  <si>
    <t>5/24/2021</t>
  </si>
  <si>
    <t>3/8/2023</t>
  </si>
  <si>
    <t>II12-1119</t>
  </si>
  <si>
    <t>CSNSTORES,MACY02,OLLIIX,OVERSTOCK01,TGTDVS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</si>
  <si>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</si>
  <si>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</si>
  <si>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</si>
  <si>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</si>
  <si>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</si>
  <si>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</si>
  <si>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</si>
  <si>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</si>
  <si>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</si>
  <si>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</si>
  <si>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</si>
  <si>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</si>
  <si>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</si>
  <si>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II12-1322</t>
  </si>
  <si>
    <t>3 Piece Striped Cotton Duvet Cover Set</t>
  </si>
  <si>
    <t>AMAZON,JCPENNEY01,KOHLDSN,MACY02</t>
  </si>
  <si>
    <t>7/4/2024</t>
  </si>
  <si>
    <t>7/3/2024</t>
  </si>
  <si>
    <t>8/6/2024</t>
  </si>
  <si>
    <t>II12-1323</t>
  </si>
  <si>
    <t>7/18/2024</t>
  </si>
  <si>
    <t>8/27/2024</t>
  </si>
  <si>
    <t>II12-1326</t>
  </si>
  <si>
    <t>8/26/2024</t>
  </si>
  <si>
    <t>II12-1327</t>
  </si>
  <si>
    <t>AMAZONDS,KOHLDSN,OVERSTOCK01</t>
  </si>
  <si>
    <t>II12-1114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</si>
  <si>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</si>
  <si>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</si>
  <si>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</si>
  <si>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</si>
  <si>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</si>
  <si>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</si>
  <si>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</si>
  <si>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</si>
  <si>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</si>
  <si>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CSNSTORES,JCPENNEY01,KOHLDSN,OVERSTOCK01,TGTDVS</t>
  </si>
  <si>
    <t>2/27/2024</t>
  </si>
  <si>
    <t>4/8/2024</t>
  </si>
  <si>
    <t>2/5/2024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</si>
  <si>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</si>
  <si>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</si>
  <si>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</si>
  <si>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</si>
  <si>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</si>
  <si>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</si>
  <si>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</si>
  <si>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</si>
  <si>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CSNSTORES,JCPENNEY01,KOHLDSN,MACY02,TGTDVS</t>
  </si>
  <si>
    <t>8/20/2023</t>
  </si>
  <si>
    <t>5/13/2021</t>
  </si>
  <si>
    <t>12/11/2021</t>
  </si>
  <si>
    <t>5/7/2024</t>
  </si>
  <si>
    <t>12/15/2022</t>
  </si>
  <si>
    <t>9/24/2021</t>
  </si>
  <si>
    <t>II12-1332</t>
  </si>
  <si>
    <t>3 Piece Cotton Jacquard Duvet Set</t>
  </si>
  <si>
    <t>AMAZON,TGTDVS</t>
  </si>
  <si>
    <t>II12-1333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</si>
  <si>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</si>
  <si>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</si>
  <si>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</si>
  <si>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</si>
  <si>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</si>
  <si>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</si>
  <si>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</si>
  <si>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II12-1281</t>
  </si>
  <si>
    <t>Organic Cotton Chambray 3 Piece Duvet Cover Set</t>
  </si>
  <si>
    <t>MACY02,OVERSCONSIGN</t>
  </si>
  <si>
    <t>12/2/2022</t>
  </si>
  <si>
    <t>II12-1282</t>
  </si>
  <si>
    <t>1/23/2023</t>
  </si>
  <si>
    <t>5/12/2023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</si>
  <si>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</si>
  <si>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</si>
  <si>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</si>
  <si>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</si>
  <si>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</si>
  <si>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</si>
  <si>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</si>
  <si>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</si>
  <si>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</si>
  <si>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</si>
  <si>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</si>
  <si>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8/9/2022</t>
  </si>
  <si>
    <t>5/13/2022</t>
  </si>
  <si>
    <t>7/30/2022</t>
  </si>
  <si>
    <t>6/30/2022</t>
  </si>
  <si>
    <t>7/5/2022</t>
  </si>
  <si>
    <t>8/4/2022</t>
  </si>
  <si>
    <t>10/16/2022</t>
  </si>
  <si>
    <t>II12-1241</t>
  </si>
  <si>
    <t>AMAZONDS,MACY02,TGTDVS</t>
  </si>
  <si>
    <t>7/7/2022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</si>
  <si>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</si>
  <si>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</si>
  <si>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</si>
  <si>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</si>
  <si>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</si>
  <si>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</si>
  <si>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</si>
  <si>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</si>
  <si>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JCPENNEY01,MACY02,OLLIIX,TGTDVS</t>
  </si>
  <si>
    <t>5/14/2020</t>
  </si>
  <si>
    <t>7/25/2021</t>
  </si>
  <si>
    <t>II12-1084</t>
  </si>
  <si>
    <t>AMAZON,CSNSTORES,JCPENNEY01,KOHLDSN,TGTDVS</t>
  </si>
  <si>
    <t>7/6/2020</t>
  </si>
  <si>
    <t>7/24/2020</t>
  </si>
  <si>
    <t>1/22/2023</t>
  </si>
  <si>
    <t>II12-1067</t>
  </si>
  <si>
    <t>Reversible Cotton Duvet Cover Set</t>
  </si>
  <si>
    <t>9/6/2019</t>
  </si>
  <si>
    <t>KOHLDSN,MACY02</t>
  </si>
  <si>
    <t>1/28/2020</t>
  </si>
  <si>
    <t>9/15/2019</t>
  </si>
  <si>
    <t>2/17/2021</t>
  </si>
  <si>
    <t>II12-1068</t>
  </si>
  <si>
    <t>11/23/2019</t>
  </si>
  <si>
    <t>11/8/2019</t>
  </si>
  <si>
    <t>II12-1076</t>
  </si>
  <si>
    <t>Suri</t>
  </si>
  <si>
    <t>Gray/Blush</t>
  </si>
  <si>
    <t>PP001320;PF004765</t>
  </si>
  <si>
    <t>11/15/2019</t>
  </si>
  <si>
    <t>10/16/2019</t>
  </si>
  <si>
    <t>11/24/2019</t>
  </si>
  <si>
    <t>2/11/2020</t>
  </si>
  <si>
    <t>10/22/2020</t>
  </si>
  <si>
    <t>8/11/2021</t>
  </si>
  <si>
    <t>II12-598</t>
  </si>
  <si>
    <t>Duvet&amp;Duvet Set</t>
  </si>
  <si>
    <t>3 Piece Elastic Embroidered Cotton Duvet Cover Set</t>
  </si>
  <si>
    <t>AMAZONDS,CSNSTORES,MACY02,OVERSTOCK01,TGTDVS</t>
  </si>
  <si>
    <t>6/20/2016</t>
  </si>
  <si>
    <t>3/24/2017</t>
  </si>
  <si>
    <t>3/10/2016</t>
  </si>
  <si>
    <t>3/8/2016</t>
  </si>
  <si>
    <t>6/23/2016</t>
  </si>
  <si>
    <t>11/6/2018</t>
  </si>
  <si>
    <t>12/17/2018</t>
  </si>
  <si>
    <t>1/25/2022</t>
  </si>
  <si>
    <t>5/12/2016</t>
  </si>
  <si>
    <t>11/27/2018</t>
  </si>
  <si>
    <t>II12-599</t>
  </si>
  <si>
    <t>AMAZON,BLK01,CASTLEGATE,OVERSTOCK01</t>
  </si>
  <si>
    <t>8/11/2016</t>
  </si>
  <si>
    <t>3/31/2017</t>
  </si>
  <si>
    <t>6/13/2016</t>
  </si>
  <si>
    <t>9/21/2016</t>
  </si>
  <si>
    <t>6/2/2021</t>
  </si>
  <si>
    <t>3/22/2016</t>
  </si>
  <si>
    <t>9/28/2017</t>
  </si>
  <si>
    <t>II12-801</t>
  </si>
  <si>
    <t>BLK01,TGTDVS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</si>
  <si>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</si>
  <si>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</si>
  <si>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</si>
  <si>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</si>
  <si>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</si>
  <si>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</si>
  <si>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</si>
  <si>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</si>
  <si>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</si>
  <si>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</si>
  <si>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</si>
  <si>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</si>
  <si>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</si>
  <si>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II12-1014</t>
  </si>
  <si>
    <t>2/27/2018</t>
  </si>
  <si>
    <t>2/6/2018</t>
  </si>
  <si>
    <t>2/8/2018</t>
  </si>
  <si>
    <t>4/20/2018</t>
  </si>
  <si>
    <t>II12-1015</t>
  </si>
  <si>
    <t>4/16/2018</t>
  </si>
  <si>
    <t>5/2/2018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</si>
  <si>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</si>
  <si>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</si>
  <si>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</si>
  <si>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</si>
  <si>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</si>
  <si>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</si>
  <si>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</si>
  <si>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</si>
  <si>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</si>
  <si>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</si>
  <si>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</si>
  <si>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</si>
  <si>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7/1/2019</t>
  </si>
  <si>
    <t>12/18/2018</t>
  </si>
  <si>
    <t>II12-049</t>
  </si>
  <si>
    <t>Duvet Cover Set</t>
  </si>
  <si>
    <t>BLK01,OVERSTOCK01</t>
  </si>
  <si>
    <t>12/14/2017</t>
  </si>
  <si>
    <t>5/20/2015</t>
  </si>
  <si>
    <t>1/16/2015</t>
  </si>
  <si>
    <t>2/23/2015</t>
  </si>
  <si>
    <t>8/3/2015</t>
  </si>
  <si>
    <t>1/9/2015</t>
  </si>
  <si>
    <t>7/28/2017</t>
  </si>
  <si>
    <t>12/13/2019</t>
  </si>
  <si>
    <t>II12-050</t>
  </si>
  <si>
    <t>BLK01,NRTPORT,OVERSTOCK01,TGTDVS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</si>
  <si>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</si>
  <si>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</si>
  <si>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</si>
  <si>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</si>
  <si>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</si>
  <si>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</si>
  <si>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</si>
  <si>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</si>
  <si>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</si>
  <si>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3/30/2015</t>
  </si>
  <si>
    <t>3/25/2015</t>
  </si>
  <si>
    <t>6/26/2015</t>
  </si>
  <si>
    <t>8/5/2019</t>
  </si>
  <si>
    <t>II12-933</t>
  </si>
  <si>
    <t>Cotton Duvet Cover Mini Set</t>
  </si>
  <si>
    <t>AMAZON,KOHLDSN,OVERSTOCK01</t>
  </si>
  <si>
    <t>1/15/2018</t>
  </si>
  <si>
    <t>7/2/2018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</si>
  <si>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</si>
  <si>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</si>
  <si>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</si>
  <si>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</si>
  <si>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</si>
  <si>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</si>
  <si>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</si>
  <si>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JCPENNEY01,TGTDVS</t>
  </si>
  <si>
    <t>4/18/2018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</si>
  <si>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</si>
  <si>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</si>
  <si>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</si>
  <si>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</si>
  <si>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</si>
  <si>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</si>
  <si>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</si>
  <si>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</si>
  <si>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6/5/2015</t>
  </si>
  <si>
    <t>4/25/2015</t>
  </si>
  <si>
    <t>7/13/2015</t>
  </si>
  <si>
    <t>5/6/2015</t>
  </si>
  <si>
    <t>II12-111</t>
  </si>
  <si>
    <t>OVERSTOCK01,Zulily</t>
  </si>
  <si>
    <t>6/17/2015</t>
  </si>
  <si>
    <t>4/19/2015</t>
  </si>
  <si>
    <t>9/18/2015</t>
  </si>
  <si>
    <t>8/14/2015</t>
  </si>
  <si>
    <t>5/17/2019</t>
  </si>
  <si>
    <t>II12-055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</si>
  <si>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</si>
  <si>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</si>
  <si>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</si>
  <si>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</si>
  <si>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</si>
  <si>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</si>
  <si>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</si>
  <si>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</si>
  <si>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</si>
  <si>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</si>
  <si>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</si>
  <si>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</si>
  <si>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2/9/2015</t>
  </si>
  <si>
    <t>1/8/2019</t>
  </si>
  <si>
    <t>4/28/2015</t>
  </si>
  <si>
    <t>12/7/2016</t>
  </si>
  <si>
    <t>10/3/2017</t>
  </si>
  <si>
    <t>7/20/2023</t>
  </si>
  <si>
    <t>II12-763</t>
  </si>
  <si>
    <t>Nova</t>
  </si>
  <si>
    <t>PF001660;PP000474</t>
  </si>
  <si>
    <t>Casual|Transitional</t>
  </si>
  <si>
    <t>10/19/2016</t>
  </si>
  <si>
    <t>10/4/2016</t>
  </si>
  <si>
    <t>12/20/2016</t>
  </si>
  <si>
    <t>8/2/2017</t>
  </si>
  <si>
    <t>8/15/2016</t>
  </si>
  <si>
    <t>9/26/2016</t>
  </si>
  <si>
    <t>10/17/2016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</si>
  <si>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</si>
  <si>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</si>
  <si>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</si>
  <si>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</si>
  <si>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</si>
  <si>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</si>
  <si>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</si>
  <si>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</si>
  <si>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KOHLDSN,OLLIIX</t>
  </si>
  <si>
    <t>8/27/2017</t>
  </si>
  <si>
    <t>9/3/2017</t>
  </si>
  <si>
    <t>8/28/2017</t>
  </si>
  <si>
    <t>8/31/2017</t>
  </si>
  <si>
    <t>8/7/2017</t>
  </si>
  <si>
    <t>8/30/2017</t>
  </si>
  <si>
    <t>5/13/2018</t>
  </si>
  <si>
    <t>12/8/2017</t>
  </si>
  <si>
    <t>9/5/2017</t>
  </si>
  <si>
    <t>9/27/2017</t>
  </si>
  <si>
    <t>1/25/2019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</si>
  <si>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</si>
  <si>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</si>
  <si>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</si>
  <si>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</si>
  <si>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</si>
  <si>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</si>
  <si>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</si>
  <si>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</si>
  <si>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AMAZON,BLK01,CSNSTORES,JCPENNEY01,KOHLDSN,OVERSTOCK01,ROOMECOM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</si>
  <si>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</si>
  <si>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</si>
  <si>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</si>
  <si>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</si>
  <si>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</si>
  <si>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</si>
  <si>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</si>
  <si>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</si>
  <si>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</si>
  <si>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</si>
  <si>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</si>
  <si>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</si>
  <si>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AMAZON,BLK01,CSNSTORES,HSNDS,JCPENNEY01,KOHLDSN,MACY02,OLLIIX,OVERSTOCK01</t>
  </si>
  <si>
    <t>11/18/2015</t>
  </si>
  <si>
    <t>9/4/2015</t>
  </si>
  <si>
    <t>10/19/2018</t>
  </si>
  <si>
    <t>9/16/2015</t>
  </si>
  <si>
    <t>7/15/2019</t>
  </si>
  <si>
    <t>5/23/2016</t>
  </si>
  <si>
    <t>8/29/2017</t>
  </si>
  <si>
    <t>7/27/2017</t>
  </si>
  <si>
    <t>II13-1201</t>
  </si>
  <si>
    <t>Black</t>
  </si>
  <si>
    <t>PP000486;PF005524</t>
  </si>
  <si>
    <t>9/1/2021</t>
  </si>
  <si>
    <t>AMAZON,KOHLDSN,OLLIIX,OVERSTOCK01</t>
  </si>
  <si>
    <t>9/15/2021</t>
  </si>
  <si>
    <t>9/2/2021</t>
  </si>
  <si>
    <t>10/8/2021</t>
  </si>
  <si>
    <t>2/25/2024</t>
  </si>
  <si>
    <t>5/14/2024</t>
  </si>
  <si>
    <t>8/31/2021</t>
  </si>
  <si>
    <t>10/18/2021</t>
  </si>
  <si>
    <t>8/18/2023</t>
  </si>
  <si>
    <t>II13-1202</t>
  </si>
  <si>
    <t>AMAZON,JCPENNEY01,MACY02,OLLIIX,OVERSTOCK01</t>
  </si>
  <si>
    <t>9/7/2021</t>
  </si>
  <si>
    <t>11/12/2021</t>
  </si>
  <si>
    <t>5/16/2024</t>
  </si>
  <si>
    <t>9/20/2021</t>
  </si>
  <si>
    <t>II13-1199</t>
  </si>
  <si>
    <t>PP000486;PF005523</t>
  </si>
  <si>
    <t>11/3/2021</t>
  </si>
  <si>
    <t>9/25/2021</t>
  </si>
  <si>
    <t>2/2/2022</t>
  </si>
  <si>
    <t>II13-1200</t>
  </si>
  <si>
    <t>AMAZON,CSNSTORES,JCPENNEY01,KOHLDSN,OVERSTOCK01</t>
  </si>
  <si>
    <t>11/11/2021</t>
  </si>
  <si>
    <t>2/21/2022</t>
  </si>
  <si>
    <t>10/12/2023</t>
  </si>
  <si>
    <t>6/8/2022</t>
  </si>
  <si>
    <t>7/25/2023</t>
  </si>
  <si>
    <t>II13-610</t>
  </si>
  <si>
    <t>Kandula</t>
  </si>
  <si>
    <t>3 Piece Reversible Cotton Quilt Set</t>
  </si>
  <si>
    <t>Coral</t>
  </si>
  <si>
    <t>PF001681</t>
  </si>
  <si>
    <t>BLK01,CSNSTORES,JCPENNEY01,KOHLDSN,MACY02,OVERSTOCK01</t>
  </si>
  <si>
    <t>8/3/2016</t>
  </si>
  <si>
    <t>4/11/2016</t>
  </si>
  <si>
    <t>8/5/2016</t>
  </si>
  <si>
    <t>8/30/2019</t>
  </si>
  <si>
    <t>1/19/2018</t>
  </si>
  <si>
    <t>3/11/2019</t>
  </si>
  <si>
    <t>II13-611</t>
  </si>
  <si>
    <t>AMAZON,BLK01,CSNSTORES,JCPENNEY01</t>
  </si>
  <si>
    <t>8/22/2016</t>
  </si>
  <si>
    <t>4/4/2016</t>
  </si>
  <si>
    <t>6/27/2016</t>
  </si>
  <si>
    <t>3/2/2016</t>
  </si>
  <si>
    <t>6/6/2016</t>
  </si>
  <si>
    <t>9/13/2019</t>
  </si>
  <si>
    <t>5/31/2020</t>
  </si>
  <si>
    <t>3/17/2020</t>
  </si>
  <si>
    <t>8/3/2017</t>
  </si>
  <si>
    <t>II13-614</t>
  </si>
  <si>
    <t>PF001682</t>
  </si>
  <si>
    <t>AMAZON,BLK01,CSNSTORES,HSNDS,OVERSTOCK01</t>
  </si>
  <si>
    <t>8/31/2016</t>
  </si>
  <si>
    <t>4/10/2016</t>
  </si>
  <si>
    <t>3/5/2017</t>
  </si>
  <si>
    <t>8/4/2016</t>
  </si>
  <si>
    <t>3/21/2016</t>
  </si>
  <si>
    <t>1/24/2019</t>
  </si>
  <si>
    <t>4/6/2016</t>
  </si>
  <si>
    <t>5/23/2019</t>
  </si>
  <si>
    <t>8/14/2017</t>
  </si>
  <si>
    <t>II13-615</t>
  </si>
  <si>
    <t>AMAZON,CSNSTORES,JCPENNEY01,OLLIIX,OVERSTOCK01</t>
  </si>
  <si>
    <t>8/19/2016</t>
  </si>
  <si>
    <t>8/29/2016</t>
  </si>
  <si>
    <t>5/18/2016</t>
  </si>
  <si>
    <t>1/9/2019</t>
  </si>
  <si>
    <t>II13-1042</t>
  </si>
  <si>
    <t>3 Piece Printed Cotton Quilt Set</t>
  </si>
  <si>
    <t>Farm House|Transitional</t>
  </si>
  <si>
    <t>11/18/2018</t>
  </si>
  <si>
    <t>CSNSTORES,JCPENNEY01,KOHLDSN,MACY02,OVERSTOCK01</t>
  </si>
  <si>
    <t>11/23/2018</t>
  </si>
  <si>
    <t>9/2/2020</t>
  </si>
  <si>
    <t>II13-1043</t>
  </si>
  <si>
    <t>7/8/2021</t>
  </si>
  <si>
    <t>II13-1195</t>
  </si>
  <si>
    <t>Cotton 3 Piece Coverlet Set</t>
  </si>
  <si>
    <t>PP000428;PF004112</t>
  </si>
  <si>
    <t>10/15/2021</t>
  </si>
  <si>
    <t>10/26/2021</t>
  </si>
  <si>
    <t>3/4/2022</t>
  </si>
  <si>
    <t>5/15/2024</t>
  </si>
  <si>
    <t>12/31/2021</t>
  </si>
  <si>
    <t>II13-1196</t>
  </si>
  <si>
    <t>CSNSTORES,KOHLDSN,OVERSTOCK01,Zulily</t>
  </si>
  <si>
    <t>10/29/2021</t>
  </si>
  <si>
    <t>11/26/2021</t>
  </si>
  <si>
    <t>2/3/2022</t>
  </si>
  <si>
    <t>10/10/2021</t>
  </si>
  <si>
    <t>II13-1197</t>
  </si>
  <si>
    <t>Nea AZ</t>
  </si>
  <si>
    <t>Cotton Coverlet Set</t>
  </si>
  <si>
    <t>Multi</t>
  </si>
  <si>
    <t>4</t>
  </si>
  <si>
    <t>II13-1198</t>
  </si>
  <si>
    <t>II13-1194</t>
  </si>
  <si>
    <t>Rhea AZ</t>
  </si>
  <si>
    <t>White/ Charcoal</t>
  </si>
  <si>
    <t>6/18/2021</t>
  </si>
  <si>
    <t>II13-1246</t>
  </si>
  <si>
    <t>Coverlet Mini Set</t>
  </si>
  <si>
    <t>Salar</t>
  </si>
  <si>
    <t>3 Piece Printed Cotton Quilt Set with Trims</t>
  </si>
  <si>
    <t>PP001746;PF005675</t>
  </si>
  <si>
    <t>CSNSTORES,KOHLDSN,MACY02,OLLIIX</t>
  </si>
  <si>
    <t>8/19/2022</t>
  </si>
  <si>
    <t>10/2/2022</t>
  </si>
  <si>
    <t>1/2/2023</t>
  </si>
  <si>
    <t>10/25/2022</t>
  </si>
  <si>
    <t>6/28/2024</t>
  </si>
  <si>
    <t>II13-1247</t>
  </si>
  <si>
    <t>11/15/2023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</si>
  <si>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</si>
  <si>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</si>
  <si>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</si>
  <si>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</si>
  <si>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</si>
  <si>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</si>
  <si>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</si>
  <si>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</si>
  <si>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10/9/2024</t>
  </si>
  <si>
    <t>AMAZON,BLK01,CSNSTORES,DESINC,KOHLDSN,MACY02,NEBFUR01,OVERSTOCK01,TGTDVS</t>
  </si>
  <si>
    <t>2/12/2020</t>
  </si>
  <si>
    <t>2/7/2020</t>
  </si>
  <si>
    <t>2/10/2020</t>
  </si>
  <si>
    <t>11/29/2023</t>
  </si>
  <si>
    <t>9/6/2023</t>
  </si>
  <si>
    <t>1/22/2024</t>
  </si>
  <si>
    <t>II11-593</t>
  </si>
  <si>
    <t>PF003361;PP000437;PF005628</t>
  </si>
  <si>
    <t>AMAZON,HDDS,HSNDS,KIRKLANDDS,KOHLDSN,MACY02,OLLIIX,OVERSTOCK01,TGTDVS</t>
  </si>
  <si>
    <t>9/9/2016</t>
  </si>
  <si>
    <t>4/27/2016</t>
  </si>
  <si>
    <t>5/26/2016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</si>
  <si>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</si>
  <si>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</si>
  <si>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</si>
  <si>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</si>
  <si>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</si>
  <si>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</si>
  <si>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</si>
  <si>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AMAZON,BLK01,HSNDS,KIRKLANDDS,KOHLDSN,MACY02,OLLIIX,OVERSTOCK01,TGTDVS</t>
  </si>
  <si>
    <t>5/29/2015</t>
  </si>
  <si>
    <t>4/16/2015</t>
  </si>
  <si>
    <t>12/6/2018</t>
  </si>
  <si>
    <t>4/29/2015</t>
  </si>
  <si>
    <t>12/27/2018</t>
  </si>
  <si>
    <t>1/21/2019</t>
  </si>
  <si>
    <t>11/15/2016</t>
  </si>
  <si>
    <t>5/5/2015</t>
  </si>
  <si>
    <t>5/8/2019</t>
  </si>
  <si>
    <t>II11-229</t>
  </si>
  <si>
    <t>PF003342;PP000439;PP000478</t>
  </si>
  <si>
    <t>AMAZON,BLK01,HDDS,KOHLDSN,MACY02,OLLIIX,OVERSTOCK01,TGTDVS</t>
  </si>
  <si>
    <t>6/25/2015</t>
  </si>
  <si>
    <t>3/29/2017</t>
  </si>
  <si>
    <t>4/27/2015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</si>
  <si>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</si>
  <si>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</si>
  <si>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</si>
  <si>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</si>
  <si>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</si>
  <si>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</si>
  <si>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</si>
  <si>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</si>
  <si>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9/15/2017</t>
  </si>
  <si>
    <t>6/1/2018</t>
  </si>
  <si>
    <t>9/18/2017</t>
  </si>
  <si>
    <t>9/25/2017</t>
  </si>
  <si>
    <t>7/30/2019</t>
  </si>
  <si>
    <t>9/17/2017</t>
  </si>
  <si>
    <t>11/6/2017</t>
  </si>
  <si>
    <t>5/15/2018</t>
  </si>
  <si>
    <t>6/4/2018</t>
  </si>
  <si>
    <t>6/29/2017</t>
  </si>
  <si>
    <t>10/8/2017</t>
  </si>
  <si>
    <t>9/25/2019</t>
  </si>
  <si>
    <t>II11-230</t>
  </si>
  <si>
    <t>Seafoam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</si>
  <si>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</si>
  <si>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</si>
  <si>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</si>
  <si>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</si>
  <si>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</si>
  <si>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</si>
  <si>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</si>
  <si>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</si>
  <si>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</si>
  <si>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AMAZON,BLK01,CSNSTORES,JCPENNEY01,MACY02,OVERSTOCK01</t>
  </si>
  <si>
    <t>10/2/2015</t>
  </si>
  <si>
    <t>11/29/2015</t>
  </si>
  <si>
    <t>1/16/2017</t>
  </si>
  <si>
    <t>10/20/2015</t>
  </si>
  <si>
    <t>3/28/2017</t>
  </si>
  <si>
    <t>6/2/2016</t>
  </si>
  <si>
    <t>9/11/2017</t>
  </si>
  <si>
    <t>10/26/2022</t>
  </si>
  <si>
    <t>II11-1187</t>
  </si>
  <si>
    <t>PP001620;PF005441</t>
  </si>
  <si>
    <t>AMAZON,CSNSTORES,MACY02</t>
  </si>
  <si>
    <t>6/9/2021</t>
  </si>
  <si>
    <t>6/11/2021</t>
  </si>
  <si>
    <t>II11-551</t>
  </si>
  <si>
    <t>PF003356;PP000371</t>
  </si>
  <si>
    <t>AMAZON,BLK01,CSNSTORES,KOHLDSN,OVERSTOCK01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</si>
  <si>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</si>
  <si>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</si>
  <si>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</si>
  <si>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</si>
  <si>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</si>
  <si>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</si>
  <si>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</si>
  <si>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</si>
  <si>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</si>
  <si>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</si>
  <si>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AMAZON,CSNSTORES,KOHLDSN,MACY02,OVERSTOCK01</t>
  </si>
  <si>
    <t>8/24/2016</t>
  </si>
  <si>
    <t>6/24/2016</t>
  </si>
  <si>
    <t>II11-803</t>
  </si>
  <si>
    <t>4/4/2017</t>
  </si>
  <si>
    <t>AMAZON,MACY02</t>
  </si>
  <si>
    <t>4/14/2017</t>
  </si>
  <si>
    <t>12/26/2016</t>
  </si>
  <si>
    <t>5/14/2018</t>
  </si>
  <si>
    <t>6/6/2018</t>
  </si>
  <si>
    <t>II30-208</t>
  </si>
  <si>
    <t>NORMAL PILLOW</t>
  </si>
  <si>
    <t>Other Pillows</t>
  </si>
  <si>
    <t>Kiran</t>
  </si>
  <si>
    <t>Cotton Oblong Pillow with Chain Stitch</t>
  </si>
  <si>
    <t>12x18"</t>
  </si>
  <si>
    <t>AMAZON,BEALLSDS,BLK01,KOHLDSN,MACY02,OLLIIX,TGTDVS</t>
  </si>
  <si>
    <t>3/14/2017</t>
  </si>
  <si>
    <t>9/28/2018</t>
  </si>
  <si>
    <t>10/7/2018</t>
  </si>
  <si>
    <t>6/16/2016</t>
  </si>
  <si>
    <t>4/12/2015</t>
  </si>
  <si>
    <t>8/7/2022</t>
  </si>
  <si>
    <t>10/14/2016</t>
  </si>
  <si>
    <t>5/21/2015</t>
  </si>
  <si>
    <t>8/16/2017</t>
  </si>
  <si>
    <t>II30-209</t>
  </si>
  <si>
    <t>PF003342;PP000478</t>
  </si>
  <si>
    <t>5/23/2015</t>
  </si>
  <si>
    <t>4/3/2018</t>
  </si>
  <si>
    <t>6/16/2015</t>
  </si>
  <si>
    <t>5/26/2015</t>
  </si>
  <si>
    <t>9/16/2021</t>
  </si>
  <si>
    <t>6/9/2015</t>
  </si>
  <si>
    <t>II30-1086</t>
  </si>
  <si>
    <t>Daria</t>
  </si>
  <si>
    <t>Cotton Oblong Pillow</t>
  </si>
  <si>
    <t>Oblong</t>
  </si>
  <si>
    <t>PP001463</t>
  </si>
  <si>
    <t>2/18/2020</t>
  </si>
  <si>
    <t>AMAZON,CSNSTORES,DESINC,HDDS,KOHLDSN,MACY02,TGTDVS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</si>
  <si>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</si>
  <si>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</si>
  <si>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</si>
  <si>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</si>
  <si>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</si>
  <si>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</si>
  <si>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</si>
  <si>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AMAZON,AMAZONDS,CSNSTORES,JCPENNEY01,KIRKLANDDS,KOHLDSN,MACY02,OLLIIX,OVERSTOCK01,TGTDVS</t>
  </si>
  <si>
    <t>9/20/2016</t>
  </si>
  <si>
    <t>4/21/2017</t>
  </si>
  <si>
    <t>3/23/2016</t>
  </si>
  <si>
    <t>5/31/2016</t>
  </si>
  <si>
    <t>1/9/2018</t>
  </si>
  <si>
    <t>1/27/2020</t>
  </si>
  <si>
    <t>II30-998</t>
  </si>
  <si>
    <t>Bea</t>
  </si>
  <si>
    <t>Embroidered Cotton Oblong Pillow with Tassels</t>
  </si>
  <si>
    <t>1/6/2018</t>
  </si>
  <si>
    <t>BLK01,JCPENNEY01,KIRKLANDDS,KOHLDSN,MACY02,OVERSCONSIGN,OVERSTOCK01,TGTDVS</t>
  </si>
  <si>
    <t>1/18/2018</t>
  </si>
  <si>
    <t>5/20/2018</t>
  </si>
  <si>
    <t>6/5/2018</t>
  </si>
  <si>
    <t>5/21/2018</t>
  </si>
  <si>
    <t>1/23/2018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</si>
  <si>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</si>
  <si>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</si>
  <si>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</si>
  <si>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</si>
  <si>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</si>
  <si>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</si>
  <si>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</si>
  <si>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AMAZONDS,CSNSTORES,MACY02,TGTDVS</t>
  </si>
  <si>
    <t>4/7/2022</t>
  </si>
  <si>
    <t>1/17/2022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</si>
  <si>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</si>
  <si>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</si>
  <si>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</si>
  <si>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</si>
  <si>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</si>
  <si>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</si>
  <si>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AMAZON,AMAZONDS,BLK01,CSNSTORES,KOHLDSN,MACY02,OLLIIX,OVERSTOCK01,TGTDVS</t>
  </si>
  <si>
    <t>2/5/2020</t>
  </si>
  <si>
    <t>6/15/2020</t>
  </si>
  <si>
    <t>10/20/2019</t>
  </si>
  <si>
    <t>8/21/2020</t>
  </si>
  <si>
    <t>II30-1085</t>
  </si>
  <si>
    <t>Kerala</t>
  </si>
  <si>
    <t>Cotton Square Pillow</t>
  </si>
  <si>
    <t>PP001462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</si>
  <si>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</si>
  <si>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</si>
  <si>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</si>
  <si>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</si>
  <si>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</si>
  <si>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</si>
  <si>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AMAZON,AMAZONDS,BLK01,KOHLDSN,MACY02,TGTDVS</t>
  </si>
  <si>
    <t>5/18/2015</t>
  </si>
  <si>
    <t>4/30/2015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</si>
  <si>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</si>
  <si>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</si>
  <si>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</si>
  <si>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</si>
  <si>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</si>
  <si>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</si>
  <si>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</si>
  <si>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</si>
  <si>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II30-549</t>
  </si>
  <si>
    <t>Fleur</t>
  </si>
  <si>
    <t>PF003356;PP000486</t>
  </si>
  <si>
    <t>Global Inspired|Mid-Century</t>
  </si>
  <si>
    <t>AMAZON,BLK01,DESINC,JCPENNEY01,MACY02,OVERSTOCK01</t>
  </si>
  <si>
    <t>9/20/2015</t>
  </si>
  <si>
    <t>5/24/2018</t>
  </si>
  <si>
    <t>9/15/2015</t>
  </si>
  <si>
    <t>11/6/2015</t>
  </si>
  <si>
    <t>II30-904</t>
  </si>
  <si>
    <t>12x20"</t>
  </si>
  <si>
    <t>AMAZON,BLK01,OLLIIX</t>
  </si>
  <si>
    <t>3/20/2018</t>
  </si>
  <si>
    <t>9/8/2017</t>
  </si>
  <si>
    <t>7/24/2018</t>
  </si>
  <si>
    <t>12/18/2017</t>
  </si>
  <si>
    <t>5/5/2017</t>
  </si>
  <si>
    <t>4/30/2018</t>
  </si>
  <si>
    <t>10/12/2017</t>
  </si>
  <si>
    <t>1/26/2023</t>
  </si>
  <si>
    <t>II30-1283</t>
  </si>
  <si>
    <t>Reva</t>
  </si>
  <si>
    <t>Cotton Oblong Pillow with tassels</t>
  </si>
  <si>
    <t>Off White/Blue</t>
  </si>
  <si>
    <t>PP001809;PF005804</t>
  </si>
  <si>
    <t>AMAZONDS,KOHLDSN,MACY02</t>
  </si>
  <si>
    <t>9/13/2022</t>
  </si>
  <si>
    <t>11/20/2022</t>
  </si>
  <si>
    <t>II30-993</t>
  </si>
  <si>
    <t>Chet</t>
  </si>
  <si>
    <t>Embroidered Cotton Oblong Pillow</t>
  </si>
  <si>
    <t>PP000785;PF005628</t>
  </si>
  <si>
    <t>AMAZON,MACY02,OVERSTOCK01,TGTDVS</t>
  </si>
  <si>
    <t>2/22/2018</t>
  </si>
  <si>
    <t>1/25/2018</t>
  </si>
  <si>
    <t>5/29/2018</t>
  </si>
  <si>
    <t>9/13/2020</t>
  </si>
  <si>
    <t>3/8/2018</t>
  </si>
  <si>
    <t>II30-210</t>
  </si>
  <si>
    <t>Nadia Dot</t>
  </si>
  <si>
    <t>Metallic Gold Embroidery Oblong Pillow</t>
  </si>
  <si>
    <t>Gold</t>
  </si>
  <si>
    <t>PF003343;PP000439;PP000508</t>
  </si>
  <si>
    <t>AMAZON,JCPENNEY01,KOHLDSN,MACY02,OVERSTOCK01,TGTDVS</t>
  </si>
  <si>
    <t>5/28/2015</t>
  </si>
  <si>
    <t>II30-545</t>
  </si>
  <si>
    <t>Embroidered Oblong Pillow</t>
  </si>
  <si>
    <t>PF003356;PP000371;PP000451</t>
  </si>
  <si>
    <t>AMAZON,BLK01,KOHLDSN,MACY02,TGTDVS</t>
  </si>
  <si>
    <t>10/26/2015</t>
  </si>
  <si>
    <t>11/3/2015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</si>
  <si>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</si>
  <si>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</si>
  <si>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</si>
  <si>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</si>
  <si>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</si>
  <si>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</si>
  <si>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</si>
  <si>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</si>
  <si>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AMAZON,MACY02,TGTDVS</t>
  </si>
  <si>
    <t>12/28/2015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</si>
  <si>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</si>
  <si>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</si>
  <si>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</si>
  <si>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</si>
  <si>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</si>
  <si>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</si>
  <si>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</si>
  <si>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AMAZON,BLK01,JCPENNEY01,MACY02,OLLIIX,OVERSTOCK01</t>
  </si>
  <si>
    <t>10/5/2017</t>
  </si>
  <si>
    <t>10/23/2017</t>
  </si>
  <si>
    <t>6/7/2018</t>
  </si>
  <si>
    <t>11/3/2017</t>
  </si>
  <si>
    <t>5/3/2018</t>
  </si>
  <si>
    <t>7/17/2018</t>
  </si>
  <si>
    <t>12/6/2017</t>
  </si>
  <si>
    <t>4/17/2018</t>
  </si>
  <si>
    <t>7/6/2021</t>
  </si>
  <si>
    <t>1/12/2018</t>
  </si>
  <si>
    <t>WR10-2192</t>
  </si>
  <si>
    <t>Full</t>
  </si>
  <si>
    <t>4/2/2018</t>
  </si>
  <si>
    <t>4/7/2023</t>
  </si>
  <si>
    <t>WR10-2193</t>
  </si>
  <si>
    <t>Queen</t>
  </si>
  <si>
    <t>AMAZON,CSNSTORES,HDDS,JCPENNEY01,KOHLDSN,LOWESDS,MACY02,OLLIIX,OVERSTOCK01,TGTDVS</t>
  </si>
  <si>
    <t>10/10/2017</t>
  </si>
  <si>
    <t>11/29/2017</t>
  </si>
  <si>
    <t>8/9/2021</t>
  </si>
  <si>
    <t>10/13/2017</t>
  </si>
  <si>
    <t>1/14/2018</t>
  </si>
  <si>
    <t>10/18/2023</t>
  </si>
  <si>
    <t>6/14/2019</t>
  </si>
  <si>
    <t>WR10-2194</t>
  </si>
  <si>
    <t>AAFESDS,AMAZON,AMAZONDS,CSNSTORES,FINGERHUTDS,JCPENNEY01,KOHLDSN,MACY02,OLLIIX,OVERSTOCK01</t>
  </si>
  <si>
    <t>7/9/2018</t>
  </si>
  <si>
    <t>12/1/2017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</si>
  <si>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</si>
  <si>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</si>
  <si>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</si>
  <si>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</si>
  <si>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</si>
  <si>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</si>
  <si>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</si>
  <si>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Lodge/Cabin</t>
  </si>
  <si>
    <t>9/16/2024</t>
  </si>
  <si>
    <t>AMAZON,AMAZONDS,CSNSTORES,KOHLDSN,OVERSTOCK01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</si>
  <si>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</si>
  <si>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</si>
  <si>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</si>
  <si>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</si>
  <si>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</si>
  <si>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</si>
  <si>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</si>
  <si>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AMAZON,BLK01,CSNSTORES,JCPENNEY01,OVERSTOCK01</t>
  </si>
  <si>
    <t>6/23/2015</t>
  </si>
  <si>
    <t>1/19/2017</t>
  </si>
  <si>
    <t>8/6/2019</t>
  </si>
  <si>
    <t>WR10-081</t>
  </si>
  <si>
    <t>AMAZON,CSNSTORES,KOHLDSN,OLLIIX,OVERSTOCK01</t>
  </si>
  <si>
    <t>6/2/2015</t>
  </si>
  <si>
    <t>WR10-2178</t>
  </si>
  <si>
    <t>Bitter Creek</t>
  </si>
  <si>
    <t>Oversized Comforter Set</t>
  </si>
  <si>
    <t>Grey/Brown</t>
  </si>
  <si>
    <t>PF003315</t>
  </si>
  <si>
    <t>Southwestern</t>
  </si>
  <si>
    <t>Southwest|Transitional</t>
  </si>
  <si>
    <t>AMAZON,CSNSTORES,MACY02,OVERSTOCK01</t>
  </si>
  <si>
    <t>1/22/2018</t>
  </si>
  <si>
    <t>11/13/2019</t>
  </si>
  <si>
    <t>WR10-2179</t>
  </si>
  <si>
    <t>9/30/2017</t>
  </si>
  <si>
    <t>9/17/2024</t>
  </si>
  <si>
    <t>AMAZON,ASHFURNDS,BLK01,CSNSTORES,HDDS,JCPENNEY01,KOHLDSN,MACY02,OLLIIX,OVERSTOCK01,TGTDVS</t>
  </si>
  <si>
    <t>6/17/2018</t>
  </si>
  <si>
    <t>11/13/2017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</si>
  <si>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</si>
  <si>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</si>
  <si>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</si>
  <si>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</si>
  <si>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</si>
  <si>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</si>
  <si>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</si>
  <si>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AMAZON,AMAZONDS,CSNSTORES,FINGERHUTDS,HDDS,JCPENNEY01,KOHLDSN,OLLIIX,OVERSTOCK01</t>
  </si>
  <si>
    <t>11/27/2017</t>
  </si>
  <si>
    <t>7/18/2018</t>
  </si>
  <si>
    <t>9/29/2020</t>
  </si>
  <si>
    <t>12/12/2017</t>
  </si>
  <si>
    <t>11/24/2020</t>
  </si>
  <si>
    <t>10/19/2023</t>
  </si>
  <si>
    <t>7/8/2019</t>
  </si>
  <si>
    <t>WR10-2181</t>
  </si>
  <si>
    <t>Cal King</t>
  </si>
  <si>
    <t>AMAZON,CSNSTORES,HDDS,JCPENNEY01,MACY02</t>
  </si>
  <si>
    <t>6/22/2018</t>
  </si>
  <si>
    <t>10/20/2017</t>
  </si>
  <si>
    <t>11/16/2017</t>
  </si>
  <si>
    <t>11/20/2017</t>
  </si>
  <si>
    <t>4/21/2020</t>
  </si>
  <si>
    <t>12/3/2023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</si>
  <si>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</si>
  <si>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</si>
  <si>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</si>
  <si>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</si>
  <si>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</si>
  <si>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</si>
  <si>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</si>
  <si>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AMAZONDS,CSNSTORES,OVERSTOCK01,TGTDVS</t>
  </si>
  <si>
    <t>9/24/2020</t>
  </si>
  <si>
    <t>7/1/2020</t>
  </si>
  <si>
    <t>11/14/2020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</si>
  <si>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</si>
  <si>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</si>
  <si>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</si>
  <si>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</si>
  <si>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</si>
  <si>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</si>
  <si>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</si>
  <si>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</si>
  <si>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CSNSTORES,OVERSTOCK01,WALMARTDS</t>
  </si>
  <si>
    <t>6/11/2019</t>
  </si>
  <si>
    <t>10/22/2019</t>
  </si>
  <si>
    <t>7/22/2022</t>
  </si>
  <si>
    <t>2/21/2023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</si>
  <si>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</si>
  <si>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</si>
  <si>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</si>
  <si>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</si>
  <si>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</si>
  <si>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</si>
  <si>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</si>
  <si>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</si>
  <si>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AMAZONDS,CSNSTORES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</si>
  <si>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</si>
  <si>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</si>
  <si>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</si>
  <si>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</si>
  <si>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</si>
  <si>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</si>
  <si>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</si>
  <si>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</si>
  <si>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</si>
  <si>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</si>
  <si>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</si>
  <si>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</si>
  <si>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</si>
  <si>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</si>
  <si>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</si>
  <si>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</si>
  <si>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</si>
  <si>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</si>
  <si>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</si>
  <si>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</si>
  <si>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</si>
  <si>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</si>
  <si>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</si>
  <si>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</si>
  <si>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Tan</t>
  </si>
  <si>
    <t>PF006169</t>
  </si>
  <si>
    <t>Polyester</t>
  </si>
  <si>
    <t>2</t>
  </si>
  <si>
    <t>2/28/2024</t>
  </si>
  <si>
    <t>12/4/2024</t>
  </si>
  <si>
    <t>MACY02,TGTDVS</t>
  </si>
  <si>
    <t>4/15/2024</t>
  </si>
  <si>
    <t>8/20/2024</t>
  </si>
  <si>
    <t>3/21/2024</t>
  </si>
  <si>
    <t>5/23/2024</t>
  </si>
  <si>
    <t>WR10-3975</t>
  </si>
  <si>
    <t>5/31/2024</t>
  </si>
  <si>
    <t>WR10-3976</t>
  </si>
  <si>
    <t>BLK01,CSNSTORES,JCPENNEY01,KOHLDSN,OLLIIX,OVERSTOCK01,TGTDVS</t>
  </si>
  <si>
    <t>4/25/2024</t>
  </si>
  <si>
    <t>6/6/2024</t>
  </si>
  <si>
    <t>WR13-3919</t>
  </si>
  <si>
    <t>Quilt</t>
  </si>
  <si>
    <t>Mill Creek</t>
  </si>
  <si>
    <t>Oversized Cotton Quilt Set</t>
  </si>
  <si>
    <t>PP000534;PF004793</t>
  </si>
  <si>
    <t>Patchwork</t>
  </si>
  <si>
    <t>Traditional</t>
  </si>
  <si>
    <t>7/18/2023</t>
  </si>
  <si>
    <t>1/12/2024</t>
  </si>
  <si>
    <t>7/24/2023</t>
  </si>
  <si>
    <t>10/5/2023</t>
  </si>
  <si>
    <t>2/7/2024</t>
  </si>
  <si>
    <t>7/30/2023</t>
  </si>
  <si>
    <t>8/1/2023</t>
  </si>
  <si>
    <t>9/17/2023</t>
  </si>
  <si>
    <t>10/16/2023</t>
  </si>
  <si>
    <t>9/29/2023</t>
  </si>
  <si>
    <t>10/3/2023</t>
  </si>
  <si>
    <t>1/4/2024</t>
  </si>
  <si>
    <t>11/1/2023</t>
  </si>
  <si>
    <t>WR13-2815</t>
  </si>
  <si>
    <t>AMAZON,BLK01,CSNSTORES,HSNDS,JCPENNEY01,MACY02,OLLIIX,OVERSTOCK01,TGTDVS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</si>
  <si>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</si>
  <si>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</si>
  <si>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</si>
  <si>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</si>
  <si>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</si>
  <si>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</si>
  <si>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AMAZON,BLK01,CSNSTORES,HSNDS,JCPENNEY01,KOHLDSN,MACY02,OLLIIX,OVERSTOCK01,TGTDVS</t>
  </si>
  <si>
    <t>1/31/2020</t>
  </si>
  <si>
    <t>11/1/2019</t>
  </si>
  <si>
    <t>5/22/2024</t>
  </si>
  <si>
    <t>8/28/2022</t>
  </si>
  <si>
    <t>3/20/2020</t>
  </si>
  <si>
    <t>WR13-3918</t>
  </si>
  <si>
    <t>Winter Hills</t>
  </si>
  <si>
    <t>PF003308;PP000534</t>
  </si>
  <si>
    <t>AMAZON,AMAZONDS,CSNSTORES,MACY02,OVERSTOCK01,TGTDVS</t>
  </si>
  <si>
    <t>10/10/2023</t>
  </si>
  <si>
    <t>2/16/2024</t>
  </si>
  <si>
    <t>WR14-1728</t>
  </si>
  <si>
    <t>10/3/2024</t>
  </si>
  <si>
    <t>AMAZON,CSNSTORES,FINGERHUTDS,HDDS,JCPENNEY01,KOHLDSN,MACY02,OLLIIX,OVERSTOCK01,TGTDVS</t>
  </si>
  <si>
    <t>9/2/2016</t>
  </si>
  <si>
    <t>9/19/2016</t>
  </si>
  <si>
    <t>6/7/2017</t>
  </si>
  <si>
    <t>7/10/2019</t>
  </si>
  <si>
    <t>12/18/2021</t>
  </si>
  <si>
    <t>8/25/2016</t>
  </si>
  <si>
    <t>WR14-1729</t>
  </si>
  <si>
    <t>AMAZON,AMAZONDS,BLK01,CSNSTORES,FINGERHUTDS,JCPENNEY01,KOHLDSN,MACY02,OLLIIX,OVERSTOCK01,TGTDVS</t>
  </si>
  <si>
    <t>9/12/2016</t>
  </si>
  <si>
    <t>5/26/2017</t>
  </si>
  <si>
    <t>7/27/2016</t>
  </si>
  <si>
    <t>WR13-3471</t>
  </si>
  <si>
    <t>Olsen</t>
  </si>
  <si>
    <t>Olsen 3 Piece Oversized Cotton Quilt Set</t>
  </si>
  <si>
    <t>PP001704;PF005621</t>
  </si>
  <si>
    <t>AMAZON,CSNSTORES,JCPENNEY01,KOHLDSN,MACY02,OVERSTOCK01</t>
  </si>
  <si>
    <t>3/16/2023</t>
  </si>
  <si>
    <t>1/11/2024</t>
  </si>
  <si>
    <t>6/14/2024</t>
  </si>
  <si>
    <t>1/30/2022</t>
  </si>
  <si>
    <t>WR13-3472</t>
  </si>
  <si>
    <t>AMAZON,BLK01,CSNSTORES,JCPENNEY01,KOHLDSN,MACY02</t>
  </si>
  <si>
    <t>11/14/2021</t>
  </si>
  <si>
    <t>2/11/2022</t>
  </si>
  <si>
    <t>5/11/2023</t>
  </si>
  <si>
    <t>4/26/2022</t>
  </si>
  <si>
    <t>WR13-3904</t>
  </si>
  <si>
    <t>PP001704;PF005929</t>
  </si>
  <si>
    <t>AMAZON,AMAZONDS,CSNSTORES,JCPENNEY01,KOHLDSN,OVERSTOCK01</t>
  </si>
  <si>
    <t>2/13/2023</t>
  </si>
  <si>
    <t>2/20/2023</t>
  </si>
  <si>
    <t>4/28/2023</t>
  </si>
  <si>
    <t>6/24/2023</t>
  </si>
  <si>
    <t>9/22/2023</t>
  </si>
  <si>
    <t>2/15/2023</t>
  </si>
  <si>
    <t>9/10/2023</t>
  </si>
  <si>
    <t>WR13-3905</t>
  </si>
  <si>
    <t>AMAZONDS,BLK01,JCPENNEY01,KOHLDSN,OVERSTOCK01,Zulily</t>
  </si>
  <si>
    <t>5/24/2023</t>
  </si>
  <si>
    <t>6/6/2023</t>
  </si>
  <si>
    <t>3/3/2023</t>
  </si>
  <si>
    <t>12/29/2023</t>
  </si>
  <si>
    <t>WR14-1785</t>
  </si>
  <si>
    <t>Tasha</t>
  </si>
  <si>
    <t>Quilt Mini Set</t>
  </si>
  <si>
    <t>PF003308</t>
  </si>
  <si>
    <t>AMAZON,AMAZONDS,CSNSTORES,KOHLDSN,TGTDVS</t>
  </si>
  <si>
    <t>9/29/2016</t>
  </si>
  <si>
    <t>5/30/2017</t>
  </si>
  <si>
    <t>8/30/2016</t>
  </si>
  <si>
    <t>WR14-1786</t>
  </si>
  <si>
    <t>AMAZON,CSNSTORES,DESINC,JCPENNEY01,KOHLDSN,OVERSTOCK01</t>
  </si>
  <si>
    <t>8/27/2018</t>
  </si>
  <si>
    <t>7/17/2017</t>
  </si>
  <si>
    <t>WR14-1787</t>
  </si>
  <si>
    <t>100% Cotton Oversized Quilt Mini Set</t>
  </si>
  <si>
    <t>AMAZON,JCPENNEY01,TGTDVS</t>
  </si>
  <si>
    <t>5/25/2017</t>
  </si>
  <si>
    <t>11/26/2016</t>
  </si>
  <si>
    <t>7/12/2017</t>
  </si>
  <si>
    <t>WR14-1788</t>
  </si>
  <si>
    <t>9/14/2016</t>
  </si>
  <si>
    <t>10/27/2016</t>
  </si>
  <si>
    <t>6/12/2017</t>
  </si>
  <si>
    <t>10/10/2016</t>
  </si>
  <si>
    <t>6/19/2023</t>
  </si>
  <si>
    <t>WR14-1726</t>
  </si>
  <si>
    <t>Winter Plains</t>
  </si>
  <si>
    <t>AMAZON,BLK01,CSNSTORES,JCPENNEY01,KOHLDSN,MACY02,OVERSTOCK01</t>
  </si>
  <si>
    <t>10/7/2016</t>
  </si>
  <si>
    <t>2/13/2018</t>
  </si>
  <si>
    <t>8/23/2016</t>
  </si>
  <si>
    <t>8/29/2021</t>
  </si>
  <si>
    <t>WR14-1727</t>
  </si>
  <si>
    <t>AMAZON,AMAZONDS,BLK01,JCPENNEY01,KOHLDSN,OVERSTOCK01</t>
  </si>
  <si>
    <t>9/13/2016</t>
  </si>
  <si>
    <t>10/13/2021</t>
  </si>
  <si>
    <t>10/2/2021</t>
  </si>
  <si>
    <t>WR14-1730</t>
  </si>
  <si>
    <t>Sunset</t>
  </si>
  <si>
    <t>Oversized Cotton Quilt Mini Set</t>
  </si>
  <si>
    <t>AMAZON,CSNSTORES,FINGERHUTDS,KOHLDSN,MACY02,OLLIIX,OVERSTOCK01</t>
  </si>
  <si>
    <t>10/16/2016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</si>
  <si>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</si>
  <si>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</si>
  <si>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</si>
  <si>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</si>
  <si>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</si>
  <si>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</si>
  <si>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</si>
  <si>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AMAZON,CSNSTORES,FINGERHUTDS,HSNDS,MACY02,OLLIIX,OVERSTOCK01,TGTDVS</t>
  </si>
  <si>
    <t>5/28/2017</t>
  </si>
  <si>
    <t>4/26/2019</t>
  </si>
  <si>
    <t>7/27/2021</t>
  </si>
  <si>
    <t>WR13-2947</t>
  </si>
  <si>
    <t>Montana</t>
  </si>
  <si>
    <t>Printed Cotton Oversized Quilt Mini Set</t>
  </si>
  <si>
    <t>PP001497;PF005105</t>
  </si>
  <si>
    <t>AMAZON,BLK01,CSNSTORES,JCPENNEY01,OLLIIX,OVERSTOCK01,WALMARTDS</t>
  </si>
  <si>
    <t>WR13-2948</t>
  </si>
  <si>
    <t>7/21/2020</t>
  </si>
  <si>
    <t>10/18/2020</t>
  </si>
  <si>
    <t>WR14-1724</t>
  </si>
  <si>
    <t>Huntington</t>
  </si>
  <si>
    <t>AMAZON,JCPENNEY01,KOHLDSN,MACY02,OVERSTOCK01</t>
  </si>
  <si>
    <t>6/5/2017</t>
  </si>
  <si>
    <t>10/28/2018</t>
  </si>
  <si>
    <t>10/24/2016</t>
  </si>
  <si>
    <t>WR14-1725</t>
  </si>
  <si>
    <t>AMAZON,BLK01,CSNSTORES,JCPENNEY01,MACY02,OLLIIX,OVERSTOCK01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</si>
  <si>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</si>
  <si>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</si>
  <si>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</si>
  <si>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</si>
  <si>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</si>
  <si>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</si>
  <si>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</si>
  <si>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</si>
  <si>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CSNSTORES,HDDS,JCPENNEY01,KOHLDSN,MACY02,OLLIIX,OVERSTOCK01</t>
  </si>
  <si>
    <t>6/1/2017</t>
  </si>
  <si>
    <t>2/16/2018</t>
  </si>
  <si>
    <t>7/26/2016</t>
  </si>
  <si>
    <t>5/22/2023</t>
  </si>
  <si>
    <t>WR14-1784</t>
  </si>
  <si>
    <t>BLK01,CSNSTORES,JCPENNEY01,OVERSTOCK01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</si>
  <si>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</si>
  <si>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</si>
  <si>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</si>
  <si>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</si>
  <si>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</si>
  <si>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</si>
  <si>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</si>
  <si>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</si>
  <si>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</si>
  <si>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AMAZON,BLK01,JCPENNEY01,KOHLDSN,OLLIIX</t>
  </si>
  <si>
    <t>5/21/2021</t>
  </si>
  <si>
    <t>9/21/2020</t>
  </si>
  <si>
    <t>1/31/2021</t>
  </si>
  <si>
    <t>WR13-3043</t>
  </si>
  <si>
    <t>AMAZON,CSNSTORES,HDDS,KOHLDSN,OVERSTOCK01</t>
  </si>
  <si>
    <t>12/21/2023</t>
  </si>
  <si>
    <t>WR14-2021</t>
  </si>
  <si>
    <t>Buffalo Check</t>
  </si>
  <si>
    <t>PF003309</t>
  </si>
  <si>
    <t>8/12/2017</t>
  </si>
  <si>
    <t>CSNSTORES,FINGERHUTDS,HDDS,JCPENNEY01,KOHLDSN,MACY02,OVERSTOCK01</t>
  </si>
  <si>
    <t>9/20/2017</t>
  </si>
  <si>
    <t>10/24/2017</t>
  </si>
  <si>
    <t>9/4/2021</t>
  </si>
  <si>
    <t>5/12/2017</t>
  </si>
  <si>
    <t>10/6/2017</t>
  </si>
  <si>
    <t>WR14-2022</t>
  </si>
  <si>
    <t>AMAZON,CSNSTORES,FINGERHUTDS,KOHLDSN,OVERSTOCK01,ROOMECOM</t>
  </si>
  <si>
    <t>12/4/2017</t>
  </si>
  <si>
    <t>WR14-2020</t>
  </si>
  <si>
    <t>AMAZON,BLK01,CSNSTORES,OVERSTOCK01</t>
  </si>
  <si>
    <t>3/2/2018</t>
  </si>
  <si>
    <t>2/20/2022</t>
  </si>
  <si>
    <t>WR14-2233</t>
  </si>
  <si>
    <t>Twin Falls</t>
  </si>
  <si>
    <t>Oversized 4 Piece Quilt Set</t>
  </si>
  <si>
    <t>Brown/Blue</t>
  </si>
  <si>
    <t>AMAZON,BLK01,CSNSTORES,HDDS,KOHLDSN,OVERSTOCK01,TGTDVS</t>
  </si>
  <si>
    <t>2/28/2018</t>
  </si>
  <si>
    <t>1/4/2018</t>
  </si>
  <si>
    <t>5/29/2024</t>
  </si>
  <si>
    <t>11/2/2017</t>
  </si>
  <si>
    <t>6/4/2023</t>
  </si>
  <si>
    <t>WR14-2234</t>
  </si>
  <si>
    <t>AMAZON,BLK01,CSNSTORES,JCPENNEY01,KOHLDSN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</si>
  <si>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</si>
  <si>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</si>
  <si>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</si>
  <si>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</si>
  <si>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</si>
  <si>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</si>
  <si>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</si>
  <si>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</si>
  <si>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</si>
  <si>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</si>
  <si>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</si>
  <si>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</si>
  <si>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</si>
  <si>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</si>
  <si>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</si>
  <si>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</si>
  <si>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</si>
  <si>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</si>
  <si>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</si>
  <si>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</si>
  <si>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AMAZONDS,CSNSTORES,JCPENNEY01,KOHLDSN,OVERSTOCK01</t>
  </si>
  <si>
    <t>2/20/2019</t>
  </si>
  <si>
    <t>2/16/2019</t>
  </si>
  <si>
    <t>WR13-2524</t>
  </si>
  <si>
    <t>BLK01,CSNSTORES,JCPENNEY01,KOHLDSN,OVERSTOCK01</t>
  </si>
  <si>
    <t>5/9/2024</t>
  </si>
  <si>
    <t>5/24/2024</t>
  </si>
  <si>
    <t>WR13-3473</t>
  </si>
  <si>
    <t>Hudson</t>
  </si>
  <si>
    <t>PP001705;PF005622</t>
  </si>
  <si>
    <t>4/3/2022</t>
  </si>
  <si>
    <t>WR13-3474</t>
  </si>
  <si>
    <t>WR14-2235</t>
  </si>
  <si>
    <t>Sweetwater</t>
  </si>
  <si>
    <t>Black/Grey</t>
  </si>
  <si>
    <t>AMAZON,CSNSTORES,JCPENNEY01,TGTDVS</t>
  </si>
  <si>
    <t>5/25/2018</t>
  </si>
  <si>
    <t>WR14-2236</t>
  </si>
  <si>
    <t>AMAZON,BLK01,JCPENNEY01,OVERSTOCK01</t>
  </si>
  <si>
    <t>8/15/2023</t>
  </si>
  <si>
    <t>WR13-3234</t>
  </si>
  <si>
    <t>Valley</t>
  </si>
  <si>
    <t>PP001593;PF005352</t>
  </si>
  <si>
    <t>Pieced</t>
  </si>
  <si>
    <t>7/9/2021</t>
  </si>
  <si>
    <t>7/21/2021</t>
  </si>
  <si>
    <t>8/25/2021</t>
  </si>
  <si>
    <t>WR13-3235</t>
  </si>
  <si>
    <t>WR13-3871</t>
  </si>
  <si>
    <t>Day bed</t>
  </si>
  <si>
    <t>One Size</t>
  </si>
  <si>
    <t>WR13-3867</t>
  </si>
  <si>
    <t>WR13-3588</t>
  </si>
  <si>
    <t>Compass</t>
  </si>
  <si>
    <t>Cotton Quilt Mini Set</t>
  </si>
  <si>
    <t>PP001740;PF005659</t>
  </si>
  <si>
    <t>4/14/2022</t>
  </si>
  <si>
    <t>JCPENNEY01,KOHLDSN,MACY02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</si>
  <si>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</si>
  <si>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</si>
  <si>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</si>
  <si>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</si>
  <si>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</si>
  <si>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</si>
  <si>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</si>
  <si>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WR13-2121</t>
  </si>
  <si>
    <t>Daybed Cover</t>
  </si>
  <si>
    <t>5 Piece Day Bed Cover Set</t>
  </si>
  <si>
    <t>Daybed</t>
  </si>
  <si>
    <t>9/7/2017</t>
  </si>
  <si>
    <t>11/15/2017</t>
  </si>
  <si>
    <t>7/13/2018</t>
  </si>
  <si>
    <t>WR13-2122</t>
  </si>
  <si>
    <t>AMAZON,CSNSTORES,OLLIIX,TGTDVS</t>
  </si>
  <si>
    <t>5/15/2019</t>
  </si>
  <si>
    <t>9/19/2017</t>
  </si>
  <si>
    <t>12/7/2017</t>
  </si>
  <si>
    <t>2/24/2020</t>
  </si>
  <si>
    <t>10/26/2023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</si>
  <si>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</si>
  <si>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</si>
  <si>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</si>
  <si>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</si>
  <si>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</si>
  <si>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</si>
  <si>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AMAZONDS,KOHLDSN,MACY02,OVERSTOCK01</t>
  </si>
  <si>
    <t>2/17/2023</t>
  </si>
  <si>
    <t>5/16/2023</t>
  </si>
  <si>
    <t>WR13-3884</t>
  </si>
  <si>
    <t>AMAZONDS,BLK01,JCPENNEY01,KOHLDSN,MACY02,TGTDVS</t>
  </si>
  <si>
    <t>3/13/2023</t>
  </si>
  <si>
    <t>8/13/2024</t>
  </si>
  <si>
    <t>WR50-1782</t>
  </si>
  <si>
    <t>THROW</t>
  </si>
  <si>
    <t>Filled Throw</t>
  </si>
  <si>
    <t>Quilted Throw</t>
  </si>
  <si>
    <t>50x70"</t>
  </si>
  <si>
    <t>AMAZON,AMAZONDS,CSNSTORES,JCPENNEY01,MACY02,OVERSTOCK01,TGTDVS,WALMARTDS</t>
  </si>
  <si>
    <t>9/8/2016</t>
  </si>
  <si>
    <t>11/1/2016</t>
  </si>
  <si>
    <t>8/20/2018</t>
  </si>
  <si>
    <t>8/1/2020</t>
  </si>
  <si>
    <t>5/16/2017</t>
  </si>
  <si>
    <t>6/4/2017</t>
  </si>
  <si>
    <t>11/4/2016</t>
  </si>
  <si>
    <t>7/11/2017</t>
  </si>
  <si>
    <t>WR50-1781</t>
  </si>
  <si>
    <t>AMAZON,BLK01,CSNSTORES,JCPENNEY01,KOHLDSN,OVERSTOCK01</t>
  </si>
  <si>
    <t>10/21/2016</t>
  </si>
  <si>
    <t>7/5/2024</t>
  </si>
  <si>
    <t>8/8/2016</t>
  </si>
  <si>
    <t>WR50-1786</t>
  </si>
  <si>
    <t>AMAZON,AMAZONDS,BLK01,CSNSTORES,KOHLDSN,OVERSTOCK01,TGTDVS</t>
  </si>
  <si>
    <t>5/24/2017</t>
  </si>
  <si>
    <t>7/7/2021</t>
  </si>
  <si>
    <t>1/6/2020</t>
  </si>
  <si>
    <t>WR50-1785</t>
  </si>
  <si>
    <t>AMAZON,BLK01,CSNSTORES,KOHLDSN,MACY02,OVERSTOCK01,TGTDVS</t>
  </si>
  <si>
    <t>10/12/2016</t>
  </si>
  <si>
    <t>5/4/2018</t>
  </si>
  <si>
    <t>6/20/2017</t>
  </si>
  <si>
    <t>10/27/2017</t>
  </si>
  <si>
    <t>WR50-1784</t>
  </si>
  <si>
    <t>10/1/2020</t>
  </si>
  <si>
    <t>5/23/2017</t>
  </si>
  <si>
    <t>8/10/2016</t>
  </si>
  <si>
    <t>11/17/2018</t>
  </si>
  <si>
    <t>WR50-1783</t>
  </si>
  <si>
    <t>AMAZON,BLK01,JCPENNEY01,KOHLDSN,MACY02,OLLIIX,OVERSTOCK01</t>
  </si>
  <si>
    <t>7/20/2016</t>
  </si>
  <si>
    <t>10/4/2017</t>
  </si>
  <si>
    <t>WR50-1780</t>
  </si>
  <si>
    <t>AMAZON,CSNSTORES,JCPENNEY01,KOHLDSN,NRTPORT,WALMARTDS</t>
  </si>
  <si>
    <t>9/6/2016</t>
  </si>
  <si>
    <t>10/18/2016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</si>
  <si>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</si>
  <si>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</si>
  <si>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</si>
  <si>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</si>
  <si>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</si>
  <si>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</si>
  <si>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</si>
  <si>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</si>
  <si>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</si>
  <si>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</si>
  <si>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</si>
  <si>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</si>
  <si>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</si>
  <si>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</si>
  <si>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</si>
  <si>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</si>
  <si>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</si>
  <si>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WR30-422</t>
  </si>
  <si>
    <t>Berber Square Pillow</t>
  </si>
  <si>
    <t>WR30-423A</t>
  </si>
  <si>
    <t>WR30-468A</t>
  </si>
  <si>
    <t>Williamsport Plaid</t>
  </si>
  <si>
    <t>WR30-467A</t>
  </si>
  <si>
    <t>WR11-082</t>
  </si>
  <si>
    <t>Euro sham</t>
  </si>
  <si>
    <t>AMAZON,CSNSTORES,HDDS,MACY02,OLLIIX,OVERSTOCK01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</si>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</sst>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3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1146</v>
      </c>
      <c r="AA6" s="4">
        <f>=ROUNDDOWN(23.3877551020408,0)</f>
      </c>
      <c r="AB6" s="5">
        <v>49</v>
      </c>
      <c r="AC6" s="2" t="s">
        <v>208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1</v>
      </c>
      <c r="AP6" s="4">
        <v>29</v>
      </c>
      <c r="AQ6" s="8">
        <v>1862.73</v>
      </c>
      <c r="AR6" s="4">
        <v>81</v>
      </c>
      <c r="AS6" s="8">
        <v>5550.03</v>
      </c>
      <c r="AT6" s="7">
        <v>-0.642</v>
      </c>
      <c r="AU6" s="7">
        <v>-0.6644</v>
      </c>
      <c r="AV6" s="4">
        <v>56</v>
      </c>
      <c r="AW6" s="8">
        <v>3935.68</v>
      </c>
      <c r="AX6" s="4">
        <v>88</v>
      </c>
      <c r="AY6" s="8">
        <v>6097.23</v>
      </c>
      <c r="AZ6" s="7">
        <v>-0.3636</v>
      </c>
      <c r="BA6" s="7">
        <v>-0.3545</v>
      </c>
      <c r="BB6" s="7">
        <v>0.4733</v>
      </c>
      <c r="BC6" s="4">
        <v>144</v>
      </c>
      <c r="BD6" s="8">
        <v>10453.84</v>
      </c>
      <c r="BE6" s="4">
        <v>239</v>
      </c>
      <c r="BF6" s="8">
        <v>17810.88</v>
      </c>
      <c r="BG6" s="7">
        <v>-0.3975</v>
      </c>
      <c r="BH6" s="7">
        <v>-0.4131</v>
      </c>
      <c r="BI6" s="7">
        <v>0.3765</v>
      </c>
      <c r="BJ6" s="4">
        <v>29</v>
      </c>
      <c r="BK6" s="8">
        <v>1862.73</v>
      </c>
      <c r="BL6" s="2" t="s">
        <v>209</v>
      </c>
      <c r="BM6" s="7">
        <v>1</v>
      </c>
      <c r="BN6" s="7">
        <v>1</v>
      </c>
      <c r="BO6" s="4">
        <v>6</v>
      </c>
      <c r="BP6" s="8">
        <v>415.08</v>
      </c>
      <c r="BQ6" s="4">
        <v>59</v>
      </c>
      <c r="BR6" s="8">
        <v>4081.62</v>
      </c>
      <c r="BS6" s="7">
        <v>-0.8983</v>
      </c>
      <c r="BT6" s="7">
        <v>-0.8983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10</v>
      </c>
      <c r="CB6" s="8">
        <v>549.5</v>
      </c>
      <c r="CC6" s="4">
        <v>3</v>
      </c>
      <c r="CD6" s="8">
        <v>185.22</v>
      </c>
      <c r="CE6" s="7">
        <v>2.3333</v>
      </c>
      <c r="CF6" s="7">
        <v>1.9667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5</v>
      </c>
      <c r="CN6" s="8">
        <v>350</v>
      </c>
      <c r="CO6" s="4">
        <v>3</v>
      </c>
      <c r="CP6" s="8">
        <v>210</v>
      </c>
      <c r="CQ6" s="7">
        <v>0.6667</v>
      </c>
      <c r="CR6" s="7">
        <v>0.6667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2</v>
      </c>
      <c r="CZ6" s="8">
        <v>131.16</v>
      </c>
      <c r="DA6" s="4">
        <v>8</v>
      </c>
      <c r="DB6" s="8">
        <v>524.64</v>
      </c>
      <c r="DC6" s="7">
        <v>-0.75</v>
      </c>
      <c r="DD6" s="7">
        <v>-0.75</v>
      </c>
      <c r="DE6" s="2" t="s">
        <v>210</v>
      </c>
      <c r="DF6" s="2" t="s">
        <v>197</v>
      </c>
      <c r="DG6" s="2" t="s">
        <v>217</v>
      </c>
      <c r="DH6" s="2" t="s">
        <v>213</v>
      </c>
      <c r="DI6" s="2" t="s">
        <v>212</v>
      </c>
      <c r="DJ6" s="2" t="s">
        <v>200</v>
      </c>
      <c r="DK6" s="4">
        <v>1</v>
      </c>
      <c r="DL6" s="8">
        <v>61.88</v>
      </c>
      <c r="DM6" s="4">
        <v>1</v>
      </c>
      <c r="DN6" s="8">
        <v>61.88</v>
      </c>
      <c r="DO6" s="7"/>
      <c r="DP6" s="7"/>
      <c r="DQ6" s="2" t="s">
        <v>210</v>
      </c>
      <c r="DR6" s="2" t="s">
        <v>197</v>
      </c>
      <c r="DS6" s="2" t="s">
        <v>218</v>
      </c>
      <c r="DT6" s="2" t="s">
        <v>219</v>
      </c>
      <c r="DU6" s="2" t="s">
        <v>212</v>
      </c>
      <c r="DV6" s="2" t="s">
        <v>200</v>
      </c>
      <c r="DW6" s="4">
        <v>2</v>
      </c>
      <c r="DX6" s="8">
        <v>141.26</v>
      </c>
      <c r="DY6" s="4">
        <v>4</v>
      </c>
      <c r="DZ6" s="8">
        <v>282.52</v>
      </c>
      <c r="EA6" s="7">
        <v>-0.5</v>
      </c>
      <c r="EB6" s="7">
        <v>-0.5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/>
      <c r="EJ6" s="8"/>
      <c r="EK6" s="4">
        <v>2</v>
      </c>
      <c r="EL6" s="8">
        <v>135.46</v>
      </c>
      <c r="EM6" s="7">
        <v>-1</v>
      </c>
      <c r="EN6" s="7">
        <v>-1</v>
      </c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>
        <v>2</v>
      </c>
      <c r="EV6" s="8">
        <v>145.16</v>
      </c>
      <c r="EW6" s="4"/>
      <c r="EX6" s="8"/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>
        <v>1</v>
      </c>
      <c r="FH6" s="8">
        <v>68.69</v>
      </c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/>
      <c r="FV6" s="8"/>
      <c r="FW6" s="7"/>
      <c r="FX6" s="7"/>
      <c r="FY6" s="2" t="s">
        <v>228</v>
      </c>
      <c r="FZ6" s="2" t="s">
        <v>197</v>
      </c>
      <c r="GA6" s="2" t="s">
        <v>200</v>
      </c>
      <c r="GB6" s="2" t="s">
        <v>200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229</v>
      </c>
      <c r="GN6" s="2" t="s">
        <v>230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231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233</v>
      </c>
      <c r="HL6" s="2" t="s">
        <v>234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235</v>
      </c>
      <c r="HX6" s="2" t="s">
        <v>236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224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200</v>
      </c>
      <c r="JR6" s="2" t="s">
        <v>200</v>
      </c>
      <c r="JS6" s="2" t="s">
        <v>200</v>
      </c>
      <c r="JT6" s="2" t="s">
        <v>200</v>
      </c>
      <c r="JU6" s="2" t="s">
        <v>200</v>
      </c>
      <c r="JV6" s="2" t="s">
        <v>200</v>
      </c>
      <c r="JW6" s="4"/>
      <c r="JX6" s="8"/>
      <c r="JY6" s="4"/>
      <c r="JZ6" s="8"/>
      <c r="KA6" s="7"/>
      <c r="KB6" s="7"/>
      <c r="KC6" s="2" t="s">
        <v>242</v>
      </c>
      <c r="KD6" s="2" t="s">
        <v>197</v>
      </c>
      <c r="KE6" s="2" t="s">
        <v>200</v>
      </c>
      <c r="KF6" s="2" t="s">
        <v>200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243</v>
      </c>
      <c r="KQ6" s="2" t="s">
        <v>244</v>
      </c>
      <c r="KR6" s="2" t="s">
        <v>245</v>
      </c>
      <c r="KS6" s="2" t="s">
        <v>212</v>
      </c>
      <c r="KT6" s="2" t="s">
        <v>200</v>
      </c>
      <c r="KU6" s="4"/>
      <c r="KV6" s="8"/>
      <c r="KW6" s="4">
        <v>1</v>
      </c>
      <c r="KX6" s="8">
        <v>68.69</v>
      </c>
      <c r="KY6" s="7">
        <v>-1</v>
      </c>
      <c r="KZ6" s="7">
        <v>-1</v>
      </c>
      <c r="LA6" s="2" t="s">
        <v>210</v>
      </c>
      <c r="LB6" s="2" t="s">
        <v>197</v>
      </c>
      <c r="LC6" s="2" t="s">
        <v>246</v>
      </c>
      <c r="LD6" s="2" t="s">
        <v>247</v>
      </c>
      <c r="LE6" s="2" t="s">
        <v>212</v>
      </c>
      <c r="LF6" s="2" t="s">
        <v>200</v>
      </c>
      <c r="LG6" s="4"/>
      <c r="LH6" s="8"/>
      <c r="LI6" s="4"/>
      <c r="LJ6" s="8"/>
      <c r="LK6" s="7"/>
      <c r="LL6" s="7"/>
      <c r="LM6" s="2" t="s">
        <v>210</v>
      </c>
      <c r="LN6" s="2" t="s">
        <v>243</v>
      </c>
      <c r="LO6" s="2" t="s">
        <v>248</v>
      </c>
      <c r="LP6" s="2" t="s">
        <v>200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197</v>
      </c>
      <c r="MA6" s="2" t="s">
        <v>249</v>
      </c>
      <c r="MB6" s="2" t="s">
        <v>250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251</v>
      </c>
      <c r="MM6" s="2" t="s">
        <v>252</v>
      </c>
      <c r="MN6" s="2" t="s">
        <v>253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254</v>
      </c>
      <c r="NJ6" s="2" t="s">
        <v>197</v>
      </c>
      <c r="NK6" s="2" t="s">
        <v>200</v>
      </c>
      <c r="NL6" s="2" t="s">
        <v>200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210</v>
      </c>
      <c r="NV6" s="2" t="s">
        <v>243</v>
      </c>
      <c r="NW6" s="2" t="s">
        <v>255</v>
      </c>
      <c r="NX6" s="2" t="s">
        <v>200</v>
      </c>
      <c r="NY6" s="2" t="s">
        <v>212</v>
      </c>
      <c r="NZ6" s="2" t="s">
        <v>200</v>
      </c>
      <c r="OA6" s="4"/>
      <c r="OB6" s="8"/>
      <c r="OC6" s="4"/>
      <c r="OD6" s="8"/>
      <c r="OE6" s="7"/>
      <c r="OF6" s="7"/>
      <c r="OG6" s="2" t="s">
        <v>200</v>
      </c>
      <c r="OH6" s="2" t="s">
        <v>200</v>
      </c>
      <c r="OI6" s="2" t="s">
        <v>200</v>
      </c>
      <c r="OJ6" s="2" t="s">
        <v>200</v>
      </c>
      <c r="OK6" s="2" t="s">
        <v>200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243</v>
      </c>
      <c r="OU6" s="2" t="s">
        <v>256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228</v>
      </c>
      <c r="PF6" s="2" t="s">
        <v>197</v>
      </c>
      <c r="PG6" s="2" t="s">
        <v>200</v>
      </c>
      <c r="PH6" s="2" t="s">
        <v>200</v>
      </c>
      <c r="PI6" s="2" t="s">
        <v>212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197</v>
      </c>
      <c r="PS6" s="2" t="s">
        <v>257</v>
      </c>
      <c r="PT6" s="2" t="s">
        <v>258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254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243</v>
      </c>
      <c r="QQ6" s="2" t="s">
        <v>259</v>
      </c>
      <c r="QR6" s="2" t="s">
        <v>260</v>
      </c>
      <c r="QS6" s="2" t="s">
        <v>212</v>
      </c>
      <c r="QT6" s="2" t="s">
        <v>200</v>
      </c>
      <c r="QU6" s="4">
        <v>846</v>
      </c>
      <c r="QV6" s="4"/>
      <c r="QW6" s="4"/>
      <c r="QX6" s="4">
        <v>300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>
        <v>130</v>
      </c>
      <c r="RW6" s="4"/>
      <c r="RX6" s="4"/>
      <c r="RY6" s="4">
        <v>200</v>
      </c>
      <c r="RZ6" s="4"/>
      <c r="SA6" s="4"/>
      <c r="SB6" s="4"/>
      <c r="SC6" s="4"/>
      <c r="SD6" s="4"/>
      <c r="SE6" s="4">
        <v>100</v>
      </c>
      <c r="SF6" s="4"/>
      <c r="SG6" s="4">
        <v>300</v>
      </c>
      <c r="SH6" s="4"/>
      <c r="SI6" s="4"/>
      <c r="SJ6" s="4"/>
      <c r="SK6" s="4"/>
      <c r="SL6" s="4"/>
      <c r="SM6" s="4"/>
      <c r="SN6" s="4"/>
      <c r="SO6" s="4"/>
      <c r="SP6" s="4"/>
      <c r="SQ6" s="4"/>
      <c r="SR6" s="4">
        <v>250</v>
      </c>
      <c r="SS6" s="4"/>
      <c r="ST6" s="4"/>
      <c r="SU6" s="4">
        <v>100</v>
      </c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261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262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2423</v>
      </c>
      <c r="AA7" s="4">
        <f>=ROUNDDOWN(28.8452380952381,0)</f>
      </c>
      <c r="AB7" s="5">
        <v>84</v>
      </c>
      <c r="AC7" s="2" t="s">
        <v>263</v>
      </c>
      <c r="AD7" s="4">
        <v>250</v>
      </c>
      <c r="AE7" s="4">
        <v>2240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1</v>
      </c>
      <c r="AP7" s="4">
        <v>27</v>
      </c>
      <c r="AQ7" s="8">
        <v>2072.95</v>
      </c>
      <c r="AR7" s="4">
        <v>7</v>
      </c>
      <c r="AS7" s="8">
        <v>547.2</v>
      </c>
      <c r="AT7" s="7">
        <v>2.8571</v>
      </c>
      <c r="AU7" s="7">
        <v>2.7883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0.5267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27</v>
      </c>
      <c r="BK7" s="8">
        <v>2072.95</v>
      </c>
      <c r="BL7" s="2" t="s">
        <v>264</v>
      </c>
      <c r="BM7" s="7">
        <v>1</v>
      </c>
      <c r="BN7" s="7">
        <v>1</v>
      </c>
      <c r="BO7" s="4"/>
      <c r="BP7" s="8"/>
      <c r="BQ7" s="4">
        <v>1</v>
      </c>
      <c r="BR7" s="8">
        <v>85.14</v>
      </c>
      <c r="BS7" s="7">
        <v>-1</v>
      </c>
      <c r="BT7" s="7">
        <v>-1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9</v>
      </c>
      <c r="CB7" s="8">
        <v>623.79</v>
      </c>
      <c r="CC7" s="4">
        <v>6</v>
      </c>
      <c r="CD7" s="8">
        <v>462.06</v>
      </c>
      <c r="CE7" s="7">
        <v>0.5</v>
      </c>
      <c r="CF7" s="7">
        <v>0.35</v>
      </c>
      <c r="CG7" s="2" t="s">
        <v>210</v>
      </c>
      <c r="CH7" s="2" t="s">
        <v>197</v>
      </c>
      <c r="CI7" s="2" t="s">
        <v>213</v>
      </c>
      <c r="CJ7" s="2" t="s">
        <v>237</v>
      </c>
      <c r="CK7" s="2" t="s">
        <v>212</v>
      </c>
      <c r="CL7" s="2" t="s">
        <v>200</v>
      </c>
      <c r="CM7" s="4">
        <v>1</v>
      </c>
      <c r="CN7" s="8">
        <v>85</v>
      </c>
      <c r="CO7" s="4"/>
      <c r="CP7" s="8"/>
      <c r="CQ7" s="7"/>
      <c r="CR7" s="7"/>
      <c r="CS7" s="2" t="s">
        <v>210</v>
      </c>
      <c r="CT7" s="2" t="s">
        <v>197</v>
      </c>
      <c r="CU7" s="2" t="s">
        <v>215</v>
      </c>
      <c r="CV7" s="2" t="s">
        <v>226</v>
      </c>
      <c r="CW7" s="2" t="s">
        <v>212</v>
      </c>
      <c r="CX7" s="2" t="s">
        <v>200</v>
      </c>
      <c r="CY7" s="4">
        <v>5</v>
      </c>
      <c r="CZ7" s="8">
        <v>409.05</v>
      </c>
      <c r="DA7" s="4"/>
      <c r="DB7" s="8"/>
      <c r="DC7" s="7"/>
      <c r="DD7" s="7"/>
      <c r="DE7" s="2" t="s">
        <v>210</v>
      </c>
      <c r="DF7" s="2" t="s">
        <v>197</v>
      </c>
      <c r="DG7" s="2" t="s">
        <v>217</v>
      </c>
      <c r="DH7" s="2" t="s">
        <v>266</v>
      </c>
      <c r="DI7" s="2" t="s">
        <v>212</v>
      </c>
      <c r="DJ7" s="2" t="s">
        <v>200</v>
      </c>
      <c r="DK7" s="4">
        <v>5</v>
      </c>
      <c r="DL7" s="8">
        <v>386</v>
      </c>
      <c r="DM7" s="4"/>
      <c r="DN7" s="8"/>
      <c r="DO7" s="7"/>
      <c r="DP7" s="7"/>
      <c r="DQ7" s="2" t="s">
        <v>210</v>
      </c>
      <c r="DR7" s="2" t="s">
        <v>197</v>
      </c>
      <c r="DS7" s="2" t="s">
        <v>218</v>
      </c>
      <c r="DT7" s="2" t="s">
        <v>227</v>
      </c>
      <c r="DU7" s="2" t="s">
        <v>212</v>
      </c>
      <c r="DV7" s="2" t="s">
        <v>200</v>
      </c>
      <c r="DW7" s="4">
        <v>1</v>
      </c>
      <c r="DX7" s="8">
        <v>86.92</v>
      </c>
      <c r="DY7" s="4"/>
      <c r="DZ7" s="8"/>
      <c r="EA7" s="7"/>
      <c r="EB7" s="7"/>
      <c r="EC7" s="2" t="s">
        <v>210</v>
      </c>
      <c r="ED7" s="2" t="s">
        <v>251</v>
      </c>
      <c r="EE7" s="2" t="s">
        <v>220</v>
      </c>
      <c r="EF7" s="2" t="s">
        <v>221</v>
      </c>
      <c r="EG7" s="2" t="s">
        <v>212</v>
      </c>
      <c r="EH7" s="2" t="s">
        <v>200</v>
      </c>
      <c r="EI7" s="4"/>
      <c r="EJ7" s="8"/>
      <c r="EK7" s="4"/>
      <c r="EL7" s="8"/>
      <c r="EM7" s="7"/>
      <c r="EN7" s="7"/>
      <c r="EO7" s="2" t="s">
        <v>210</v>
      </c>
      <c r="EP7" s="2" t="s">
        <v>197</v>
      </c>
      <c r="EQ7" s="2" t="s">
        <v>222</v>
      </c>
      <c r="ER7" s="2" t="s">
        <v>267</v>
      </c>
      <c r="ES7" s="2" t="s">
        <v>212</v>
      </c>
      <c r="ET7" s="2" t="s">
        <v>200</v>
      </c>
      <c r="EU7" s="4">
        <v>3</v>
      </c>
      <c r="EV7" s="8">
        <v>244.17</v>
      </c>
      <c r="EW7" s="4"/>
      <c r="EX7" s="8"/>
      <c r="EY7" s="7"/>
      <c r="EZ7" s="7"/>
      <c r="FA7" s="2" t="s">
        <v>210</v>
      </c>
      <c r="FB7" s="2" t="s">
        <v>197</v>
      </c>
      <c r="FC7" s="2" t="s">
        <v>224</v>
      </c>
      <c r="FD7" s="2" t="s">
        <v>225</v>
      </c>
      <c r="FE7" s="2" t="s">
        <v>212</v>
      </c>
      <c r="FF7" s="2" t="s">
        <v>200</v>
      </c>
      <c r="FG7" s="4">
        <v>1</v>
      </c>
      <c r="FH7" s="8">
        <v>82</v>
      </c>
      <c r="FI7" s="4"/>
      <c r="FJ7" s="8"/>
      <c r="FK7" s="7"/>
      <c r="FL7" s="7"/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/>
      <c r="FT7" s="8"/>
      <c r="FU7" s="4"/>
      <c r="FV7" s="8"/>
      <c r="FW7" s="7"/>
      <c r="FX7" s="7"/>
      <c r="FY7" s="2" t="s">
        <v>228</v>
      </c>
      <c r="FZ7" s="2" t="s">
        <v>197</v>
      </c>
      <c r="GA7" s="2" t="s">
        <v>200</v>
      </c>
      <c r="GB7" s="2" t="s">
        <v>200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210</v>
      </c>
      <c r="GL7" s="2" t="s">
        <v>197</v>
      </c>
      <c r="GM7" s="2" t="s">
        <v>229</v>
      </c>
      <c r="GN7" s="2" t="s">
        <v>269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210</v>
      </c>
      <c r="GX7" s="2" t="s">
        <v>197</v>
      </c>
      <c r="GY7" s="2" t="s">
        <v>231</v>
      </c>
      <c r="GZ7" s="2" t="s">
        <v>270</v>
      </c>
      <c r="HA7" s="2" t="s">
        <v>212</v>
      </c>
      <c r="HB7" s="2" t="s">
        <v>200</v>
      </c>
      <c r="HC7" s="4">
        <v>2</v>
      </c>
      <c r="HD7" s="8">
        <v>156.02</v>
      </c>
      <c r="HE7" s="4"/>
      <c r="HF7" s="8"/>
      <c r="HG7" s="7"/>
      <c r="HH7" s="7"/>
      <c r="HI7" s="2" t="s">
        <v>210</v>
      </c>
      <c r="HJ7" s="2" t="s">
        <v>197</v>
      </c>
      <c r="HK7" s="2" t="s">
        <v>233</v>
      </c>
      <c r="HL7" s="2" t="s">
        <v>271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210</v>
      </c>
      <c r="HV7" s="2" t="s">
        <v>197</v>
      </c>
      <c r="HW7" s="2" t="s">
        <v>235</v>
      </c>
      <c r="HX7" s="2" t="s">
        <v>272</v>
      </c>
      <c r="HY7" s="2" t="s">
        <v>212</v>
      </c>
      <c r="HZ7" s="2" t="s">
        <v>200</v>
      </c>
      <c r="IA7" s="4"/>
      <c r="IB7" s="8"/>
      <c r="IC7" s="4"/>
      <c r="ID7" s="8"/>
      <c r="IE7" s="7"/>
      <c r="IF7" s="7"/>
      <c r="IG7" s="2" t="s">
        <v>210</v>
      </c>
      <c r="IH7" s="2" t="s">
        <v>197</v>
      </c>
      <c r="II7" s="2" t="s">
        <v>224</v>
      </c>
      <c r="IJ7" s="2" t="s">
        <v>226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273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274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200</v>
      </c>
      <c r="JR7" s="2" t="s">
        <v>200</v>
      </c>
      <c r="JS7" s="2" t="s">
        <v>200</v>
      </c>
      <c r="JT7" s="2" t="s">
        <v>200</v>
      </c>
      <c r="JU7" s="2" t="s">
        <v>200</v>
      </c>
      <c r="JV7" s="2" t="s">
        <v>200</v>
      </c>
      <c r="JW7" s="4"/>
      <c r="JX7" s="8"/>
      <c r="JY7" s="4"/>
      <c r="JZ7" s="8"/>
      <c r="KA7" s="7"/>
      <c r="KB7" s="7"/>
      <c r="KC7" s="2" t="s">
        <v>242</v>
      </c>
      <c r="KD7" s="2" t="s">
        <v>197</v>
      </c>
      <c r="KE7" s="2" t="s">
        <v>200</v>
      </c>
      <c r="KF7" s="2" t="s">
        <v>200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243</v>
      </c>
      <c r="KQ7" s="2" t="s">
        <v>275</v>
      </c>
      <c r="KR7" s="2" t="s">
        <v>245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210</v>
      </c>
      <c r="LB7" s="2" t="s">
        <v>197</v>
      </c>
      <c r="LC7" s="2" t="s">
        <v>246</v>
      </c>
      <c r="LD7" s="2" t="s">
        <v>276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210</v>
      </c>
      <c r="LN7" s="2" t="s">
        <v>243</v>
      </c>
      <c r="LO7" s="2" t="s">
        <v>248</v>
      </c>
      <c r="LP7" s="2" t="s">
        <v>277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197</v>
      </c>
      <c r="MA7" s="2" t="s">
        <v>249</v>
      </c>
      <c r="MB7" s="2" t="s">
        <v>221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251</v>
      </c>
      <c r="MM7" s="2" t="s">
        <v>252</v>
      </c>
      <c r="MN7" s="2" t="s">
        <v>278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254</v>
      </c>
      <c r="NJ7" s="2" t="s">
        <v>197</v>
      </c>
      <c r="NK7" s="2" t="s">
        <v>200</v>
      </c>
      <c r="NL7" s="2" t="s">
        <v>200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210</v>
      </c>
      <c r="NV7" s="2" t="s">
        <v>243</v>
      </c>
      <c r="NW7" s="2" t="s">
        <v>279</v>
      </c>
      <c r="NX7" s="2" t="s">
        <v>200</v>
      </c>
      <c r="NY7" s="2" t="s">
        <v>212</v>
      </c>
      <c r="NZ7" s="2" t="s">
        <v>200</v>
      </c>
      <c r="OA7" s="4"/>
      <c r="OB7" s="8"/>
      <c r="OC7" s="4"/>
      <c r="OD7" s="8"/>
      <c r="OE7" s="7"/>
      <c r="OF7" s="7"/>
      <c r="OG7" s="2" t="s">
        <v>200</v>
      </c>
      <c r="OH7" s="2" t="s">
        <v>200</v>
      </c>
      <c r="OI7" s="2" t="s">
        <v>200</v>
      </c>
      <c r="OJ7" s="2" t="s">
        <v>200</v>
      </c>
      <c r="OK7" s="2" t="s">
        <v>200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243</v>
      </c>
      <c r="OU7" s="2" t="s">
        <v>280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210</v>
      </c>
      <c r="PF7" s="2" t="s">
        <v>197</v>
      </c>
      <c r="PG7" s="2" t="s">
        <v>281</v>
      </c>
      <c r="PH7" s="2" t="s">
        <v>282</v>
      </c>
      <c r="PI7" s="2" t="s">
        <v>212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197</v>
      </c>
      <c r="PS7" s="2" t="s">
        <v>283</v>
      </c>
      <c r="PT7" s="2" t="s">
        <v>284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254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243</v>
      </c>
      <c r="QQ7" s="2" t="s">
        <v>259</v>
      </c>
      <c r="QR7" s="2" t="s">
        <v>260</v>
      </c>
      <c r="QS7" s="2" t="s">
        <v>212</v>
      </c>
      <c r="QT7" s="2" t="s">
        <v>200</v>
      </c>
      <c r="QU7" s="4">
        <v>1981</v>
      </c>
      <c r="QV7" s="4"/>
      <c r="QW7" s="4"/>
      <c r="QX7" s="4">
        <v>442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>
        <v>250</v>
      </c>
      <c r="RP7" s="4"/>
      <c r="RQ7" s="4"/>
      <c r="RR7" s="4"/>
      <c r="RS7" s="4"/>
      <c r="RT7" s="4"/>
      <c r="RU7" s="4"/>
      <c r="RV7" s="4">
        <v>160</v>
      </c>
      <c r="RW7" s="4"/>
      <c r="RX7" s="4">
        <v>700</v>
      </c>
      <c r="RY7" s="4">
        <v>130</v>
      </c>
      <c r="RZ7" s="4"/>
      <c r="SA7" s="4"/>
      <c r="SB7" s="4"/>
      <c r="SC7" s="4"/>
      <c r="SD7" s="4"/>
      <c r="SE7" s="4">
        <v>200</v>
      </c>
      <c r="SF7" s="4"/>
      <c r="SG7" s="4">
        <v>400</v>
      </c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400</v>
      </c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734</v>
      </c>
      <c r="AA8" s="4">
        <f>=ROUNDDOWN(28.2307692307692,0)</f>
      </c>
      <c r="AB8" s="5">
        <v>26</v>
      </c>
      <c r="AC8" s="2" t="s">
        <v>289</v>
      </c>
      <c r="AD8" s="4">
        <v>491</v>
      </c>
      <c r="AE8" s="4">
        <v>591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/>
      <c r="AP8" s="4">
        <v>9</v>
      </c>
      <c r="AQ8" s="8">
        <v>552.55</v>
      </c>
      <c r="AR8" s="4">
        <v>17</v>
      </c>
      <c r="AS8" s="8">
        <v>1181.77</v>
      </c>
      <c r="AT8" s="7">
        <v>-0.4706</v>
      </c>
      <c r="AU8" s="7">
        <v>-0.5324</v>
      </c>
      <c r="AV8" s="4">
        <v>40</v>
      </c>
      <c r="AW8" s="8">
        <v>3064.58</v>
      </c>
      <c r="AX8" s="4">
        <v>56</v>
      </c>
      <c r="AY8" s="8">
        <v>4524.64</v>
      </c>
      <c r="AZ8" s="7">
        <v>-0.2857</v>
      </c>
      <c r="BA8" s="7">
        <v>-0.3227</v>
      </c>
      <c r="BB8" s="7">
        <v>0.1803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0.2932</v>
      </c>
      <c r="BJ8" s="4">
        <v>9</v>
      </c>
      <c r="BK8" s="8">
        <v>552.55</v>
      </c>
      <c r="BL8" s="2" t="s">
        <v>290</v>
      </c>
      <c r="BM8" s="7">
        <v>1</v>
      </c>
      <c r="BN8" s="7">
        <v>1</v>
      </c>
      <c r="BO8" s="4"/>
      <c r="BP8" s="8"/>
      <c r="BQ8" s="4">
        <v>6</v>
      </c>
      <c r="BR8" s="8">
        <v>433.98</v>
      </c>
      <c r="BS8" s="7">
        <v>-1</v>
      </c>
      <c r="BT8" s="7">
        <v>-1</v>
      </c>
      <c r="BU8" s="2" t="s">
        <v>210</v>
      </c>
      <c r="BV8" s="2" t="s">
        <v>197</v>
      </c>
      <c r="BW8" s="2" t="s">
        <v>200</v>
      </c>
      <c r="BX8" s="2" t="s">
        <v>291</v>
      </c>
      <c r="BY8" s="2" t="s">
        <v>212</v>
      </c>
      <c r="BZ8" s="2" t="s">
        <v>200</v>
      </c>
      <c r="CA8" s="4">
        <v>4</v>
      </c>
      <c r="CB8" s="8">
        <v>209.92</v>
      </c>
      <c r="CC8" s="4"/>
      <c r="CD8" s="8"/>
      <c r="CE8" s="7"/>
      <c r="CF8" s="7"/>
      <c r="CG8" s="2" t="s">
        <v>210</v>
      </c>
      <c r="CH8" s="2" t="s">
        <v>197</v>
      </c>
      <c r="CI8" s="2" t="s">
        <v>276</v>
      </c>
      <c r="CJ8" s="2" t="s">
        <v>292</v>
      </c>
      <c r="CK8" s="2" t="s">
        <v>212</v>
      </c>
      <c r="CL8" s="2" t="s">
        <v>200</v>
      </c>
      <c r="CM8" s="4">
        <v>2</v>
      </c>
      <c r="CN8" s="8">
        <v>140</v>
      </c>
      <c r="CO8" s="4">
        <v>5</v>
      </c>
      <c r="CP8" s="8">
        <v>350</v>
      </c>
      <c r="CQ8" s="7">
        <v>-0.6</v>
      </c>
      <c r="CR8" s="7">
        <v>-0.6</v>
      </c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/>
      <c r="CZ8" s="8"/>
      <c r="DA8" s="4">
        <v>1</v>
      </c>
      <c r="DB8" s="8">
        <v>65.58</v>
      </c>
      <c r="DC8" s="7">
        <v>-1</v>
      </c>
      <c r="DD8" s="7">
        <v>-1</v>
      </c>
      <c r="DE8" s="2" t="s">
        <v>210</v>
      </c>
      <c r="DF8" s="2" t="s">
        <v>197</v>
      </c>
      <c r="DG8" s="2" t="s">
        <v>288</v>
      </c>
      <c r="DH8" s="2" t="s">
        <v>295</v>
      </c>
      <c r="DI8" s="2" t="s">
        <v>212</v>
      </c>
      <c r="DJ8" s="2" t="s">
        <v>200</v>
      </c>
      <c r="DK8" s="4"/>
      <c r="DL8" s="8"/>
      <c r="DM8" s="4">
        <v>1</v>
      </c>
      <c r="DN8" s="8">
        <v>61.88</v>
      </c>
      <c r="DO8" s="7">
        <v>-1</v>
      </c>
      <c r="DP8" s="7">
        <v>-1</v>
      </c>
      <c r="DQ8" s="2" t="s">
        <v>210</v>
      </c>
      <c r="DR8" s="2" t="s">
        <v>197</v>
      </c>
      <c r="DS8" s="2" t="s">
        <v>296</v>
      </c>
      <c r="DT8" s="2" t="s">
        <v>297</v>
      </c>
      <c r="DU8" s="2" t="s">
        <v>212</v>
      </c>
      <c r="DV8" s="2" t="s">
        <v>200</v>
      </c>
      <c r="DW8" s="4"/>
      <c r="DX8" s="8"/>
      <c r="DY8" s="4">
        <v>1</v>
      </c>
      <c r="DZ8" s="8">
        <v>70.63</v>
      </c>
      <c r="EA8" s="7">
        <v>-1</v>
      </c>
      <c r="EB8" s="7">
        <v>-1</v>
      </c>
      <c r="EC8" s="2" t="s">
        <v>210</v>
      </c>
      <c r="ED8" s="2" t="s">
        <v>251</v>
      </c>
      <c r="EE8" s="2" t="s">
        <v>298</v>
      </c>
      <c r="EF8" s="2" t="s">
        <v>299</v>
      </c>
      <c r="EG8" s="2" t="s">
        <v>212</v>
      </c>
      <c r="EH8" s="2" t="s">
        <v>200</v>
      </c>
      <c r="EI8" s="4">
        <v>1</v>
      </c>
      <c r="EJ8" s="8">
        <v>67.73</v>
      </c>
      <c r="EK8" s="4">
        <v>2</v>
      </c>
      <c r="EL8" s="8">
        <v>135.46</v>
      </c>
      <c r="EM8" s="7">
        <v>-0.5</v>
      </c>
      <c r="EN8" s="7">
        <v>-0.5</v>
      </c>
      <c r="EO8" s="2" t="s">
        <v>210</v>
      </c>
      <c r="EP8" s="2" t="s">
        <v>197</v>
      </c>
      <c r="EQ8" s="2" t="s">
        <v>222</v>
      </c>
      <c r="ER8" s="2" t="s">
        <v>300</v>
      </c>
      <c r="ES8" s="2" t="s">
        <v>212</v>
      </c>
      <c r="ET8" s="2" t="s">
        <v>200</v>
      </c>
      <c r="EU8" s="4">
        <v>2</v>
      </c>
      <c r="EV8" s="8">
        <v>134.9</v>
      </c>
      <c r="EW8" s="4">
        <v>1</v>
      </c>
      <c r="EX8" s="8">
        <v>64.24</v>
      </c>
      <c r="EY8" s="7">
        <v>1</v>
      </c>
      <c r="EZ8" s="7">
        <v>1.0999</v>
      </c>
      <c r="FA8" s="2" t="s">
        <v>210</v>
      </c>
      <c r="FB8" s="2" t="s">
        <v>197</v>
      </c>
      <c r="FC8" s="2" t="s">
        <v>301</v>
      </c>
      <c r="FD8" s="2" t="s">
        <v>302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303</v>
      </c>
      <c r="FP8" s="2" t="s">
        <v>304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228</v>
      </c>
      <c r="FZ8" s="2" t="s">
        <v>197</v>
      </c>
      <c r="GA8" s="2" t="s">
        <v>200</v>
      </c>
      <c r="GB8" s="2" t="s">
        <v>200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210</v>
      </c>
      <c r="GL8" s="2" t="s">
        <v>197</v>
      </c>
      <c r="GM8" s="2" t="s">
        <v>293</v>
      </c>
      <c r="GN8" s="2" t="s">
        <v>305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231</v>
      </c>
      <c r="GZ8" s="2" t="s">
        <v>306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307</v>
      </c>
      <c r="HJ8" s="2" t="s">
        <v>197</v>
      </c>
      <c r="HK8" s="2" t="s">
        <v>233</v>
      </c>
      <c r="HL8" s="2" t="s">
        <v>308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210</v>
      </c>
      <c r="HV8" s="2" t="s">
        <v>197</v>
      </c>
      <c r="HW8" s="2" t="s">
        <v>235</v>
      </c>
      <c r="HX8" s="2" t="s">
        <v>309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210</v>
      </c>
      <c r="IH8" s="2" t="s">
        <v>197</v>
      </c>
      <c r="II8" s="2" t="s">
        <v>288</v>
      </c>
      <c r="IJ8" s="2" t="s">
        <v>310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210</v>
      </c>
      <c r="IT8" s="2" t="s">
        <v>197</v>
      </c>
      <c r="IU8" s="2" t="s">
        <v>311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240</v>
      </c>
      <c r="JH8" s="2" t="s">
        <v>312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200</v>
      </c>
      <c r="JR8" s="2" t="s">
        <v>200</v>
      </c>
      <c r="JS8" s="2" t="s">
        <v>200</v>
      </c>
      <c r="JT8" s="2" t="s">
        <v>200</v>
      </c>
      <c r="JU8" s="2" t="s">
        <v>200</v>
      </c>
      <c r="JV8" s="2" t="s">
        <v>200</v>
      </c>
      <c r="JW8" s="4"/>
      <c r="JX8" s="8"/>
      <c r="JY8" s="4"/>
      <c r="JZ8" s="8"/>
      <c r="KA8" s="7"/>
      <c r="KB8" s="7"/>
      <c r="KC8" s="2" t="s">
        <v>242</v>
      </c>
      <c r="KD8" s="2" t="s">
        <v>197</v>
      </c>
      <c r="KE8" s="2" t="s">
        <v>200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243</v>
      </c>
      <c r="KQ8" s="2" t="s">
        <v>313</v>
      </c>
      <c r="KR8" s="2" t="s">
        <v>314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210</v>
      </c>
      <c r="LB8" s="2" t="s">
        <v>243</v>
      </c>
      <c r="LC8" s="2" t="s">
        <v>315</v>
      </c>
      <c r="LD8" s="2" t="s">
        <v>316</v>
      </c>
      <c r="LE8" s="2" t="s">
        <v>212</v>
      </c>
      <c r="LF8" s="2" t="s">
        <v>200</v>
      </c>
      <c r="LG8" s="4"/>
      <c r="LH8" s="8"/>
      <c r="LI8" s="4"/>
      <c r="LJ8" s="8"/>
      <c r="LK8" s="7"/>
      <c r="LL8" s="7"/>
      <c r="LM8" s="2" t="s">
        <v>210</v>
      </c>
      <c r="LN8" s="2" t="s">
        <v>243</v>
      </c>
      <c r="LO8" s="2" t="s">
        <v>313</v>
      </c>
      <c r="LP8" s="2" t="s">
        <v>317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197</v>
      </c>
      <c r="MA8" s="2" t="s">
        <v>318</v>
      </c>
      <c r="MB8" s="2" t="s">
        <v>319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210</v>
      </c>
      <c r="ML8" s="2" t="s">
        <v>251</v>
      </c>
      <c r="MM8" s="2" t="s">
        <v>320</v>
      </c>
      <c r="MN8" s="2" t="s">
        <v>321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254</v>
      </c>
      <c r="NJ8" s="2" t="s">
        <v>197</v>
      </c>
      <c r="NK8" s="2" t="s">
        <v>200</v>
      </c>
      <c r="NL8" s="2" t="s">
        <v>200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210</v>
      </c>
      <c r="NV8" s="2" t="s">
        <v>243</v>
      </c>
      <c r="NW8" s="2" t="s">
        <v>279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242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228</v>
      </c>
      <c r="OT8" s="2" t="s">
        <v>243</v>
      </c>
      <c r="OU8" s="2" t="s">
        <v>200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228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210</v>
      </c>
      <c r="PR8" s="2" t="s">
        <v>197</v>
      </c>
      <c r="PS8" s="2" t="s">
        <v>313</v>
      </c>
      <c r="PT8" s="2" t="s">
        <v>322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254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228</v>
      </c>
      <c r="QP8" s="2" t="s">
        <v>243</v>
      </c>
      <c r="QQ8" s="2" t="s">
        <v>200</v>
      </c>
      <c r="QR8" s="2" t="s">
        <v>200</v>
      </c>
      <c r="QS8" s="2" t="s">
        <v>212</v>
      </c>
      <c r="QT8" s="2" t="s">
        <v>200</v>
      </c>
      <c r="QU8" s="4">
        <v>490</v>
      </c>
      <c r="QV8" s="4"/>
      <c r="QW8" s="4"/>
      <c r="QX8" s="4">
        <v>244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491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>
        <v>100</v>
      </c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</row>
    <row r="9">
      <c r="A9" s="2" t="s">
        <v>323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262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324</v>
      </c>
      <c r="Z9" s="4">
        <v>1156</v>
      </c>
      <c r="AA9" s="4">
        <f>=ROUNDDOWN(28.9,0)</f>
      </c>
      <c r="AB9" s="5">
        <v>40</v>
      </c>
      <c r="AC9" s="2" t="s">
        <v>289</v>
      </c>
      <c r="AD9" s="4">
        <v>300</v>
      </c>
      <c r="AE9" s="4">
        <v>850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/>
      <c r="AP9" s="4">
        <v>31</v>
      </c>
      <c r="AQ9" s="8">
        <v>2512.03</v>
      </c>
      <c r="AR9" s="4">
        <v>39</v>
      </c>
      <c r="AS9" s="8">
        <v>3342.87</v>
      </c>
      <c r="AT9" s="7">
        <v>-0.2051</v>
      </c>
      <c r="AU9" s="7">
        <v>-0.2485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0.8197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31</v>
      </c>
      <c r="BK9" s="8">
        <v>2512.03</v>
      </c>
      <c r="BL9" s="2" t="s">
        <v>325</v>
      </c>
      <c r="BM9" s="7">
        <v>1</v>
      </c>
      <c r="BN9" s="7">
        <v>1</v>
      </c>
      <c r="BO9" s="4">
        <v>12</v>
      </c>
      <c r="BP9" s="8">
        <v>1068.12</v>
      </c>
      <c r="BQ9" s="4">
        <v>17</v>
      </c>
      <c r="BR9" s="8">
        <v>1513.17</v>
      </c>
      <c r="BS9" s="7">
        <v>-0.2941</v>
      </c>
      <c r="BT9" s="7">
        <v>-0.2941</v>
      </c>
      <c r="BU9" s="2" t="s">
        <v>210</v>
      </c>
      <c r="BV9" s="2" t="s">
        <v>197</v>
      </c>
      <c r="BW9" s="2" t="s">
        <v>200</v>
      </c>
      <c r="BX9" s="2" t="s">
        <v>291</v>
      </c>
      <c r="BY9" s="2" t="s">
        <v>212</v>
      </c>
      <c r="BZ9" s="2" t="s">
        <v>200</v>
      </c>
      <c r="CA9" s="4">
        <v>7</v>
      </c>
      <c r="CB9" s="8">
        <v>458.22</v>
      </c>
      <c r="CC9" s="4"/>
      <c r="CD9" s="8"/>
      <c r="CE9" s="7"/>
      <c r="CF9" s="7"/>
      <c r="CG9" s="2" t="s">
        <v>210</v>
      </c>
      <c r="CH9" s="2" t="s">
        <v>197</v>
      </c>
      <c r="CI9" s="2" t="s">
        <v>276</v>
      </c>
      <c r="CJ9" s="2" t="s">
        <v>292</v>
      </c>
      <c r="CK9" s="2" t="s">
        <v>212</v>
      </c>
      <c r="CL9" s="2" t="s">
        <v>200</v>
      </c>
      <c r="CM9" s="4">
        <v>2</v>
      </c>
      <c r="CN9" s="8">
        <v>170</v>
      </c>
      <c r="CO9" s="4">
        <v>10</v>
      </c>
      <c r="CP9" s="8">
        <v>850</v>
      </c>
      <c r="CQ9" s="7">
        <v>-0.8</v>
      </c>
      <c r="CR9" s="7">
        <v>-0.8</v>
      </c>
      <c r="CS9" s="2" t="s">
        <v>210</v>
      </c>
      <c r="CT9" s="2" t="s">
        <v>197</v>
      </c>
      <c r="CU9" s="2" t="s">
        <v>326</v>
      </c>
      <c r="CV9" s="2" t="s">
        <v>327</v>
      </c>
      <c r="CW9" s="2" t="s">
        <v>212</v>
      </c>
      <c r="CX9" s="2" t="s">
        <v>200</v>
      </c>
      <c r="CY9" s="4">
        <v>4</v>
      </c>
      <c r="CZ9" s="8">
        <v>327.24</v>
      </c>
      <c r="DA9" s="4">
        <v>5</v>
      </c>
      <c r="DB9" s="8">
        <v>409.05</v>
      </c>
      <c r="DC9" s="7">
        <v>-0.2</v>
      </c>
      <c r="DD9" s="7">
        <v>-0.2</v>
      </c>
      <c r="DE9" s="2" t="s">
        <v>210</v>
      </c>
      <c r="DF9" s="2" t="s">
        <v>197</v>
      </c>
      <c r="DG9" s="2" t="s">
        <v>324</v>
      </c>
      <c r="DH9" s="2" t="s">
        <v>288</v>
      </c>
      <c r="DI9" s="2" t="s">
        <v>212</v>
      </c>
      <c r="DJ9" s="2" t="s">
        <v>200</v>
      </c>
      <c r="DK9" s="4">
        <v>2</v>
      </c>
      <c r="DL9" s="8">
        <v>154.4</v>
      </c>
      <c r="DM9" s="4">
        <v>2</v>
      </c>
      <c r="DN9" s="8">
        <v>154.4</v>
      </c>
      <c r="DO9" s="7"/>
      <c r="DP9" s="7"/>
      <c r="DQ9" s="2" t="s">
        <v>210</v>
      </c>
      <c r="DR9" s="2" t="s">
        <v>197</v>
      </c>
      <c r="DS9" s="2" t="s">
        <v>296</v>
      </c>
      <c r="DT9" s="2" t="s">
        <v>302</v>
      </c>
      <c r="DU9" s="2" t="s">
        <v>212</v>
      </c>
      <c r="DV9" s="2" t="s">
        <v>200</v>
      </c>
      <c r="DW9" s="4"/>
      <c r="DX9" s="8"/>
      <c r="DY9" s="4"/>
      <c r="DZ9" s="8"/>
      <c r="EA9" s="7"/>
      <c r="EB9" s="7"/>
      <c r="EC9" s="2" t="s">
        <v>210</v>
      </c>
      <c r="ED9" s="2" t="s">
        <v>197</v>
      </c>
      <c r="EE9" s="2" t="s">
        <v>298</v>
      </c>
      <c r="EF9" s="2" t="s">
        <v>328</v>
      </c>
      <c r="EG9" s="2" t="s">
        <v>212</v>
      </c>
      <c r="EH9" s="2" t="s">
        <v>200</v>
      </c>
      <c r="EI9" s="4">
        <v>1</v>
      </c>
      <c r="EJ9" s="8">
        <v>83.35</v>
      </c>
      <c r="EK9" s="4">
        <v>1</v>
      </c>
      <c r="EL9" s="8">
        <v>83.35</v>
      </c>
      <c r="EM9" s="7"/>
      <c r="EN9" s="7"/>
      <c r="EO9" s="2" t="s">
        <v>210</v>
      </c>
      <c r="EP9" s="2" t="s">
        <v>197</v>
      </c>
      <c r="EQ9" s="2" t="s">
        <v>222</v>
      </c>
      <c r="ER9" s="2" t="s">
        <v>329</v>
      </c>
      <c r="ES9" s="2" t="s">
        <v>212</v>
      </c>
      <c r="ET9" s="2" t="s">
        <v>200</v>
      </c>
      <c r="EU9" s="4">
        <v>2</v>
      </c>
      <c r="EV9" s="8">
        <v>166.16</v>
      </c>
      <c r="EW9" s="4">
        <v>2</v>
      </c>
      <c r="EX9" s="8">
        <v>163.82</v>
      </c>
      <c r="EY9" s="7"/>
      <c r="EZ9" s="7">
        <v>0.0143</v>
      </c>
      <c r="FA9" s="2" t="s">
        <v>210</v>
      </c>
      <c r="FB9" s="2" t="s">
        <v>197</v>
      </c>
      <c r="FC9" s="2" t="s">
        <v>301</v>
      </c>
      <c r="FD9" s="2" t="s">
        <v>330</v>
      </c>
      <c r="FE9" s="2" t="s">
        <v>212</v>
      </c>
      <c r="FF9" s="2" t="s">
        <v>200</v>
      </c>
      <c r="FG9" s="4">
        <v>1</v>
      </c>
      <c r="FH9" s="8">
        <v>84.54</v>
      </c>
      <c r="FI9" s="4">
        <v>1</v>
      </c>
      <c r="FJ9" s="8">
        <v>84.54</v>
      </c>
      <c r="FK9" s="7"/>
      <c r="FL9" s="7"/>
      <c r="FM9" s="2" t="s">
        <v>210</v>
      </c>
      <c r="FN9" s="2" t="s">
        <v>197</v>
      </c>
      <c r="FO9" s="2" t="s">
        <v>303</v>
      </c>
      <c r="FP9" s="2" t="s">
        <v>331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228</v>
      </c>
      <c r="FZ9" s="2" t="s">
        <v>197</v>
      </c>
      <c r="GA9" s="2" t="s">
        <v>200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210</v>
      </c>
      <c r="GL9" s="2" t="s">
        <v>197</v>
      </c>
      <c r="GM9" s="2" t="s">
        <v>326</v>
      </c>
      <c r="GN9" s="2" t="s">
        <v>332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231</v>
      </c>
      <c r="GZ9" s="2" t="s">
        <v>333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233</v>
      </c>
      <c r="HL9" s="2" t="s">
        <v>334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210</v>
      </c>
      <c r="HV9" s="2" t="s">
        <v>197</v>
      </c>
      <c r="HW9" s="2" t="s">
        <v>235</v>
      </c>
      <c r="HX9" s="2" t="s">
        <v>335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210</v>
      </c>
      <c r="IH9" s="2" t="s">
        <v>197</v>
      </c>
      <c r="II9" s="2" t="s">
        <v>324</v>
      </c>
      <c r="IJ9" s="2" t="s">
        <v>336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210</v>
      </c>
      <c r="IT9" s="2" t="s">
        <v>197</v>
      </c>
      <c r="IU9" s="2" t="s">
        <v>311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240</v>
      </c>
      <c r="JH9" s="2" t="s">
        <v>337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200</v>
      </c>
      <c r="JR9" s="2" t="s">
        <v>200</v>
      </c>
      <c r="JS9" s="2" t="s">
        <v>200</v>
      </c>
      <c r="JT9" s="2" t="s">
        <v>200</v>
      </c>
      <c r="JU9" s="2" t="s">
        <v>200</v>
      </c>
      <c r="JV9" s="2" t="s">
        <v>200</v>
      </c>
      <c r="JW9" s="4"/>
      <c r="JX9" s="8"/>
      <c r="JY9" s="4"/>
      <c r="JZ9" s="8"/>
      <c r="KA9" s="7"/>
      <c r="KB9" s="7"/>
      <c r="KC9" s="2" t="s">
        <v>242</v>
      </c>
      <c r="KD9" s="2" t="s">
        <v>197</v>
      </c>
      <c r="KE9" s="2" t="s">
        <v>200</v>
      </c>
      <c r="KF9" s="2" t="s">
        <v>200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243</v>
      </c>
      <c r="KQ9" s="2" t="s">
        <v>313</v>
      </c>
      <c r="KR9" s="2" t="s">
        <v>315</v>
      </c>
      <c r="KS9" s="2" t="s">
        <v>212</v>
      </c>
      <c r="KT9" s="2" t="s">
        <v>200</v>
      </c>
      <c r="KU9" s="4"/>
      <c r="KV9" s="8"/>
      <c r="KW9" s="4">
        <v>1</v>
      </c>
      <c r="KX9" s="8">
        <v>84.54</v>
      </c>
      <c r="KY9" s="7">
        <v>-1</v>
      </c>
      <c r="KZ9" s="7">
        <v>-1</v>
      </c>
      <c r="LA9" s="2" t="s">
        <v>210</v>
      </c>
      <c r="LB9" s="2" t="s">
        <v>197</v>
      </c>
      <c r="LC9" s="2" t="s">
        <v>315</v>
      </c>
      <c r="LD9" s="2" t="s">
        <v>338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210</v>
      </c>
      <c r="LN9" s="2" t="s">
        <v>243</v>
      </c>
      <c r="LO9" s="2" t="s">
        <v>313</v>
      </c>
      <c r="LP9" s="2" t="s">
        <v>339</v>
      </c>
      <c r="LQ9" s="2" t="s">
        <v>212</v>
      </c>
      <c r="LR9" s="2" t="s">
        <v>200</v>
      </c>
      <c r="LS9" s="4"/>
      <c r="LT9" s="8"/>
      <c r="LU9" s="4"/>
      <c r="LV9" s="8"/>
      <c r="LW9" s="7"/>
      <c r="LX9" s="7"/>
      <c r="LY9" s="2" t="s">
        <v>210</v>
      </c>
      <c r="LZ9" s="2" t="s">
        <v>197</v>
      </c>
      <c r="MA9" s="2" t="s">
        <v>318</v>
      </c>
      <c r="MB9" s="2" t="s">
        <v>340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210</v>
      </c>
      <c r="ML9" s="2" t="s">
        <v>251</v>
      </c>
      <c r="MM9" s="2" t="s">
        <v>341</v>
      </c>
      <c r="MN9" s="2" t="s">
        <v>342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254</v>
      </c>
      <c r="NJ9" s="2" t="s">
        <v>197</v>
      </c>
      <c r="NK9" s="2" t="s">
        <v>200</v>
      </c>
      <c r="NL9" s="2" t="s">
        <v>200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210</v>
      </c>
      <c r="NV9" s="2" t="s">
        <v>243</v>
      </c>
      <c r="NW9" s="2" t="s">
        <v>279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242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228</v>
      </c>
      <c r="OT9" s="2" t="s">
        <v>243</v>
      </c>
      <c r="OU9" s="2" t="s">
        <v>200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228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210</v>
      </c>
      <c r="PR9" s="2" t="s">
        <v>197</v>
      </c>
      <c r="PS9" s="2" t="s">
        <v>313</v>
      </c>
      <c r="PT9" s="2" t="s">
        <v>343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254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228</v>
      </c>
      <c r="QP9" s="2" t="s">
        <v>243</v>
      </c>
      <c r="QQ9" s="2" t="s">
        <v>200</v>
      </c>
      <c r="QR9" s="2" t="s">
        <v>200</v>
      </c>
      <c r="QS9" s="2" t="s">
        <v>212</v>
      </c>
      <c r="QT9" s="2" t="s">
        <v>200</v>
      </c>
      <c r="QU9" s="4">
        <v>872</v>
      </c>
      <c r="QV9" s="4"/>
      <c r="QW9" s="4"/>
      <c r="QX9" s="4">
        <v>184</v>
      </c>
      <c r="QY9" s="4"/>
      <c r="QZ9" s="4"/>
      <c r="RA9" s="4"/>
      <c r="RB9" s="4"/>
      <c r="RC9" s="4"/>
      <c r="RD9" s="4"/>
      <c r="RE9" s="4">
        <v>100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>
        <v>300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>
        <v>400</v>
      </c>
      <c r="SU9" s="4"/>
      <c r="SV9" s="4"/>
      <c r="SW9" s="4"/>
      <c r="SX9" s="4">
        <v>150</v>
      </c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</row>
    <row r="10">
      <c r="A10" s="2" t="s">
        <v>344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345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346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347</v>
      </c>
      <c r="Z10" s="4">
        <v>806</v>
      </c>
      <c r="AA10" s="4">
        <f>=ROUNDDOWN(27.7931034482759,0)</f>
      </c>
      <c r="AB10" s="5">
        <v>29</v>
      </c>
      <c r="AC10" s="2" t="s">
        <v>348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/>
      <c r="AP10" s="4">
        <v>21</v>
      </c>
      <c r="AQ10" s="8">
        <v>1391.01</v>
      </c>
      <c r="AR10" s="4">
        <v>44</v>
      </c>
      <c r="AS10" s="8">
        <v>3085.37</v>
      </c>
      <c r="AT10" s="7">
        <v>-0.5227</v>
      </c>
      <c r="AU10" s="7">
        <v>-0.5492</v>
      </c>
      <c r="AV10" s="4">
        <v>40</v>
      </c>
      <c r="AW10" s="8">
        <v>2937.38</v>
      </c>
      <c r="AX10" s="4">
        <v>78</v>
      </c>
      <c r="AY10" s="8">
        <v>5929.52</v>
      </c>
      <c r="AZ10" s="7">
        <v>-0.4872</v>
      </c>
      <c r="BA10" s="7">
        <v>-0.5046</v>
      </c>
      <c r="BB10" s="7">
        <v>0.4736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0.281</v>
      </c>
      <c r="BJ10" s="4">
        <v>21</v>
      </c>
      <c r="BK10" s="8">
        <v>1391.01</v>
      </c>
      <c r="BL10" s="2" t="s">
        <v>349</v>
      </c>
      <c r="BM10" s="7">
        <v>1</v>
      </c>
      <c r="BN10" s="7">
        <v>1</v>
      </c>
      <c r="BO10" s="4">
        <v>6</v>
      </c>
      <c r="BP10" s="8">
        <v>444.36</v>
      </c>
      <c r="BQ10" s="4">
        <v>17</v>
      </c>
      <c r="BR10" s="8">
        <v>1259.02</v>
      </c>
      <c r="BS10" s="7">
        <v>-0.6471</v>
      </c>
      <c r="BT10" s="7">
        <v>-0.6471</v>
      </c>
      <c r="BU10" s="2" t="s">
        <v>210</v>
      </c>
      <c r="BV10" s="2" t="s">
        <v>197</v>
      </c>
      <c r="BW10" s="2" t="s">
        <v>200</v>
      </c>
      <c r="BX10" s="2" t="s">
        <v>200</v>
      </c>
      <c r="BY10" s="2" t="s">
        <v>212</v>
      </c>
      <c r="BZ10" s="2" t="s">
        <v>200</v>
      </c>
      <c r="CA10" s="4">
        <v>6</v>
      </c>
      <c r="CB10" s="8">
        <v>314.88</v>
      </c>
      <c r="CC10" s="4"/>
      <c r="CD10" s="8"/>
      <c r="CE10" s="7"/>
      <c r="CF10" s="7"/>
      <c r="CG10" s="2" t="s">
        <v>210</v>
      </c>
      <c r="CH10" s="2" t="s">
        <v>197</v>
      </c>
      <c r="CI10" s="2" t="s">
        <v>350</v>
      </c>
      <c r="CJ10" s="2" t="s">
        <v>351</v>
      </c>
      <c r="CK10" s="2" t="s">
        <v>212</v>
      </c>
      <c r="CL10" s="2" t="s">
        <v>200</v>
      </c>
      <c r="CM10" s="4"/>
      <c r="CN10" s="8"/>
      <c r="CO10" s="4">
        <v>2</v>
      </c>
      <c r="CP10" s="8">
        <v>140</v>
      </c>
      <c r="CQ10" s="7">
        <v>-1</v>
      </c>
      <c r="CR10" s="7">
        <v>-1</v>
      </c>
      <c r="CS10" s="2" t="s">
        <v>210</v>
      </c>
      <c r="CT10" s="2" t="s">
        <v>197</v>
      </c>
      <c r="CU10" s="2" t="s">
        <v>352</v>
      </c>
      <c r="CV10" s="2" t="s">
        <v>353</v>
      </c>
      <c r="CW10" s="2" t="s">
        <v>212</v>
      </c>
      <c r="CX10" s="2" t="s">
        <v>200</v>
      </c>
      <c r="CY10" s="4">
        <v>2</v>
      </c>
      <c r="CZ10" s="8">
        <v>131.16</v>
      </c>
      <c r="DA10" s="4">
        <v>18</v>
      </c>
      <c r="DB10" s="8">
        <v>1180.44</v>
      </c>
      <c r="DC10" s="7">
        <v>-0.8889</v>
      </c>
      <c r="DD10" s="7">
        <v>-0.8889</v>
      </c>
      <c r="DE10" s="2" t="s">
        <v>210</v>
      </c>
      <c r="DF10" s="2" t="s">
        <v>197</v>
      </c>
      <c r="DG10" s="2" t="s">
        <v>354</v>
      </c>
      <c r="DH10" s="2" t="s">
        <v>355</v>
      </c>
      <c r="DI10" s="2" t="s">
        <v>212</v>
      </c>
      <c r="DJ10" s="2" t="s">
        <v>200</v>
      </c>
      <c r="DK10" s="4"/>
      <c r="DL10" s="8"/>
      <c r="DM10" s="4"/>
      <c r="DN10" s="8"/>
      <c r="DO10" s="7"/>
      <c r="DP10" s="7"/>
      <c r="DQ10" s="2" t="s">
        <v>210</v>
      </c>
      <c r="DR10" s="2" t="s">
        <v>197</v>
      </c>
      <c r="DS10" s="2" t="s">
        <v>356</v>
      </c>
      <c r="DT10" s="2" t="s">
        <v>355</v>
      </c>
      <c r="DU10" s="2" t="s">
        <v>212</v>
      </c>
      <c r="DV10" s="2" t="s">
        <v>200</v>
      </c>
      <c r="DW10" s="4">
        <v>5</v>
      </c>
      <c r="DX10" s="8">
        <v>365.15</v>
      </c>
      <c r="DY10" s="4">
        <v>6</v>
      </c>
      <c r="DZ10" s="8">
        <v>438.18</v>
      </c>
      <c r="EA10" s="7">
        <v>-0.1667</v>
      </c>
      <c r="EB10" s="7">
        <v>-0.1667</v>
      </c>
      <c r="EC10" s="2" t="s">
        <v>210</v>
      </c>
      <c r="ED10" s="2" t="s">
        <v>197</v>
      </c>
      <c r="EE10" s="2" t="s">
        <v>357</v>
      </c>
      <c r="EF10" s="2" t="s">
        <v>358</v>
      </c>
      <c r="EG10" s="2" t="s">
        <v>212</v>
      </c>
      <c r="EH10" s="2" t="s">
        <v>200</v>
      </c>
      <c r="EI10" s="4">
        <v>2</v>
      </c>
      <c r="EJ10" s="8">
        <v>135.46</v>
      </c>
      <c r="EK10" s="4">
        <v>1</v>
      </c>
      <c r="EL10" s="8">
        <v>67.73</v>
      </c>
      <c r="EM10" s="7">
        <v>1</v>
      </c>
      <c r="EN10" s="7">
        <v>1</v>
      </c>
      <c r="EO10" s="2" t="s">
        <v>210</v>
      </c>
      <c r="EP10" s="2" t="s">
        <v>197</v>
      </c>
      <c r="EQ10" s="2" t="s">
        <v>359</v>
      </c>
      <c r="ER10" s="2" t="s">
        <v>360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361</v>
      </c>
      <c r="FD10" s="2" t="s">
        <v>362</v>
      </c>
      <c r="FE10" s="2" t="s">
        <v>212</v>
      </c>
      <c r="FF10" s="2" t="s">
        <v>200</v>
      </c>
      <c r="FG10" s="4"/>
      <c r="FH10" s="8"/>
      <c r="FI10" s="4"/>
      <c r="FJ10" s="8"/>
      <c r="FK10" s="7"/>
      <c r="FL10" s="7"/>
      <c r="FM10" s="2" t="s">
        <v>210</v>
      </c>
      <c r="FN10" s="2" t="s">
        <v>197</v>
      </c>
      <c r="FO10" s="2" t="s">
        <v>363</v>
      </c>
      <c r="FP10" s="2" t="s">
        <v>364</v>
      </c>
      <c r="FQ10" s="2" t="s">
        <v>212</v>
      </c>
      <c r="FR10" s="2" t="s">
        <v>200</v>
      </c>
      <c r="FS10" s="4"/>
      <c r="FT10" s="8"/>
      <c r="FU10" s="4"/>
      <c r="FV10" s="8"/>
      <c r="FW10" s="7"/>
      <c r="FX10" s="7"/>
      <c r="FY10" s="2" t="s">
        <v>228</v>
      </c>
      <c r="FZ10" s="2" t="s">
        <v>197</v>
      </c>
      <c r="GA10" s="2" t="s">
        <v>200</v>
      </c>
      <c r="GB10" s="2" t="s">
        <v>200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365</v>
      </c>
      <c r="GN10" s="2" t="s">
        <v>366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367</v>
      </c>
      <c r="GZ10" s="2" t="s">
        <v>368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369</v>
      </c>
      <c r="HL10" s="2" t="s">
        <v>370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210</v>
      </c>
      <c r="HV10" s="2" t="s">
        <v>197</v>
      </c>
      <c r="HW10" s="2" t="s">
        <v>371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197</v>
      </c>
      <c r="II10" s="2" t="s">
        <v>356</v>
      </c>
      <c r="IJ10" s="2" t="s">
        <v>372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228</v>
      </c>
      <c r="IT10" s="2" t="s">
        <v>197</v>
      </c>
      <c r="IU10" s="2" t="s">
        <v>200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373</v>
      </c>
      <c r="JH10" s="2" t="s">
        <v>200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200</v>
      </c>
      <c r="JR10" s="2" t="s">
        <v>200</v>
      </c>
      <c r="JS10" s="2" t="s">
        <v>200</v>
      </c>
      <c r="JT10" s="2" t="s">
        <v>200</v>
      </c>
      <c r="JU10" s="2" t="s">
        <v>200</v>
      </c>
      <c r="JV10" s="2" t="s">
        <v>200</v>
      </c>
      <c r="JW10" s="4"/>
      <c r="JX10" s="8"/>
      <c r="JY10" s="4"/>
      <c r="JZ10" s="8"/>
      <c r="KA10" s="7"/>
      <c r="KB10" s="7"/>
      <c r="KC10" s="2" t="s">
        <v>242</v>
      </c>
      <c r="KD10" s="2" t="s">
        <v>197</v>
      </c>
      <c r="KE10" s="2" t="s">
        <v>200</v>
      </c>
      <c r="KF10" s="2" t="s">
        <v>200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210</v>
      </c>
      <c r="KP10" s="2" t="s">
        <v>243</v>
      </c>
      <c r="KQ10" s="2" t="s">
        <v>374</v>
      </c>
      <c r="KR10" s="2" t="s">
        <v>375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254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/>
      <c r="LJ10" s="8"/>
      <c r="LK10" s="7"/>
      <c r="LL10" s="7"/>
      <c r="LM10" s="2" t="s">
        <v>254</v>
      </c>
      <c r="LN10" s="2" t="s">
        <v>197</v>
      </c>
      <c r="LO10" s="2" t="s">
        <v>200</v>
      </c>
      <c r="LP10" s="2" t="s">
        <v>200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254</v>
      </c>
      <c r="LZ10" s="2" t="s">
        <v>197</v>
      </c>
      <c r="MA10" s="2" t="s">
        <v>200</v>
      </c>
      <c r="MB10" s="2" t="s">
        <v>200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251</v>
      </c>
      <c r="MM10" s="2" t="s">
        <v>236</v>
      </c>
      <c r="MN10" s="2" t="s">
        <v>376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254</v>
      </c>
      <c r="MX10" s="2" t="s">
        <v>243</v>
      </c>
      <c r="MY10" s="2" t="s">
        <v>200</v>
      </c>
      <c r="MZ10" s="2" t="s">
        <v>200</v>
      </c>
      <c r="NA10" s="2" t="s">
        <v>212</v>
      </c>
      <c r="NB10" s="2" t="s">
        <v>200</v>
      </c>
      <c r="NC10" s="4"/>
      <c r="ND10" s="8"/>
      <c r="NE10" s="4"/>
      <c r="NF10" s="8"/>
      <c r="NG10" s="7"/>
      <c r="NH10" s="7"/>
      <c r="NI10" s="2" t="s">
        <v>254</v>
      </c>
      <c r="NJ10" s="2" t="s">
        <v>197</v>
      </c>
      <c r="NK10" s="2" t="s">
        <v>200</v>
      </c>
      <c r="NL10" s="2" t="s">
        <v>200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210</v>
      </c>
      <c r="NV10" s="2" t="s">
        <v>243</v>
      </c>
      <c r="NW10" s="2" t="s">
        <v>377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242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200</v>
      </c>
      <c r="OT10" s="2" t="s">
        <v>200</v>
      </c>
      <c r="OU10" s="2" t="s">
        <v>200</v>
      </c>
      <c r="OV10" s="2" t="s">
        <v>200</v>
      </c>
      <c r="OW10" s="2" t="s">
        <v>200</v>
      </c>
      <c r="OX10" s="2" t="s">
        <v>200</v>
      </c>
      <c r="OY10" s="4"/>
      <c r="OZ10" s="8"/>
      <c r="PA10" s="4"/>
      <c r="PB10" s="8"/>
      <c r="PC10" s="7"/>
      <c r="PD10" s="7"/>
      <c r="PE10" s="2" t="s">
        <v>210</v>
      </c>
      <c r="PF10" s="2" t="s">
        <v>197</v>
      </c>
      <c r="PG10" s="2" t="s">
        <v>378</v>
      </c>
      <c r="PH10" s="2" t="s">
        <v>379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254</v>
      </c>
      <c r="PR10" s="2" t="s">
        <v>197</v>
      </c>
      <c r="PS10" s="2" t="s">
        <v>200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254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200</v>
      </c>
      <c r="QP10" s="2" t="s">
        <v>200</v>
      </c>
      <c r="QQ10" s="2" t="s">
        <v>200</v>
      </c>
      <c r="QR10" s="2" t="s">
        <v>200</v>
      </c>
      <c r="QS10" s="2" t="s">
        <v>200</v>
      </c>
      <c r="QT10" s="2" t="s">
        <v>200</v>
      </c>
      <c r="QU10" s="4">
        <v>806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300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150</v>
      </c>
      <c r="SC10" s="4"/>
      <c r="SD10" s="4"/>
      <c r="SE10" s="4"/>
      <c r="SF10" s="4"/>
      <c r="SG10" s="4">
        <v>500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</row>
    <row r="11">
      <c r="A11" s="2" t="s">
        <v>380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262</v>
      </c>
      <c r="K11" s="2" t="s">
        <v>345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346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347</v>
      </c>
      <c r="Z11" s="4">
        <v>1006</v>
      </c>
      <c r="AA11" s="4">
        <f>=ROUNDDOWN(38.6923076923077,0)</f>
      </c>
      <c r="AB11" s="5">
        <v>26</v>
      </c>
      <c r="AC11" s="2" t="s">
        <v>289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/>
      <c r="AP11" s="4">
        <v>19</v>
      </c>
      <c r="AQ11" s="8">
        <v>1546.37</v>
      </c>
      <c r="AR11" s="4">
        <v>34</v>
      </c>
      <c r="AS11" s="8">
        <v>2844.15</v>
      </c>
      <c r="AT11" s="7">
        <v>-0.4412</v>
      </c>
      <c r="AU11" s="7">
        <v>-0.4563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0.5264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19</v>
      </c>
      <c r="BK11" s="8">
        <v>1546.37</v>
      </c>
      <c r="BL11" s="2" t="s">
        <v>381</v>
      </c>
      <c r="BM11" s="7">
        <v>1</v>
      </c>
      <c r="BN11" s="7">
        <v>1</v>
      </c>
      <c r="BO11" s="4">
        <v>5</v>
      </c>
      <c r="BP11" s="8">
        <v>451.25</v>
      </c>
      <c r="BQ11" s="4">
        <v>9</v>
      </c>
      <c r="BR11" s="8">
        <v>812.25</v>
      </c>
      <c r="BS11" s="7">
        <v>-0.4444</v>
      </c>
      <c r="BT11" s="7">
        <v>-0.4444</v>
      </c>
      <c r="BU11" s="2" t="s">
        <v>210</v>
      </c>
      <c r="BV11" s="2" t="s">
        <v>197</v>
      </c>
      <c r="BW11" s="2" t="s">
        <v>200</v>
      </c>
      <c r="BX11" s="2" t="s">
        <v>200</v>
      </c>
      <c r="BY11" s="2" t="s">
        <v>212</v>
      </c>
      <c r="BZ11" s="2" t="s">
        <v>200</v>
      </c>
      <c r="CA11" s="4">
        <v>3</v>
      </c>
      <c r="CB11" s="8">
        <v>207.93</v>
      </c>
      <c r="CC11" s="4">
        <v>6</v>
      </c>
      <c r="CD11" s="8">
        <v>454.36</v>
      </c>
      <c r="CE11" s="7">
        <v>-0.5</v>
      </c>
      <c r="CF11" s="7">
        <v>-0.5424</v>
      </c>
      <c r="CG11" s="2" t="s">
        <v>210</v>
      </c>
      <c r="CH11" s="2" t="s">
        <v>197</v>
      </c>
      <c r="CI11" s="2" t="s">
        <v>350</v>
      </c>
      <c r="CJ11" s="2" t="s">
        <v>236</v>
      </c>
      <c r="CK11" s="2" t="s">
        <v>212</v>
      </c>
      <c r="CL11" s="2" t="s">
        <v>200</v>
      </c>
      <c r="CM11" s="4">
        <v>1</v>
      </c>
      <c r="CN11" s="8">
        <v>85</v>
      </c>
      <c r="CO11" s="4">
        <v>4</v>
      </c>
      <c r="CP11" s="8">
        <v>340</v>
      </c>
      <c r="CQ11" s="7">
        <v>-0.75</v>
      </c>
      <c r="CR11" s="7">
        <v>-0.75</v>
      </c>
      <c r="CS11" s="2" t="s">
        <v>210</v>
      </c>
      <c r="CT11" s="2" t="s">
        <v>197</v>
      </c>
      <c r="CU11" s="2" t="s">
        <v>352</v>
      </c>
      <c r="CV11" s="2" t="s">
        <v>382</v>
      </c>
      <c r="CW11" s="2" t="s">
        <v>212</v>
      </c>
      <c r="CX11" s="2" t="s">
        <v>200</v>
      </c>
      <c r="CY11" s="4">
        <v>1</v>
      </c>
      <c r="CZ11" s="8">
        <v>81.81</v>
      </c>
      <c r="DA11" s="4">
        <v>10</v>
      </c>
      <c r="DB11" s="8">
        <v>818.1</v>
      </c>
      <c r="DC11" s="7">
        <v>-0.9</v>
      </c>
      <c r="DD11" s="7">
        <v>-0.9</v>
      </c>
      <c r="DE11" s="2" t="s">
        <v>210</v>
      </c>
      <c r="DF11" s="2" t="s">
        <v>197</v>
      </c>
      <c r="DG11" s="2" t="s">
        <v>354</v>
      </c>
      <c r="DH11" s="2" t="s">
        <v>383</v>
      </c>
      <c r="DI11" s="2" t="s">
        <v>212</v>
      </c>
      <c r="DJ11" s="2" t="s">
        <v>200</v>
      </c>
      <c r="DK11" s="4">
        <v>6</v>
      </c>
      <c r="DL11" s="8">
        <v>463.2</v>
      </c>
      <c r="DM11" s="4">
        <v>2</v>
      </c>
      <c r="DN11" s="8">
        <v>164.06</v>
      </c>
      <c r="DO11" s="7">
        <v>2</v>
      </c>
      <c r="DP11" s="7">
        <v>1.8234</v>
      </c>
      <c r="DQ11" s="2" t="s">
        <v>210</v>
      </c>
      <c r="DR11" s="2" t="s">
        <v>197</v>
      </c>
      <c r="DS11" s="2" t="s">
        <v>356</v>
      </c>
      <c r="DT11" s="2" t="s">
        <v>383</v>
      </c>
      <c r="DU11" s="2" t="s">
        <v>212</v>
      </c>
      <c r="DV11" s="2" t="s">
        <v>200</v>
      </c>
      <c r="DW11" s="4">
        <v>1</v>
      </c>
      <c r="DX11" s="8">
        <v>88.68</v>
      </c>
      <c r="DY11" s="4">
        <v>1</v>
      </c>
      <c r="DZ11" s="8">
        <v>88.68</v>
      </c>
      <c r="EA11" s="7"/>
      <c r="EB11" s="7"/>
      <c r="EC11" s="2" t="s">
        <v>210</v>
      </c>
      <c r="ED11" s="2" t="s">
        <v>251</v>
      </c>
      <c r="EE11" s="2" t="s">
        <v>357</v>
      </c>
      <c r="EF11" s="2" t="s">
        <v>384</v>
      </c>
      <c r="EG11" s="2" t="s">
        <v>212</v>
      </c>
      <c r="EH11" s="2" t="s">
        <v>200</v>
      </c>
      <c r="EI11" s="4"/>
      <c r="EJ11" s="8"/>
      <c r="EK11" s="4">
        <v>2</v>
      </c>
      <c r="EL11" s="8">
        <v>166.7</v>
      </c>
      <c r="EM11" s="7">
        <v>-1</v>
      </c>
      <c r="EN11" s="7">
        <v>-1</v>
      </c>
      <c r="EO11" s="2" t="s">
        <v>210</v>
      </c>
      <c r="EP11" s="2" t="s">
        <v>197</v>
      </c>
      <c r="EQ11" s="2" t="s">
        <v>359</v>
      </c>
      <c r="ER11" s="2" t="s">
        <v>385</v>
      </c>
      <c r="ES11" s="2" t="s">
        <v>212</v>
      </c>
      <c r="ET11" s="2" t="s">
        <v>200</v>
      </c>
      <c r="EU11" s="4"/>
      <c r="EV11" s="8"/>
      <c r="EW11" s="4"/>
      <c r="EX11" s="8"/>
      <c r="EY11" s="7"/>
      <c r="EZ11" s="7"/>
      <c r="FA11" s="2" t="s">
        <v>210</v>
      </c>
      <c r="FB11" s="2" t="s">
        <v>197</v>
      </c>
      <c r="FC11" s="2" t="s">
        <v>361</v>
      </c>
      <c r="FD11" s="2" t="s">
        <v>386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210</v>
      </c>
      <c r="FN11" s="2" t="s">
        <v>197</v>
      </c>
      <c r="FO11" s="2" t="s">
        <v>363</v>
      </c>
      <c r="FP11" s="2" t="s">
        <v>200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228</v>
      </c>
      <c r="FZ11" s="2" t="s">
        <v>197</v>
      </c>
      <c r="GA11" s="2" t="s">
        <v>200</v>
      </c>
      <c r="GB11" s="2" t="s">
        <v>200</v>
      </c>
      <c r="GC11" s="2" t="s">
        <v>212</v>
      </c>
      <c r="GD11" s="2" t="s">
        <v>200</v>
      </c>
      <c r="GE11" s="4">
        <v>2</v>
      </c>
      <c r="GF11" s="8">
        <v>168.5</v>
      </c>
      <c r="GG11" s="4"/>
      <c r="GH11" s="8"/>
      <c r="GI11" s="7"/>
      <c r="GJ11" s="7"/>
      <c r="GK11" s="2" t="s">
        <v>210</v>
      </c>
      <c r="GL11" s="2" t="s">
        <v>197</v>
      </c>
      <c r="GM11" s="2" t="s">
        <v>365</v>
      </c>
      <c r="GN11" s="2" t="s">
        <v>387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231</v>
      </c>
      <c r="GZ11" s="2" t="s">
        <v>333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369</v>
      </c>
      <c r="HL11" s="2" t="s">
        <v>388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210</v>
      </c>
      <c r="HV11" s="2" t="s">
        <v>197</v>
      </c>
      <c r="HW11" s="2" t="s">
        <v>371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356</v>
      </c>
      <c r="IJ11" s="2" t="s">
        <v>236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228</v>
      </c>
      <c r="IT11" s="2" t="s">
        <v>197</v>
      </c>
      <c r="IU11" s="2" t="s">
        <v>200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373</v>
      </c>
      <c r="JH11" s="2" t="s">
        <v>389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200</v>
      </c>
      <c r="JR11" s="2" t="s">
        <v>200</v>
      </c>
      <c r="JS11" s="2" t="s">
        <v>200</v>
      </c>
      <c r="JT11" s="2" t="s">
        <v>200</v>
      </c>
      <c r="JU11" s="2" t="s">
        <v>200</v>
      </c>
      <c r="JV11" s="2" t="s">
        <v>200</v>
      </c>
      <c r="JW11" s="4"/>
      <c r="JX11" s="8"/>
      <c r="JY11" s="4"/>
      <c r="JZ11" s="8"/>
      <c r="KA11" s="7"/>
      <c r="KB11" s="7"/>
      <c r="KC11" s="2" t="s">
        <v>242</v>
      </c>
      <c r="KD11" s="2" t="s">
        <v>197</v>
      </c>
      <c r="KE11" s="2" t="s">
        <v>200</v>
      </c>
      <c r="KF11" s="2" t="s">
        <v>200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210</v>
      </c>
      <c r="KP11" s="2" t="s">
        <v>243</v>
      </c>
      <c r="KQ11" s="2" t="s">
        <v>374</v>
      </c>
      <c r="KR11" s="2" t="s">
        <v>390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254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254</v>
      </c>
      <c r="LN11" s="2" t="s">
        <v>197</v>
      </c>
      <c r="LO11" s="2" t="s">
        <v>200</v>
      </c>
      <c r="LP11" s="2" t="s">
        <v>200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254</v>
      </c>
      <c r="LZ11" s="2" t="s">
        <v>197</v>
      </c>
      <c r="MA11" s="2" t="s">
        <v>200</v>
      </c>
      <c r="MB11" s="2" t="s">
        <v>200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210</v>
      </c>
      <c r="ML11" s="2" t="s">
        <v>251</v>
      </c>
      <c r="MM11" s="2" t="s">
        <v>236</v>
      </c>
      <c r="MN11" s="2" t="s">
        <v>391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254</v>
      </c>
      <c r="MX11" s="2" t="s">
        <v>243</v>
      </c>
      <c r="MY11" s="2" t="s">
        <v>200</v>
      </c>
      <c r="MZ11" s="2" t="s">
        <v>200</v>
      </c>
      <c r="NA11" s="2" t="s">
        <v>212</v>
      </c>
      <c r="NB11" s="2" t="s">
        <v>200</v>
      </c>
      <c r="NC11" s="4"/>
      <c r="ND11" s="8"/>
      <c r="NE11" s="4"/>
      <c r="NF11" s="8"/>
      <c r="NG11" s="7"/>
      <c r="NH11" s="7"/>
      <c r="NI11" s="2" t="s">
        <v>254</v>
      </c>
      <c r="NJ11" s="2" t="s">
        <v>197</v>
      </c>
      <c r="NK11" s="2" t="s">
        <v>200</v>
      </c>
      <c r="NL11" s="2" t="s">
        <v>200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210</v>
      </c>
      <c r="NV11" s="2" t="s">
        <v>243</v>
      </c>
      <c r="NW11" s="2" t="s">
        <v>377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242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200</v>
      </c>
      <c r="OT11" s="2" t="s">
        <v>200</v>
      </c>
      <c r="OU11" s="2" t="s">
        <v>200</v>
      </c>
      <c r="OV11" s="2" t="s">
        <v>200</v>
      </c>
      <c r="OW11" s="2" t="s">
        <v>200</v>
      </c>
      <c r="OX11" s="2" t="s">
        <v>200</v>
      </c>
      <c r="OY11" s="4"/>
      <c r="OZ11" s="8"/>
      <c r="PA11" s="4"/>
      <c r="PB11" s="8"/>
      <c r="PC11" s="7"/>
      <c r="PD11" s="7"/>
      <c r="PE11" s="2" t="s">
        <v>210</v>
      </c>
      <c r="PF11" s="2" t="s">
        <v>197</v>
      </c>
      <c r="PG11" s="2" t="s">
        <v>378</v>
      </c>
      <c r="PH11" s="2" t="s">
        <v>392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254</v>
      </c>
      <c r="PR11" s="2" t="s">
        <v>197</v>
      </c>
      <c r="PS11" s="2" t="s">
        <v>200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254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200</v>
      </c>
      <c r="QP11" s="2" t="s">
        <v>200</v>
      </c>
      <c r="QQ11" s="2" t="s">
        <v>200</v>
      </c>
      <c r="QR11" s="2" t="s">
        <v>200</v>
      </c>
      <c r="QS11" s="2" t="s">
        <v>200</v>
      </c>
      <c r="QT11" s="2" t="s">
        <v>200</v>
      </c>
      <c r="QU11" s="4">
        <v>1006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250</v>
      </c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200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</row>
    <row r="12">
      <c r="A12" s="2" t="s">
        <v>393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394</v>
      </c>
      <c r="L12" s="3">
        <v>61.18</v>
      </c>
      <c r="M12" s="3">
        <v>64.24</v>
      </c>
      <c r="N12" s="3">
        <v>129.99</v>
      </c>
      <c r="O12" s="2" t="s">
        <v>395</v>
      </c>
      <c r="P12" s="2" t="s">
        <v>396</v>
      </c>
      <c r="Q12" s="2" t="s">
        <v>199</v>
      </c>
      <c r="R12" s="2" t="s">
        <v>200</v>
      </c>
      <c r="S12" s="2" t="s">
        <v>397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324</v>
      </c>
      <c r="Z12" s="4">
        <v>220</v>
      </c>
      <c r="AA12" s="4">
        <f>=ROUNDDOWN(27.5,0)</f>
      </c>
      <c r="AB12" s="5">
        <v>8</v>
      </c>
      <c r="AC12" s="2" t="s">
        <v>200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/>
      <c r="AP12" s="4">
        <v>6</v>
      </c>
      <c r="AQ12" s="8">
        <v>352.08</v>
      </c>
      <c r="AR12" s="4">
        <v>11</v>
      </c>
      <c r="AS12" s="8">
        <v>740.23</v>
      </c>
      <c r="AT12" s="7">
        <v>-0.4545</v>
      </c>
      <c r="AU12" s="7">
        <v>-0.5244</v>
      </c>
      <c r="AV12" s="4">
        <v>8</v>
      </c>
      <c r="AW12" s="8">
        <v>516.2</v>
      </c>
      <c r="AX12" s="4">
        <v>17</v>
      </c>
      <c r="AY12" s="8">
        <v>1259.49</v>
      </c>
      <c r="AZ12" s="7">
        <v>-0.5294</v>
      </c>
      <c r="BA12" s="7">
        <v>-0.5902</v>
      </c>
      <c r="BB12" s="7">
        <v>0.6821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0.0494</v>
      </c>
      <c r="BJ12" s="4">
        <v>6</v>
      </c>
      <c r="BK12" s="8">
        <v>352.08</v>
      </c>
      <c r="BL12" s="2" t="s">
        <v>398</v>
      </c>
      <c r="BM12" s="7">
        <v>1</v>
      </c>
      <c r="BN12" s="7">
        <v>1</v>
      </c>
      <c r="BO12" s="4">
        <v>1</v>
      </c>
      <c r="BP12" s="8">
        <v>73.34</v>
      </c>
      <c r="BQ12" s="4">
        <v>3</v>
      </c>
      <c r="BR12" s="8">
        <v>220.02</v>
      </c>
      <c r="BS12" s="7">
        <v>-0.6667</v>
      </c>
      <c r="BT12" s="7">
        <v>-0.6667</v>
      </c>
      <c r="BU12" s="2" t="s">
        <v>210</v>
      </c>
      <c r="BV12" s="2" t="s">
        <v>197</v>
      </c>
      <c r="BW12" s="2" t="s">
        <v>200</v>
      </c>
      <c r="BX12" s="2" t="s">
        <v>399</v>
      </c>
      <c r="BY12" s="2" t="s">
        <v>212</v>
      </c>
      <c r="BZ12" s="2" t="s">
        <v>200</v>
      </c>
      <c r="CA12" s="4">
        <v>3</v>
      </c>
      <c r="CB12" s="8">
        <v>148.17</v>
      </c>
      <c r="CC12" s="4">
        <v>3</v>
      </c>
      <c r="CD12" s="8">
        <v>185.22</v>
      </c>
      <c r="CE12" s="7"/>
      <c r="CF12" s="7">
        <v>-0.2</v>
      </c>
      <c r="CG12" s="2" t="s">
        <v>210</v>
      </c>
      <c r="CH12" s="2" t="s">
        <v>197</v>
      </c>
      <c r="CI12" s="2" t="s">
        <v>276</v>
      </c>
      <c r="CJ12" s="2" t="s">
        <v>400</v>
      </c>
      <c r="CK12" s="2" t="s">
        <v>212</v>
      </c>
      <c r="CL12" s="2" t="s">
        <v>200</v>
      </c>
      <c r="CM12" s="4"/>
      <c r="CN12" s="8"/>
      <c r="CO12" s="4"/>
      <c r="CP12" s="8"/>
      <c r="CQ12" s="7"/>
      <c r="CR12" s="7"/>
      <c r="CS12" s="2" t="s">
        <v>210</v>
      </c>
      <c r="CT12" s="2" t="s">
        <v>197</v>
      </c>
      <c r="CU12" s="2" t="s">
        <v>401</v>
      </c>
      <c r="CV12" s="2" t="s">
        <v>402</v>
      </c>
      <c r="CW12" s="2" t="s">
        <v>212</v>
      </c>
      <c r="CX12" s="2" t="s">
        <v>200</v>
      </c>
      <c r="CY12" s="4"/>
      <c r="CZ12" s="8"/>
      <c r="DA12" s="4">
        <v>3</v>
      </c>
      <c r="DB12" s="8">
        <v>196.74</v>
      </c>
      <c r="DC12" s="7">
        <v>-1</v>
      </c>
      <c r="DD12" s="7">
        <v>-1</v>
      </c>
      <c r="DE12" s="2" t="s">
        <v>210</v>
      </c>
      <c r="DF12" s="2" t="s">
        <v>197</v>
      </c>
      <c r="DG12" s="2" t="s">
        <v>324</v>
      </c>
      <c r="DH12" s="2" t="s">
        <v>295</v>
      </c>
      <c r="DI12" s="2" t="s">
        <v>212</v>
      </c>
      <c r="DJ12" s="2" t="s">
        <v>200</v>
      </c>
      <c r="DK12" s="4">
        <v>1</v>
      </c>
      <c r="DL12" s="8">
        <v>61.88</v>
      </c>
      <c r="DM12" s="4"/>
      <c r="DN12" s="8"/>
      <c r="DO12" s="7"/>
      <c r="DP12" s="7"/>
      <c r="DQ12" s="2" t="s">
        <v>210</v>
      </c>
      <c r="DR12" s="2" t="s">
        <v>197</v>
      </c>
      <c r="DS12" s="2" t="s">
        <v>296</v>
      </c>
      <c r="DT12" s="2" t="s">
        <v>330</v>
      </c>
      <c r="DU12" s="2" t="s">
        <v>212</v>
      </c>
      <c r="DV12" s="2" t="s">
        <v>200</v>
      </c>
      <c r="DW12" s="4"/>
      <c r="DX12" s="8"/>
      <c r="DY12" s="4">
        <v>1</v>
      </c>
      <c r="DZ12" s="8">
        <v>70.63</v>
      </c>
      <c r="EA12" s="7">
        <v>-1</v>
      </c>
      <c r="EB12" s="7">
        <v>-1</v>
      </c>
      <c r="EC12" s="2" t="s">
        <v>210</v>
      </c>
      <c r="ED12" s="2" t="s">
        <v>197</v>
      </c>
      <c r="EE12" s="2" t="s">
        <v>298</v>
      </c>
      <c r="EF12" s="2" t="s">
        <v>328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222</v>
      </c>
      <c r="ER12" s="2" t="s">
        <v>267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403</v>
      </c>
      <c r="FD12" s="2" t="s">
        <v>404</v>
      </c>
      <c r="FE12" s="2" t="s">
        <v>212</v>
      </c>
      <c r="FF12" s="2" t="s">
        <v>200</v>
      </c>
      <c r="FG12" s="4">
        <v>1</v>
      </c>
      <c r="FH12" s="8">
        <v>68.69</v>
      </c>
      <c r="FI12" s="4"/>
      <c r="FJ12" s="8"/>
      <c r="FK12" s="7"/>
      <c r="FL12" s="7"/>
      <c r="FM12" s="2" t="s">
        <v>210</v>
      </c>
      <c r="FN12" s="2" t="s">
        <v>197</v>
      </c>
      <c r="FO12" s="2" t="s">
        <v>303</v>
      </c>
      <c r="FP12" s="2" t="s">
        <v>405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228</v>
      </c>
      <c r="FZ12" s="2" t="s">
        <v>197</v>
      </c>
      <c r="GA12" s="2" t="s">
        <v>200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406</v>
      </c>
      <c r="GL12" s="2" t="s">
        <v>197</v>
      </c>
      <c r="GM12" s="2" t="s">
        <v>200</v>
      </c>
      <c r="GN12" s="2" t="s">
        <v>200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231</v>
      </c>
      <c r="GZ12" s="2" t="s">
        <v>407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233</v>
      </c>
      <c r="HL12" s="2" t="s">
        <v>408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254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210</v>
      </c>
      <c r="IH12" s="2" t="s">
        <v>197</v>
      </c>
      <c r="II12" s="2" t="s">
        <v>324</v>
      </c>
      <c r="IJ12" s="2" t="s">
        <v>296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228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210</v>
      </c>
      <c r="JF12" s="2" t="s">
        <v>197</v>
      </c>
      <c r="JG12" s="2" t="s">
        <v>409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200</v>
      </c>
      <c r="JR12" s="2" t="s">
        <v>200</v>
      </c>
      <c r="JS12" s="2" t="s">
        <v>200</v>
      </c>
      <c r="JT12" s="2" t="s">
        <v>200</v>
      </c>
      <c r="JU12" s="2" t="s">
        <v>200</v>
      </c>
      <c r="JV12" s="2" t="s">
        <v>200</v>
      </c>
      <c r="JW12" s="4"/>
      <c r="JX12" s="8"/>
      <c r="JY12" s="4"/>
      <c r="JZ12" s="8"/>
      <c r="KA12" s="7"/>
      <c r="KB12" s="7"/>
      <c r="KC12" s="2" t="s">
        <v>242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>
        <v>1</v>
      </c>
      <c r="KL12" s="8">
        <v>67.62</v>
      </c>
      <c r="KM12" s="7">
        <v>-1</v>
      </c>
      <c r="KN12" s="7">
        <v>-1</v>
      </c>
      <c r="KO12" s="2" t="s">
        <v>210</v>
      </c>
      <c r="KP12" s="2" t="s">
        <v>243</v>
      </c>
      <c r="KQ12" s="2" t="s">
        <v>410</v>
      </c>
      <c r="KR12" s="2" t="s">
        <v>411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406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243</v>
      </c>
      <c r="LO12" s="2" t="s">
        <v>412</v>
      </c>
      <c r="LP12" s="2" t="s">
        <v>200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197</v>
      </c>
      <c r="MA12" s="2" t="s">
        <v>318</v>
      </c>
      <c r="MB12" s="2" t="s">
        <v>413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251</v>
      </c>
      <c r="MM12" s="2" t="s">
        <v>341</v>
      </c>
      <c r="MN12" s="2" t="s">
        <v>402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254</v>
      </c>
      <c r="NJ12" s="2" t="s">
        <v>197</v>
      </c>
      <c r="NK12" s="2" t="s">
        <v>200</v>
      </c>
      <c r="NL12" s="2" t="s">
        <v>200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210</v>
      </c>
      <c r="NV12" s="2" t="s">
        <v>243</v>
      </c>
      <c r="NW12" s="2" t="s">
        <v>279</v>
      </c>
      <c r="NX12" s="2" t="s">
        <v>200</v>
      </c>
      <c r="NY12" s="2" t="s">
        <v>212</v>
      </c>
      <c r="NZ12" s="2" t="s">
        <v>200</v>
      </c>
      <c r="OA12" s="4"/>
      <c r="OB12" s="8"/>
      <c r="OC12" s="4"/>
      <c r="OD12" s="8"/>
      <c r="OE12" s="7"/>
      <c r="OF12" s="7"/>
      <c r="OG12" s="2" t="s">
        <v>242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228</v>
      </c>
      <c r="OT12" s="2" t="s">
        <v>243</v>
      </c>
      <c r="OU12" s="2" t="s">
        <v>200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228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254</v>
      </c>
      <c r="PR12" s="2" t="s">
        <v>197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254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228</v>
      </c>
      <c r="QP12" s="2" t="s">
        <v>243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220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414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262</v>
      </c>
      <c r="K13" s="2" t="s">
        <v>394</v>
      </c>
      <c r="L13" s="3">
        <v>74.29</v>
      </c>
      <c r="M13" s="3">
        <v>78</v>
      </c>
      <c r="N13" s="3">
        <v>159.99</v>
      </c>
      <c r="O13" s="2" t="s">
        <v>395</v>
      </c>
      <c r="P13" s="2" t="s">
        <v>396</v>
      </c>
      <c r="Q13" s="2" t="s">
        <v>199</v>
      </c>
      <c r="R13" s="2" t="s">
        <v>200</v>
      </c>
      <c r="S13" s="2" t="s">
        <v>397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324</v>
      </c>
      <c r="Z13" s="4">
        <v>165</v>
      </c>
      <c r="AA13" s="4">
        <f>=ROUNDDOWN(18.3333333333333,0)</f>
      </c>
      <c r="AB13" s="5">
        <v>9</v>
      </c>
      <c r="AC13" s="2" t="s">
        <v>200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/>
      <c r="AP13" s="4">
        <v>2</v>
      </c>
      <c r="AQ13" s="8">
        <v>164.12</v>
      </c>
      <c r="AR13" s="4">
        <v>6</v>
      </c>
      <c r="AS13" s="8">
        <v>519.26</v>
      </c>
      <c r="AT13" s="7">
        <v>-0.6667</v>
      </c>
      <c r="AU13" s="7">
        <v>-0.6839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0.3179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3</v>
      </c>
      <c r="BK13" s="8">
        <v>278.11</v>
      </c>
      <c r="BL13" s="2" t="s">
        <v>415</v>
      </c>
      <c r="BM13" s="7">
        <v>0.6667</v>
      </c>
      <c r="BN13" s="7">
        <v>0.5901</v>
      </c>
      <c r="BO13" s="4"/>
      <c r="BP13" s="8"/>
      <c r="BQ13" s="4">
        <v>3</v>
      </c>
      <c r="BR13" s="8">
        <v>270.75</v>
      </c>
      <c r="BS13" s="7">
        <v>-1</v>
      </c>
      <c r="BT13" s="7">
        <v>-1</v>
      </c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/>
      <c r="CB13" s="8"/>
      <c r="CC13" s="4"/>
      <c r="CD13" s="8"/>
      <c r="CE13" s="7"/>
      <c r="CF13" s="7"/>
      <c r="CG13" s="2" t="s">
        <v>210</v>
      </c>
      <c r="CH13" s="2" t="s">
        <v>197</v>
      </c>
      <c r="CI13" s="2" t="s">
        <v>276</v>
      </c>
      <c r="CJ13" s="2" t="s">
        <v>416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401</v>
      </c>
      <c r="CV13" s="2" t="s">
        <v>229</v>
      </c>
      <c r="CW13" s="2" t="s">
        <v>212</v>
      </c>
      <c r="CX13" s="2" t="s">
        <v>200</v>
      </c>
      <c r="CY13" s="4"/>
      <c r="CZ13" s="8"/>
      <c r="DA13" s="4">
        <v>1</v>
      </c>
      <c r="DB13" s="8">
        <v>81.81</v>
      </c>
      <c r="DC13" s="7">
        <v>-1</v>
      </c>
      <c r="DD13" s="7">
        <v>-1</v>
      </c>
      <c r="DE13" s="2" t="s">
        <v>210</v>
      </c>
      <c r="DF13" s="2" t="s">
        <v>197</v>
      </c>
      <c r="DG13" s="2" t="s">
        <v>324</v>
      </c>
      <c r="DH13" s="2" t="s">
        <v>417</v>
      </c>
      <c r="DI13" s="2" t="s">
        <v>212</v>
      </c>
      <c r="DJ13" s="2" t="s">
        <v>200</v>
      </c>
      <c r="DK13" s="4">
        <v>1</v>
      </c>
      <c r="DL13" s="8">
        <v>77.2</v>
      </c>
      <c r="DM13" s="4"/>
      <c r="DN13" s="8"/>
      <c r="DO13" s="7"/>
      <c r="DP13" s="7"/>
      <c r="DQ13" s="2" t="s">
        <v>210</v>
      </c>
      <c r="DR13" s="2" t="s">
        <v>197</v>
      </c>
      <c r="DS13" s="2" t="s">
        <v>296</v>
      </c>
      <c r="DT13" s="2" t="s">
        <v>418</v>
      </c>
      <c r="DU13" s="2" t="s">
        <v>212</v>
      </c>
      <c r="DV13" s="2" t="s">
        <v>200</v>
      </c>
      <c r="DW13" s="4">
        <v>1</v>
      </c>
      <c r="DX13" s="8">
        <v>86.92</v>
      </c>
      <c r="DY13" s="4"/>
      <c r="DZ13" s="8"/>
      <c r="EA13" s="7"/>
      <c r="EB13" s="7"/>
      <c r="EC13" s="2" t="s">
        <v>210</v>
      </c>
      <c r="ED13" s="2" t="s">
        <v>197</v>
      </c>
      <c r="EE13" s="2" t="s">
        <v>298</v>
      </c>
      <c r="EF13" s="2" t="s">
        <v>419</v>
      </c>
      <c r="EG13" s="2" t="s">
        <v>212</v>
      </c>
      <c r="EH13" s="2" t="s">
        <v>200</v>
      </c>
      <c r="EI13" s="4"/>
      <c r="EJ13" s="8"/>
      <c r="EK13" s="4">
        <v>2</v>
      </c>
      <c r="EL13" s="8">
        <v>166.7</v>
      </c>
      <c r="EM13" s="7">
        <v>-1</v>
      </c>
      <c r="EN13" s="7">
        <v>-1</v>
      </c>
      <c r="EO13" s="2" t="s">
        <v>210</v>
      </c>
      <c r="EP13" s="2" t="s">
        <v>197</v>
      </c>
      <c r="EQ13" s="2" t="s">
        <v>222</v>
      </c>
      <c r="ER13" s="2" t="s">
        <v>241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403</v>
      </c>
      <c r="FD13" s="2" t="s">
        <v>420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303</v>
      </c>
      <c r="FP13" s="2" t="s">
        <v>421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228</v>
      </c>
      <c r="FZ13" s="2" t="s">
        <v>197</v>
      </c>
      <c r="GA13" s="2" t="s">
        <v>200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406</v>
      </c>
      <c r="GL13" s="2" t="s">
        <v>197</v>
      </c>
      <c r="GM13" s="2" t="s">
        <v>200</v>
      </c>
      <c r="GN13" s="2" t="s">
        <v>200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231</v>
      </c>
      <c r="GZ13" s="2" t="s">
        <v>422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233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254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210</v>
      </c>
      <c r="IH13" s="2" t="s">
        <v>197</v>
      </c>
      <c r="II13" s="2" t="s">
        <v>324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228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210</v>
      </c>
      <c r="JF13" s="2" t="s">
        <v>197</v>
      </c>
      <c r="JG13" s="2" t="s">
        <v>409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200</v>
      </c>
      <c r="JR13" s="2" t="s">
        <v>200</v>
      </c>
      <c r="JS13" s="2" t="s">
        <v>200</v>
      </c>
      <c r="JT13" s="2" t="s">
        <v>200</v>
      </c>
      <c r="JU13" s="2" t="s">
        <v>200</v>
      </c>
      <c r="JV13" s="2" t="s">
        <v>200</v>
      </c>
      <c r="JW13" s="4"/>
      <c r="JX13" s="8"/>
      <c r="JY13" s="4"/>
      <c r="JZ13" s="8"/>
      <c r="KA13" s="7"/>
      <c r="KB13" s="7"/>
      <c r="KC13" s="2" t="s">
        <v>242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210</v>
      </c>
      <c r="KP13" s="2" t="s">
        <v>243</v>
      </c>
      <c r="KQ13" s="2" t="s">
        <v>410</v>
      </c>
      <c r="KR13" s="2" t="s">
        <v>423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406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/>
      <c r="LJ13" s="8"/>
      <c r="LK13" s="7"/>
      <c r="LL13" s="7"/>
      <c r="LM13" s="2" t="s">
        <v>210</v>
      </c>
      <c r="LN13" s="2" t="s">
        <v>243</v>
      </c>
      <c r="LO13" s="2" t="s">
        <v>412</v>
      </c>
      <c r="LP13" s="2" t="s">
        <v>200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197</v>
      </c>
      <c r="MA13" s="2" t="s">
        <v>424</v>
      </c>
      <c r="MB13" s="2" t="s">
        <v>425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251</v>
      </c>
      <c r="MM13" s="2" t="s">
        <v>341</v>
      </c>
      <c r="MN13" s="2" t="s">
        <v>426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254</v>
      </c>
      <c r="NJ13" s="2" t="s">
        <v>197</v>
      </c>
      <c r="NK13" s="2" t="s">
        <v>200</v>
      </c>
      <c r="NL13" s="2" t="s">
        <v>200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210</v>
      </c>
      <c r="NV13" s="2" t="s">
        <v>243</v>
      </c>
      <c r="NW13" s="2" t="s">
        <v>279</v>
      </c>
      <c r="NX13" s="2" t="s">
        <v>200</v>
      </c>
      <c r="NY13" s="2" t="s">
        <v>212</v>
      </c>
      <c r="NZ13" s="2" t="s">
        <v>200</v>
      </c>
      <c r="OA13" s="4"/>
      <c r="OB13" s="8"/>
      <c r="OC13" s="4"/>
      <c r="OD13" s="8"/>
      <c r="OE13" s="7"/>
      <c r="OF13" s="7"/>
      <c r="OG13" s="2" t="s">
        <v>242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228</v>
      </c>
      <c r="OT13" s="2" t="s">
        <v>243</v>
      </c>
      <c r="OU13" s="2" t="s">
        <v>200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228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254</v>
      </c>
      <c r="PR13" s="2" t="s">
        <v>197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254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228</v>
      </c>
      <c r="QP13" s="2" t="s">
        <v>243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>
        <v>165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427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428</v>
      </c>
      <c r="G14" s="2" t="s">
        <v>428</v>
      </c>
      <c r="H14" s="2" t="s">
        <v>428</v>
      </c>
      <c r="I14" s="2" t="s">
        <v>429</v>
      </c>
      <c r="J14" s="2" t="s">
        <v>195</v>
      </c>
      <c r="K14" s="2" t="s">
        <v>430</v>
      </c>
      <c r="L14" s="3">
        <v>59.85</v>
      </c>
      <c r="M14" s="3">
        <v>62.84</v>
      </c>
      <c r="N14" s="3">
        <v>129.99</v>
      </c>
      <c r="O14" s="2" t="s">
        <v>197</v>
      </c>
      <c r="P14" s="2" t="s">
        <v>431</v>
      </c>
      <c r="Q14" s="2" t="s">
        <v>199</v>
      </c>
      <c r="R14" s="2" t="s">
        <v>200</v>
      </c>
      <c r="S14" s="2" t="s">
        <v>432</v>
      </c>
      <c r="T14" s="2" t="s">
        <v>202</v>
      </c>
      <c r="U14" s="2" t="s">
        <v>203</v>
      </c>
      <c r="V14" s="2" t="s">
        <v>204</v>
      </c>
      <c r="W14" s="2" t="s">
        <v>205</v>
      </c>
      <c r="X14" s="2" t="s">
        <v>433</v>
      </c>
      <c r="Y14" s="2" t="s">
        <v>434</v>
      </c>
      <c r="Z14" s="4">
        <v>725</v>
      </c>
      <c r="AA14" s="4">
        <f>=ROUNDDOWN(60.4166666666667,0)</f>
      </c>
      <c r="AB14" s="5">
        <v>12</v>
      </c>
      <c r="AC14" s="2" t="s">
        <v>181</v>
      </c>
      <c r="AD14" s="4">
        <v>180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/>
      <c r="AP14" s="4">
        <v>13</v>
      </c>
      <c r="AQ14" s="8">
        <v>901.6</v>
      </c>
      <c r="AR14" s="4">
        <v>16</v>
      </c>
      <c r="AS14" s="8">
        <v>1131.35</v>
      </c>
      <c r="AT14" s="7">
        <v>-0.1875</v>
      </c>
      <c r="AU14" s="7">
        <v>-0.2031</v>
      </c>
      <c r="AV14" s="4">
        <v>27</v>
      </c>
      <c r="AW14" s="8">
        <v>2109.62</v>
      </c>
      <c r="AX14" s="4">
        <v>46</v>
      </c>
      <c r="AY14" s="8">
        <v>3650.47</v>
      </c>
      <c r="AZ14" s="7">
        <v>-0.413</v>
      </c>
      <c r="BA14" s="7">
        <v>-0.4221</v>
      </c>
      <c r="BB14" s="7">
        <v>0.4274</v>
      </c>
      <c r="BC14" s="4">
        <v>62</v>
      </c>
      <c r="BD14" s="8">
        <v>4837.78</v>
      </c>
      <c r="BE14" s="4">
        <v>107</v>
      </c>
      <c r="BF14" s="8">
        <v>8442.62</v>
      </c>
      <c r="BG14" s="7">
        <v>-0.4206</v>
      </c>
      <c r="BH14" s="7">
        <v>-0.427</v>
      </c>
      <c r="BI14" s="7">
        <v>0.4361</v>
      </c>
      <c r="BJ14" s="4">
        <v>13</v>
      </c>
      <c r="BK14" s="8">
        <v>901.6</v>
      </c>
      <c r="BL14" s="2" t="s">
        <v>435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436</v>
      </c>
      <c r="BY14" s="2" t="s">
        <v>212</v>
      </c>
      <c r="BZ14" s="2" t="s">
        <v>200</v>
      </c>
      <c r="CA14" s="4"/>
      <c r="CB14" s="8"/>
      <c r="CC14" s="4"/>
      <c r="CD14" s="8"/>
      <c r="CE14" s="7"/>
      <c r="CF14" s="7"/>
      <c r="CG14" s="2" t="s">
        <v>210</v>
      </c>
      <c r="CH14" s="2" t="s">
        <v>197</v>
      </c>
      <c r="CI14" s="2" t="s">
        <v>437</v>
      </c>
      <c r="CJ14" s="2" t="s">
        <v>342</v>
      </c>
      <c r="CK14" s="2" t="s">
        <v>212</v>
      </c>
      <c r="CL14" s="2" t="s">
        <v>200</v>
      </c>
      <c r="CM14" s="4">
        <v>7</v>
      </c>
      <c r="CN14" s="8">
        <v>509.53</v>
      </c>
      <c r="CO14" s="4">
        <v>2</v>
      </c>
      <c r="CP14" s="8">
        <v>145.58</v>
      </c>
      <c r="CQ14" s="7">
        <v>2.5</v>
      </c>
      <c r="CR14" s="7">
        <v>2.5</v>
      </c>
      <c r="CS14" s="2" t="s">
        <v>210</v>
      </c>
      <c r="CT14" s="2" t="s">
        <v>197</v>
      </c>
      <c r="CU14" s="2" t="s">
        <v>438</v>
      </c>
      <c r="CV14" s="2" t="s">
        <v>439</v>
      </c>
      <c r="CW14" s="2" t="s">
        <v>212</v>
      </c>
      <c r="CX14" s="2" t="s">
        <v>200</v>
      </c>
      <c r="CY14" s="4">
        <v>1</v>
      </c>
      <c r="CZ14" s="8">
        <v>67.45</v>
      </c>
      <c r="DA14" s="4">
        <v>3</v>
      </c>
      <c r="DB14" s="8">
        <v>202.35</v>
      </c>
      <c r="DC14" s="7">
        <v>-0.6667</v>
      </c>
      <c r="DD14" s="7">
        <v>-0.6667</v>
      </c>
      <c r="DE14" s="2" t="s">
        <v>210</v>
      </c>
      <c r="DF14" s="2" t="s">
        <v>197</v>
      </c>
      <c r="DG14" s="2" t="s">
        <v>434</v>
      </c>
      <c r="DH14" s="2" t="s">
        <v>440</v>
      </c>
      <c r="DI14" s="2" t="s">
        <v>212</v>
      </c>
      <c r="DJ14" s="2" t="s">
        <v>200</v>
      </c>
      <c r="DK14" s="4"/>
      <c r="DL14" s="8"/>
      <c r="DM14" s="4">
        <v>2</v>
      </c>
      <c r="DN14" s="8">
        <v>129.66</v>
      </c>
      <c r="DO14" s="7">
        <v>-1</v>
      </c>
      <c r="DP14" s="7">
        <v>-1</v>
      </c>
      <c r="DQ14" s="2" t="s">
        <v>210</v>
      </c>
      <c r="DR14" s="2" t="s">
        <v>197</v>
      </c>
      <c r="DS14" s="2" t="s">
        <v>441</v>
      </c>
      <c r="DT14" s="2" t="s">
        <v>442</v>
      </c>
      <c r="DU14" s="2" t="s">
        <v>212</v>
      </c>
      <c r="DV14" s="2" t="s">
        <v>200</v>
      </c>
      <c r="DW14" s="4"/>
      <c r="DX14" s="8"/>
      <c r="DY14" s="4">
        <v>9</v>
      </c>
      <c r="DZ14" s="8">
        <v>653.76</v>
      </c>
      <c r="EA14" s="7">
        <v>-1</v>
      </c>
      <c r="EB14" s="7">
        <v>-1</v>
      </c>
      <c r="EC14" s="2" t="s">
        <v>210</v>
      </c>
      <c r="ED14" s="2" t="s">
        <v>197</v>
      </c>
      <c r="EE14" s="2" t="s">
        <v>443</v>
      </c>
      <c r="EF14" s="2" t="s">
        <v>342</v>
      </c>
      <c r="EG14" s="2" t="s">
        <v>212</v>
      </c>
      <c r="EH14" s="2" t="s">
        <v>200</v>
      </c>
      <c r="EI14" s="4"/>
      <c r="EJ14" s="8"/>
      <c r="EK14" s="4"/>
      <c r="EL14" s="8"/>
      <c r="EM14" s="7"/>
      <c r="EN14" s="7"/>
      <c r="EO14" s="2" t="s">
        <v>210</v>
      </c>
      <c r="EP14" s="2" t="s">
        <v>197</v>
      </c>
      <c r="EQ14" s="2" t="s">
        <v>222</v>
      </c>
      <c r="ER14" s="2" t="s">
        <v>444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445</v>
      </c>
      <c r="FD14" s="2" t="s">
        <v>446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233</v>
      </c>
      <c r="FP14" s="2" t="s">
        <v>447</v>
      </c>
      <c r="FQ14" s="2" t="s">
        <v>212</v>
      </c>
      <c r="FR14" s="2" t="s">
        <v>200</v>
      </c>
      <c r="FS14" s="4">
        <v>4</v>
      </c>
      <c r="FT14" s="8">
        <v>255.79</v>
      </c>
      <c r="FU14" s="4"/>
      <c r="FV14" s="8"/>
      <c r="FW14" s="7"/>
      <c r="FX14" s="7"/>
      <c r="FY14" s="2" t="s">
        <v>210</v>
      </c>
      <c r="FZ14" s="2" t="s">
        <v>197</v>
      </c>
      <c r="GA14" s="2" t="s">
        <v>448</v>
      </c>
      <c r="GB14" s="2" t="s">
        <v>449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406</v>
      </c>
      <c r="GL14" s="2" t="s">
        <v>197</v>
      </c>
      <c r="GM14" s="2" t="s">
        <v>200</v>
      </c>
      <c r="GN14" s="2" t="s">
        <v>200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231</v>
      </c>
      <c r="GZ14" s="2" t="s">
        <v>450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307</v>
      </c>
      <c r="HJ14" s="2" t="s">
        <v>197</v>
      </c>
      <c r="HK14" s="2" t="s">
        <v>233</v>
      </c>
      <c r="HL14" s="2" t="s">
        <v>451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210</v>
      </c>
      <c r="HV14" s="2" t="s">
        <v>197</v>
      </c>
      <c r="HW14" s="2" t="s">
        <v>371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434</v>
      </c>
      <c r="IJ14" s="2" t="s">
        <v>452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210</v>
      </c>
      <c r="IT14" s="2" t="s">
        <v>197</v>
      </c>
      <c r="IU14" s="2" t="s">
        <v>311</v>
      </c>
      <c r="IV14" s="2" t="s">
        <v>453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373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200</v>
      </c>
      <c r="JR14" s="2" t="s">
        <v>200</v>
      </c>
      <c r="JS14" s="2" t="s">
        <v>200</v>
      </c>
      <c r="JT14" s="2" t="s">
        <v>200</v>
      </c>
      <c r="JU14" s="2" t="s">
        <v>200</v>
      </c>
      <c r="JV14" s="2" t="s">
        <v>200</v>
      </c>
      <c r="JW14" s="4"/>
      <c r="JX14" s="8"/>
      <c r="JY14" s="4"/>
      <c r="JZ14" s="8"/>
      <c r="KA14" s="7"/>
      <c r="KB14" s="7"/>
      <c r="KC14" s="2" t="s">
        <v>242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210</v>
      </c>
      <c r="KP14" s="2" t="s">
        <v>243</v>
      </c>
      <c r="KQ14" s="2" t="s">
        <v>454</v>
      </c>
      <c r="KR14" s="2" t="s">
        <v>240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210</v>
      </c>
      <c r="LB14" s="2" t="s">
        <v>243</v>
      </c>
      <c r="LC14" s="2" t="s">
        <v>446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210</v>
      </c>
      <c r="LN14" s="2" t="s">
        <v>243</v>
      </c>
      <c r="LO14" s="2" t="s">
        <v>412</v>
      </c>
      <c r="LP14" s="2" t="s">
        <v>200</v>
      </c>
      <c r="LQ14" s="2" t="s">
        <v>212</v>
      </c>
      <c r="LR14" s="2" t="s">
        <v>200</v>
      </c>
      <c r="LS14" s="4"/>
      <c r="LT14" s="8"/>
      <c r="LU14" s="4"/>
      <c r="LV14" s="8"/>
      <c r="LW14" s="7"/>
      <c r="LX14" s="7"/>
      <c r="LY14" s="2" t="s">
        <v>254</v>
      </c>
      <c r="LZ14" s="2" t="s">
        <v>197</v>
      </c>
      <c r="MA14" s="2" t="s">
        <v>200</v>
      </c>
      <c r="MB14" s="2" t="s">
        <v>200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251</v>
      </c>
      <c r="MM14" s="2" t="s">
        <v>283</v>
      </c>
      <c r="MN14" s="2" t="s">
        <v>455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254</v>
      </c>
      <c r="NJ14" s="2" t="s">
        <v>197</v>
      </c>
      <c r="NK14" s="2" t="s">
        <v>200</v>
      </c>
      <c r="NL14" s="2" t="s">
        <v>200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210</v>
      </c>
      <c r="NV14" s="2" t="s">
        <v>243</v>
      </c>
      <c r="NW14" s="2" t="s">
        <v>279</v>
      </c>
      <c r="NX14" s="2" t="s">
        <v>200</v>
      </c>
      <c r="NY14" s="2" t="s">
        <v>212</v>
      </c>
      <c r="NZ14" s="2" t="s">
        <v>200</v>
      </c>
      <c r="OA14" s="4"/>
      <c r="OB14" s="8"/>
      <c r="OC14" s="4"/>
      <c r="OD14" s="8"/>
      <c r="OE14" s="7"/>
      <c r="OF14" s="7"/>
      <c r="OG14" s="2" t="s">
        <v>242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228</v>
      </c>
      <c r="OT14" s="2" t="s">
        <v>243</v>
      </c>
      <c r="OU14" s="2" t="s">
        <v>200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228</v>
      </c>
      <c r="PF14" s="2" t="s">
        <v>197</v>
      </c>
      <c r="PG14" s="2" t="s">
        <v>200</v>
      </c>
      <c r="PH14" s="2" t="s">
        <v>200</v>
      </c>
      <c r="PI14" s="2" t="s">
        <v>212</v>
      </c>
      <c r="PJ14" s="2" t="s">
        <v>200</v>
      </c>
      <c r="PK14" s="4"/>
      <c r="PL14" s="8"/>
      <c r="PM14" s="4"/>
      <c r="PN14" s="8"/>
      <c r="PO14" s="7"/>
      <c r="PP14" s="7"/>
      <c r="PQ14" s="2" t="s">
        <v>254</v>
      </c>
      <c r="PR14" s="2" t="s">
        <v>197</v>
      </c>
      <c r="PS14" s="2" t="s">
        <v>200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254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254</v>
      </c>
      <c r="QP14" s="2" t="s">
        <v>243</v>
      </c>
      <c r="QQ14" s="2" t="s">
        <v>200</v>
      </c>
      <c r="QR14" s="2" t="s">
        <v>200</v>
      </c>
      <c r="QS14" s="2" t="s">
        <v>212</v>
      </c>
      <c r="QT14" s="2" t="s">
        <v>200</v>
      </c>
      <c r="QU14" s="4">
        <v>564</v>
      </c>
      <c r="QV14" s="4"/>
      <c r="QW14" s="4"/>
      <c r="QX14" s="4">
        <v>161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>
        <v>180</v>
      </c>
      <c r="TE14" s="4"/>
      <c r="TF14" s="4">
        <v>120</v>
      </c>
      <c r="TG14" s="4"/>
      <c r="TH14" s="4"/>
      <c r="TI14" s="4"/>
      <c r="TJ14" s="4"/>
    </row>
    <row r="15">
      <c r="A15" s="2" t="s">
        <v>456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428</v>
      </c>
      <c r="G15" s="2" t="s">
        <v>428</v>
      </c>
      <c r="H15" s="2" t="s">
        <v>428</v>
      </c>
      <c r="I15" s="2" t="s">
        <v>429</v>
      </c>
      <c r="J15" s="2" t="s">
        <v>262</v>
      </c>
      <c r="K15" s="2" t="s">
        <v>430</v>
      </c>
      <c r="L15" s="3">
        <v>74.29</v>
      </c>
      <c r="M15" s="3">
        <v>78</v>
      </c>
      <c r="N15" s="3">
        <v>159.99</v>
      </c>
      <c r="O15" s="2" t="s">
        <v>197</v>
      </c>
      <c r="P15" s="2" t="s">
        <v>431</v>
      </c>
      <c r="Q15" s="2" t="s">
        <v>199</v>
      </c>
      <c r="R15" s="2" t="s">
        <v>200</v>
      </c>
      <c r="S15" s="2" t="s">
        <v>432</v>
      </c>
      <c r="T15" s="2" t="s">
        <v>202</v>
      </c>
      <c r="U15" s="2" t="s">
        <v>203</v>
      </c>
      <c r="V15" s="2" t="s">
        <v>204</v>
      </c>
      <c r="W15" s="2" t="s">
        <v>205</v>
      </c>
      <c r="X15" s="2" t="s">
        <v>433</v>
      </c>
      <c r="Y15" s="2" t="s">
        <v>434</v>
      </c>
      <c r="Z15" s="4">
        <v>809</v>
      </c>
      <c r="AA15" s="4">
        <f>=ROUNDDOWN(42.578947368421,0)</f>
      </c>
      <c r="AB15" s="5">
        <v>19</v>
      </c>
      <c r="AC15" s="2" t="s">
        <v>457</v>
      </c>
      <c r="AD15" s="4">
        <v>110</v>
      </c>
      <c r="AE15" s="4">
        <v>570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/>
      <c r="AP15" s="4">
        <v>14</v>
      </c>
      <c r="AQ15" s="8">
        <v>1208.02</v>
      </c>
      <c r="AR15" s="4">
        <v>30</v>
      </c>
      <c r="AS15" s="8">
        <v>2519.12</v>
      </c>
      <c r="AT15" s="7">
        <v>-0.5333</v>
      </c>
      <c r="AU15" s="7">
        <v>-0.5205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0.5726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14</v>
      </c>
      <c r="BK15" s="8">
        <v>1208.02</v>
      </c>
      <c r="BL15" s="2" t="s">
        <v>458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210</v>
      </c>
      <c r="BV15" s="2" t="s">
        <v>197</v>
      </c>
      <c r="BW15" s="2" t="s">
        <v>200</v>
      </c>
      <c r="BX15" s="2" t="s">
        <v>459</v>
      </c>
      <c r="BY15" s="2" t="s">
        <v>212</v>
      </c>
      <c r="BZ15" s="2" t="s">
        <v>200</v>
      </c>
      <c r="CA15" s="4">
        <v>1</v>
      </c>
      <c r="CB15" s="8">
        <v>67.33</v>
      </c>
      <c r="CC15" s="4">
        <v>1</v>
      </c>
      <c r="CD15" s="8">
        <v>79.21</v>
      </c>
      <c r="CE15" s="7"/>
      <c r="CF15" s="7">
        <v>-0.15</v>
      </c>
      <c r="CG15" s="2" t="s">
        <v>210</v>
      </c>
      <c r="CH15" s="2" t="s">
        <v>197</v>
      </c>
      <c r="CI15" s="2" t="s">
        <v>437</v>
      </c>
      <c r="CJ15" s="2" t="s">
        <v>460</v>
      </c>
      <c r="CK15" s="2" t="s">
        <v>212</v>
      </c>
      <c r="CL15" s="2" t="s">
        <v>200</v>
      </c>
      <c r="CM15" s="4">
        <v>7</v>
      </c>
      <c r="CN15" s="8">
        <v>618.73</v>
      </c>
      <c r="CO15" s="4">
        <v>1</v>
      </c>
      <c r="CP15" s="8">
        <v>88.39</v>
      </c>
      <c r="CQ15" s="7">
        <v>6</v>
      </c>
      <c r="CR15" s="7">
        <v>6</v>
      </c>
      <c r="CS15" s="2" t="s">
        <v>210</v>
      </c>
      <c r="CT15" s="2" t="s">
        <v>197</v>
      </c>
      <c r="CU15" s="2" t="s">
        <v>438</v>
      </c>
      <c r="CV15" s="2" t="s">
        <v>439</v>
      </c>
      <c r="CW15" s="2" t="s">
        <v>212</v>
      </c>
      <c r="CX15" s="2" t="s">
        <v>200</v>
      </c>
      <c r="CY15" s="4">
        <v>2</v>
      </c>
      <c r="CZ15" s="8">
        <v>168.3</v>
      </c>
      <c r="DA15" s="4">
        <v>3</v>
      </c>
      <c r="DB15" s="8">
        <v>252.45</v>
      </c>
      <c r="DC15" s="7">
        <v>-0.3333</v>
      </c>
      <c r="DD15" s="7">
        <v>-0.3333</v>
      </c>
      <c r="DE15" s="2" t="s">
        <v>210</v>
      </c>
      <c r="DF15" s="2" t="s">
        <v>197</v>
      </c>
      <c r="DG15" s="2" t="s">
        <v>434</v>
      </c>
      <c r="DH15" s="2" t="s">
        <v>434</v>
      </c>
      <c r="DI15" s="2" t="s">
        <v>212</v>
      </c>
      <c r="DJ15" s="2" t="s">
        <v>200</v>
      </c>
      <c r="DK15" s="4"/>
      <c r="DL15" s="8"/>
      <c r="DM15" s="4">
        <v>3</v>
      </c>
      <c r="DN15" s="8">
        <v>231.6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441</v>
      </c>
      <c r="DT15" s="2" t="s">
        <v>461</v>
      </c>
      <c r="DU15" s="2" t="s">
        <v>212</v>
      </c>
      <c r="DV15" s="2" t="s">
        <v>200</v>
      </c>
      <c r="DW15" s="4">
        <v>3</v>
      </c>
      <c r="DX15" s="8">
        <v>268.23</v>
      </c>
      <c r="DY15" s="4">
        <v>11</v>
      </c>
      <c r="DZ15" s="8">
        <v>983.51</v>
      </c>
      <c r="EA15" s="7">
        <v>-0.7273</v>
      </c>
      <c r="EB15" s="7">
        <v>-0.7273</v>
      </c>
      <c r="EC15" s="2" t="s">
        <v>210</v>
      </c>
      <c r="ED15" s="2" t="s">
        <v>197</v>
      </c>
      <c r="EE15" s="2" t="s">
        <v>443</v>
      </c>
      <c r="EF15" s="2" t="s">
        <v>452</v>
      </c>
      <c r="EG15" s="2" t="s">
        <v>212</v>
      </c>
      <c r="EH15" s="2" t="s">
        <v>200</v>
      </c>
      <c r="EI15" s="4"/>
      <c r="EJ15" s="8"/>
      <c r="EK15" s="4">
        <v>7</v>
      </c>
      <c r="EL15" s="8">
        <v>549.15</v>
      </c>
      <c r="EM15" s="7">
        <v>-1</v>
      </c>
      <c r="EN15" s="7">
        <v>-1</v>
      </c>
      <c r="EO15" s="2" t="s">
        <v>210</v>
      </c>
      <c r="EP15" s="2" t="s">
        <v>197</v>
      </c>
      <c r="EQ15" s="2" t="s">
        <v>222</v>
      </c>
      <c r="ER15" s="2" t="s">
        <v>223</v>
      </c>
      <c r="ES15" s="2" t="s">
        <v>212</v>
      </c>
      <c r="ET15" s="2" t="s">
        <v>200</v>
      </c>
      <c r="EU15" s="4"/>
      <c r="EV15" s="8"/>
      <c r="EW15" s="4">
        <v>1</v>
      </c>
      <c r="EX15" s="8">
        <v>78.01</v>
      </c>
      <c r="EY15" s="7">
        <v>-1</v>
      </c>
      <c r="EZ15" s="7">
        <v>-1</v>
      </c>
      <c r="FA15" s="2" t="s">
        <v>210</v>
      </c>
      <c r="FB15" s="2" t="s">
        <v>197</v>
      </c>
      <c r="FC15" s="2" t="s">
        <v>445</v>
      </c>
      <c r="FD15" s="2" t="s">
        <v>462</v>
      </c>
      <c r="FE15" s="2" t="s">
        <v>212</v>
      </c>
      <c r="FF15" s="2" t="s">
        <v>200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210</v>
      </c>
      <c r="FN15" s="2" t="s">
        <v>197</v>
      </c>
      <c r="FO15" s="2" t="s">
        <v>233</v>
      </c>
      <c r="FP15" s="2" t="s">
        <v>463</v>
      </c>
      <c r="FQ15" s="2" t="s">
        <v>212</v>
      </c>
      <c r="FR15" s="2" t="s">
        <v>200</v>
      </c>
      <c r="FS15" s="4"/>
      <c r="FT15" s="8"/>
      <c r="FU15" s="4">
        <v>2</v>
      </c>
      <c r="FV15" s="8">
        <v>172.26</v>
      </c>
      <c r="FW15" s="7">
        <v>-1</v>
      </c>
      <c r="FX15" s="7">
        <v>-1</v>
      </c>
      <c r="FY15" s="2" t="s">
        <v>210</v>
      </c>
      <c r="FZ15" s="2" t="s">
        <v>197</v>
      </c>
      <c r="GA15" s="2" t="s">
        <v>464</v>
      </c>
      <c r="GB15" s="2" t="s">
        <v>465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406</v>
      </c>
      <c r="GL15" s="2" t="s">
        <v>197</v>
      </c>
      <c r="GM15" s="2" t="s">
        <v>200</v>
      </c>
      <c r="GN15" s="2" t="s">
        <v>200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231</v>
      </c>
      <c r="GZ15" s="2" t="s">
        <v>466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307</v>
      </c>
      <c r="HJ15" s="2" t="s">
        <v>197</v>
      </c>
      <c r="HK15" s="2" t="s">
        <v>233</v>
      </c>
      <c r="HL15" s="2" t="s">
        <v>467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210</v>
      </c>
      <c r="HV15" s="2" t="s">
        <v>197</v>
      </c>
      <c r="HW15" s="2" t="s">
        <v>371</v>
      </c>
      <c r="HX15" s="2" t="s">
        <v>200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197</v>
      </c>
      <c r="II15" s="2" t="s">
        <v>434</v>
      </c>
      <c r="IJ15" s="2" t="s">
        <v>468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210</v>
      </c>
      <c r="IT15" s="2" t="s">
        <v>197</v>
      </c>
      <c r="IU15" s="2" t="s">
        <v>311</v>
      </c>
      <c r="IV15" s="2" t="s">
        <v>360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373</v>
      </c>
      <c r="JH15" s="2" t="s">
        <v>200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200</v>
      </c>
      <c r="JR15" s="2" t="s">
        <v>200</v>
      </c>
      <c r="JS15" s="2" t="s">
        <v>200</v>
      </c>
      <c r="JT15" s="2" t="s">
        <v>200</v>
      </c>
      <c r="JU15" s="2" t="s">
        <v>200</v>
      </c>
      <c r="JV15" s="2" t="s">
        <v>200</v>
      </c>
      <c r="JW15" s="4"/>
      <c r="JX15" s="8"/>
      <c r="JY15" s="4"/>
      <c r="JZ15" s="8"/>
      <c r="KA15" s="7"/>
      <c r="KB15" s="7"/>
      <c r="KC15" s="2" t="s">
        <v>242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243</v>
      </c>
      <c r="KQ15" s="2" t="s">
        <v>454</v>
      </c>
      <c r="KR15" s="2" t="s">
        <v>240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210</v>
      </c>
      <c r="LB15" s="2" t="s">
        <v>243</v>
      </c>
      <c r="LC15" s="2" t="s">
        <v>464</v>
      </c>
      <c r="LD15" s="2" t="s">
        <v>200</v>
      </c>
      <c r="LE15" s="2" t="s">
        <v>212</v>
      </c>
      <c r="LF15" s="2" t="s">
        <v>200</v>
      </c>
      <c r="LG15" s="4"/>
      <c r="LH15" s="8"/>
      <c r="LI15" s="4"/>
      <c r="LJ15" s="8"/>
      <c r="LK15" s="7"/>
      <c r="LL15" s="7"/>
      <c r="LM15" s="2" t="s">
        <v>210</v>
      </c>
      <c r="LN15" s="2" t="s">
        <v>243</v>
      </c>
      <c r="LO15" s="2" t="s">
        <v>412</v>
      </c>
      <c r="LP15" s="2" t="s">
        <v>469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254</v>
      </c>
      <c r="LZ15" s="2" t="s">
        <v>197</v>
      </c>
      <c r="MA15" s="2" t="s">
        <v>200</v>
      </c>
      <c r="MB15" s="2" t="s">
        <v>200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251</v>
      </c>
      <c r="MM15" s="2" t="s">
        <v>283</v>
      </c>
      <c r="MN15" s="2" t="s">
        <v>331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254</v>
      </c>
      <c r="NJ15" s="2" t="s">
        <v>197</v>
      </c>
      <c r="NK15" s="2" t="s">
        <v>200</v>
      </c>
      <c r="NL15" s="2" t="s">
        <v>200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210</v>
      </c>
      <c r="NV15" s="2" t="s">
        <v>243</v>
      </c>
      <c r="NW15" s="2" t="s">
        <v>279</v>
      </c>
      <c r="NX15" s="2" t="s">
        <v>200</v>
      </c>
      <c r="NY15" s="2" t="s">
        <v>212</v>
      </c>
      <c r="NZ15" s="2" t="s">
        <v>200</v>
      </c>
      <c r="OA15" s="4"/>
      <c r="OB15" s="8"/>
      <c r="OC15" s="4"/>
      <c r="OD15" s="8"/>
      <c r="OE15" s="7"/>
      <c r="OF15" s="7"/>
      <c r="OG15" s="2" t="s">
        <v>242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228</v>
      </c>
      <c r="OT15" s="2" t="s">
        <v>243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228</v>
      </c>
      <c r="PF15" s="2" t="s">
        <v>197</v>
      </c>
      <c r="PG15" s="2" t="s">
        <v>200</v>
      </c>
      <c r="PH15" s="2" t="s">
        <v>200</v>
      </c>
      <c r="PI15" s="2" t="s">
        <v>212</v>
      </c>
      <c r="PJ15" s="2" t="s">
        <v>200</v>
      </c>
      <c r="PK15" s="4"/>
      <c r="PL15" s="8"/>
      <c r="PM15" s="4"/>
      <c r="PN15" s="8"/>
      <c r="PO15" s="7"/>
      <c r="PP15" s="7"/>
      <c r="PQ15" s="2" t="s">
        <v>254</v>
      </c>
      <c r="PR15" s="2" t="s">
        <v>197</v>
      </c>
      <c r="PS15" s="2" t="s">
        <v>200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254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254</v>
      </c>
      <c r="QP15" s="2" t="s">
        <v>243</v>
      </c>
      <c r="QQ15" s="2" t="s">
        <v>200</v>
      </c>
      <c r="QR15" s="2" t="s">
        <v>200</v>
      </c>
      <c r="QS15" s="2" t="s">
        <v>212</v>
      </c>
      <c r="QT15" s="2" t="s">
        <v>200</v>
      </c>
      <c r="QU15" s="4">
        <v>517</v>
      </c>
      <c r="QV15" s="4"/>
      <c r="QW15" s="4"/>
      <c r="QX15" s="4">
        <v>292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>
        <v>110</v>
      </c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>
        <v>320</v>
      </c>
      <c r="TE15" s="4"/>
      <c r="TF15" s="4">
        <v>140</v>
      </c>
      <c r="TG15" s="4"/>
      <c r="TH15" s="4"/>
      <c r="TI15" s="4"/>
      <c r="TJ15" s="4"/>
    </row>
    <row r="16">
      <c r="A16" s="2" t="s">
        <v>470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428</v>
      </c>
      <c r="G16" s="2" t="s">
        <v>428</v>
      </c>
      <c r="H16" s="2" t="s">
        <v>428</v>
      </c>
      <c r="I16" s="2" t="s">
        <v>429</v>
      </c>
      <c r="J16" s="2" t="s">
        <v>195</v>
      </c>
      <c r="K16" s="2" t="s">
        <v>471</v>
      </c>
      <c r="L16" s="3">
        <v>59.85</v>
      </c>
      <c r="M16" s="3">
        <v>62.84</v>
      </c>
      <c r="N16" s="3">
        <v>129.99</v>
      </c>
      <c r="O16" s="2" t="s">
        <v>197</v>
      </c>
      <c r="P16" s="2" t="s">
        <v>431</v>
      </c>
      <c r="Q16" s="2" t="s">
        <v>199</v>
      </c>
      <c r="R16" s="2" t="s">
        <v>200</v>
      </c>
      <c r="S16" s="2" t="s">
        <v>472</v>
      </c>
      <c r="T16" s="2" t="s">
        <v>202</v>
      </c>
      <c r="U16" s="2" t="s">
        <v>203</v>
      </c>
      <c r="V16" s="2" t="s">
        <v>204</v>
      </c>
      <c r="W16" s="2" t="s">
        <v>205</v>
      </c>
      <c r="X16" s="2" t="s">
        <v>473</v>
      </c>
      <c r="Y16" s="2" t="s">
        <v>474</v>
      </c>
      <c r="Z16" s="4">
        <v>795</v>
      </c>
      <c r="AA16" s="4">
        <f>=ROUNDDOWN(46.7647058823529,0)</f>
      </c>
      <c r="AB16" s="5">
        <v>17</v>
      </c>
      <c r="AC16" s="2" t="s">
        <v>457</v>
      </c>
      <c r="AD16" s="4">
        <v>100</v>
      </c>
      <c r="AE16" s="4">
        <v>150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/>
      <c r="AP16" s="4">
        <v>11</v>
      </c>
      <c r="AQ16" s="8">
        <v>772.3</v>
      </c>
      <c r="AR16" s="4">
        <v>22</v>
      </c>
      <c r="AS16" s="8">
        <v>1516.71</v>
      </c>
      <c r="AT16" s="7">
        <v>-0.5</v>
      </c>
      <c r="AU16" s="7">
        <v>-0.4908</v>
      </c>
      <c r="AV16" s="4">
        <v>27</v>
      </c>
      <c r="AW16" s="8">
        <v>2089.73</v>
      </c>
      <c r="AX16" s="4">
        <v>50</v>
      </c>
      <c r="AY16" s="8">
        <v>3919.03</v>
      </c>
      <c r="AZ16" s="7">
        <v>-0.46</v>
      </c>
      <c r="BA16" s="7">
        <v>-0.4668</v>
      </c>
      <c r="BB16" s="7">
        <v>0.3696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0.432</v>
      </c>
      <c r="BJ16" s="4">
        <v>11</v>
      </c>
      <c r="BK16" s="8">
        <v>772.3</v>
      </c>
      <c r="BL16" s="2" t="s">
        <v>475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210</v>
      </c>
      <c r="BV16" s="2" t="s">
        <v>197</v>
      </c>
      <c r="BW16" s="2" t="s">
        <v>200</v>
      </c>
      <c r="BX16" s="2" t="s">
        <v>459</v>
      </c>
      <c r="BY16" s="2" t="s">
        <v>212</v>
      </c>
      <c r="BZ16" s="2" t="s">
        <v>200</v>
      </c>
      <c r="CA16" s="4"/>
      <c r="CB16" s="8"/>
      <c r="CC16" s="4"/>
      <c r="CD16" s="8"/>
      <c r="CE16" s="7"/>
      <c r="CF16" s="7"/>
      <c r="CG16" s="2" t="s">
        <v>210</v>
      </c>
      <c r="CH16" s="2" t="s">
        <v>197</v>
      </c>
      <c r="CI16" s="2" t="s">
        <v>476</v>
      </c>
      <c r="CJ16" s="2" t="s">
        <v>477</v>
      </c>
      <c r="CK16" s="2" t="s">
        <v>212</v>
      </c>
      <c r="CL16" s="2" t="s">
        <v>200</v>
      </c>
      <c r="CM16" s="4">
        <v>3</v>
      </c>
      <c r="CN16" s="8">
        <v>218.37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478</v>
      </c>
      <c r="CV16" s="2" t="s">
        <v>479</v>
      </c>
      <c r="CW16" s="2" t="s">
        <v>212</v>
      </c>
      <c r="CX16" s="2" t="s">
        <v>200</v>
      </c>
      <c r="CY16" s="4">
        <v>3</v>
      </c>
      <c r="CZ16" s="8">
        <v>202.35</v>
      </c>
      <c r="DA16" s="4">
        <v>10</v>
      </c>
      <c r="DB16" s="8">
        <v>674.5</v>
      </c>
      <c r="DC16" s="7">
        <v>-0.7</v>
      </c>
      <c r="DD16" s="7">
        <v>-0.7</v>
      </c>
      <c r="DE16" s="2" t="s">
        <v>210</v>
      </c>
      <c r="DF16" s="2" t="s">
        <v>197</v>
      </c>
      <c r="DG16" s="2" t="s">
        <v>480</v>
      </c>
      <c r="DH16" s="2" t="s">
        <v>481</v>
      </c>
      <c r="DI16" s="2" t="s">
        <v>212</v>
      </c>
      <c r="DJ16" s="2" t="s">
        <v>200</v>
      </c>
      <c r="DK16" s="4">
        <v>1</v>
      </c>
      <c r="DL16" s="8">
        <v>64.83</v>
      </c>
      <c r="DM16" s="4"/>
      <c r="DN16" s="8"/>
      <c r="DO16" s="7"/>
      <c r="DP16" s="7"/>
      <c r="DQ16" s="2" t="s">
        <v>210</v>
      </c>
      <c r="DR16" s="2" t="s">
        <v>197</v>
      </c>
      <c r="DS16" s="2" t="s">
        <v>482</v>
      </c>
      <c r="DT16" s="2" t="s">
        <v>483</v>
      </c>
      <c r="DU16" s="2" t="s">
        <v>212</v>
      </c>
      <c r="DV16" s="2" t="s">
        <v>200</v>
      </c>
      <c r="DW16" s="4">
        <v>3</v>
      </c>
      <c r="DX16" s="8">
        <v>217.92</v>
      </c>
      <c r="DY16" s="4">
        <v>7</v>
      </c>
      <c r="DZ16" s="8">
        <v>508.48</v>
      </c>
      <c r="EA16" s="7">
        <v>-0.5714</v>
      </c>
      <c r="EB16" s="7">
        <v>-0.5714</v>
      </c>
      <c r="EC16" s="2" t="s">
        <v>210</v>
      </c>
      <c r="ED16" s="2" t="s">
        <v>197</v>
      </c>
      <c r="EE16" s="2" t="s">
        <v>484</v>
      </c>
      <c r="EF16" s="2" t="s">
        <v>485</v>
      </c>
      <c r="EG16" s="2" t="s">
        <v>212</v>
      </c>
      <c r="EH16" s="2" t="s">
        <v>200</v>
      </c>
      <c r="EI16" s="4"/>
      <c r="EJ16" s="8"/>
      <c r="EK16" s="4">
        <v>1</v>
      </c>
      <c r="EL16" s="8">
        <v>62.89</v>
      </c>
      <c r="EM16" s="7">
        <v>-1</v>
      </c>
      <c r="EN16" s="7">
        <v>-1</v>
      </c>
      <c r="EO16" s="2" t="s">
        <v>210</v>
      </c>
      <c r="EP16" s="2" t="s">
        <v>197</v>
      </c>
      <c r="EQ16" s="2" t="s">
        <v>222</v>
      </c>
      <c r="ER16" s="2" t="s">
        <v>486</v>
      </c>
      <c r="ES16" s="2" t="s">
        <v>212</v>
      </c>
      <c r="ET16" s="2" t="s">
        <v>200</v>
      </c>
      <c r="EU16" s="4"/>
      <c r="EV16" s="8"/>
      <c r="EW16" s="4">
        <v>1</v>
      </c>
      <c r="EX16" s="8">
        <v>62.84</v>
      </c>
      <c r="EY16" s="7">
        <v>-1</v>
      </c>
      <c r="EZ16" s="7">
        <v>-1</v>
      </c>
      <c r="FA16" s="2" t="s">
        <v>210</v>
      </c>
      <c r="FB16" s="2" t="s">
        <v>197</v>
      </c>
      <c r="FC16" s="2" t="s">
        <v>487</v>
      </c>
      <c r="FD16" s="2" t="s">
        <v>488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478</v>
      </c>
      <c r="FP16" s="2" t="s">
        <v>489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228</v>
      </c>
      <c r="FZ16" s="2" t="s">
        <v>197</v>
      </c>
      <c r="GA16" s="2" t="s">
        <v>200</v>
      </c>
      <c r="GB16" s="2" t="s">
        <v>200</v>
      </c>
      <c r="GC16" s="2" t="s">
        <v>212</v>
      </c>
      <c r="GD16" s="2" t="s">
        <v>200</v>
      </c>
      <c r="GE16" s="4"/>
      <c r="GF16" s="8"/>
      <c r="GG16" s="4">
        <v>1</v>
      </c>
      <c r="GH16" s="8">
        <v>67.87</v>
      </c>
      <c r="GI16" s="7">
        <v>-1</v>
      </c>
      <c r="GJ16" s="7">
        <v>-1</v>
      </c>
      <c r="GK16" s="2" t="s">
        <v>210</v>
      </c>
      <c r="GL16" s="2" t="s">
        <v>197</v>
      </c>
      <c r="GM16" s="2" t="s">
        <v>490</v>
      </c>
      <c r="GN16" s="2" t="s">
        <v>491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231</v>
      </c>
      <c r="GZ16" s="2" t="s">
        <v>492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307</v>
      </c>
      <c r="HJ16" s="2" t="s">
        <v>197</v>
      </c>
      <c r="HK16" s="2" t="s">
        <v>233</v>
      </c>
      <c r="HL16" s="2" t="s">
        <v>493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235</v>
      </c>
      <c r="HX16" s="2" t="s">
        <v>494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495</v>
      </c>
      <c r="IJ16" s="2" t="s">
        <v>496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210</v>
      </c>
      <c r="IT16" s="2" t="s">
        <v>197</v>
      </c>
      <c r="IU16" s="2" t="s">
        <v>311</v>
      </c>
      <c r="IV16" s="2" t="s">
        <v>497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498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200</v>
      </c>
      <c r="JR16" s="2" t="s">
        <v>200</v>
      </c>
      <c r="JS16" s="2" t="s">
        <v>200</v>
      </c>
      <c r="JT16" s="2" t="s">
        <v>200</v>
      </c>
      <c r="JU16" s="2" t="s">
        <v>200</v>
      </c>
      <c r="JV16" s="2" t="s">
        <v>200</v>
      </c>
      <c r="JW16" s="4"/>
      <c r="JX16" s="8"/>
      <c r="JY16" s="4"/>
      <c r="JZ16" s="8"/>
      <c r="KA16" s="7"/>
      <c r="KB16" s="7"/>
      <c r="KC16" s="2" t="s">
        <v>242</v>
      </c>
      <c r="KD16" s="2" t="s">
        <v>197</v>
      </c>
      <c r="KE16" s="2" t="s">
        <v>200</v>
      </c>
      <c r="KF16" s="2" t="s">
        <v>200</v>
      </c>
      <c r="KG16" s="2" t="s">
        <v>212</v>
      </c>
      <c r="KH16" s="2" t="s">
        <v>499</v>
      </c>
      <c r="KI16" s="4"/>
      <c r="KJ16" s="8"/>
      <c r="KK16" s="4"/>
      <c r="KL16" s="8"/>
      <c r="KM16" s="7"/>
      <c r="KN16" s="7"/>
      <c r="KO16" s="2" t="s">
        <v>210</v>
      </c>
      <c r="KP16" s="2" t="s">
        <v>243</v>
      </c>
      <c r="KQ16" s="2" t="s">
        <v>500</v>
      </c>
      <c r="KR16" s="2" t="s">
        <v>501</v>
      </c>
      <c r="KS16" s="2" t="s">
        <v>212</v>
      </c>
      <c r="KT16" s="2" t="s">
        <v>200</v>
      </c>
      <c r="KU16" s="4"/>
      <c r="KV16" s="8"/>
      <c r="KW16" s="4">
        <v>1</v>
      </c>
      <c r="KX16" s="8">
        <v>68.69</v>
      </c>
      <c r="KY16" s="7">
        <v>-1</v>
      </c>
      <c r="KZ16" s="7">
        <v>-1</v>
      </c>
      <c r="LA16" s="2" t="s">
        <v>210</v>
      </c>
      <c r="LB16" s="2" t="s">
        <v>197</v>
      </c>
      <c r="LC16" s="2" t="s">
        <v>315</v>
      </c>
      <c r="LD16" s="2" t="s">
        <v>502</v>
      </c>
      <c r="LE16" s="2" t="s">
        <v>212</v>
      </c>
      <c r="LF16" s="2" t="s">
        <v>200</v>
      </c>
      <c r="LG16" s="4"/>
      <c r="LH16" s="8"/>
      <c r="LI16" s="4">
        <v>1</v>
      </c>
      <c r="LJ16" s="8">
        <v>71.44</v>
      </c>
      <c r="LK16" s="7">
        <v>-1</v>
      </c>
      <c r="LL16" s="7">
        <v>-1</v>
      </c>
      <c r="LM16" s="2" t="s">
        <v>210</v>
      </c>
      <c r="LN16" s="2" t="s">
        <v>243</v>
      </c>
      <c r="LO16" s="2" t="s">
        <v>503</v>
      </c>
      <c r="LP16" s="2" t="s">
        <v>308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197</v>
      </c>
      <c r="MA16" s="2" t="s">
        <v>504</v>
      </c>
      <c r="MB16" s="2" t="s">
        <v>505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251</v>
      </c>
      <c r="MM16" s="2" t="s">
        <v>506</v>
      </c>
      <c r="MN16" s="2" t="s">
        <v>417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254</v>
      </c>
      <c r="NJ16" s="2" t="s">
        <v>197</v>
      </c>
      <c r="NK16" s="2" t="s">
        <v>200</v>
      </c>
      <c r="NL16" s="2" t="s">
        <v>200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210</v>
      </c>
      <c r="NV16" s="2" t="s">
        <v>243</v>
      </c>
      <c r="NW16" s="2" t="s">
        <v>279</v>
      </c>
      <c r="NX16" s="2" t="s">
        <v>200</v>
      </c>
      <c r="NY16" s="2" t="s">
        <v>212</v>
      </c>
      <c r="NZ16" s="2" t="s">
        <v>200</v>
      </c>
      <c r="OA16" s="4"/>
      <c r="OB16" s="8"/>
      <c r="OC16" s="4"/>
      <c r="OD16" s="8"/>
      <c r="OE16" s="7"/>
      <c r="OF16" s="7"/>
      <c r="OG16" s="2" t="s">
        <v>242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228</v>
      </c>
      <c r="OT16" s="2" t="s">
        <v>243</v>
      </c>
      <c r="OU16" s="2" t="s">
        <v>200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307</v>
      </c>
      <c r="PF16" s="2" t="s">
        <v>197</v>
      </c>
      <c r="PG16" s="2" t="s">
        <v>281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197</v>
      </c>
      <c r="PS16" s="2" t="s">
        <v>283</v>
      </c>
      <c r="PT16" s="2" t="s">
        <v>464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254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228</v>
      </c>
      <c r="QP16" s="2" t="s">
        <v>243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616</v>
      </c>
      <c r="QV16" s="4"/>
      <c r="QW16" s="4"/>
      <c r="QX16" s="4">
        <v>179</v>
      </c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>
        <v>100</v>
      </c>
      <c r="SS16" s="4"/>
      <c r="ST16" s="4"/>
      <c r="SU16" s="4">
        <v>50</v>
      </c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</row>
    <row r="17">
      <c r="A17" s="2" t="s">
        <v>507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428</v>
      </c>
      <c r="G17" s="2" t="s">
        <v>428</v>
      </c>
      <c r="H17" s="2" t="s">
        <v>428</v>
      </c>
      <c r="I17" s="2" t="s">
        <v>429</v>
      </c>
      <c r="J17" s="2" t="s">
        <v>262</v>
      </c>
      <c r="K17" s="2" t="s">
        <v>471</v>
      </c>
      <c r="L17" s="3">
        <v>74.29</v>
      </c>
      <c r="M17" s="3">
        <v>78</v>
      </c>
      <c r="N17" s="3">
        <v>159.99</v>
      </c>
      <c r="O17" s="2" t="s">
        <v>197</v>
      </c>
      <c r="P17" s="2" t="s">
        <v>431</v>
      </c>
      <c r="Q17" s="2" t="s">
        <v>199</v>
      </c>
      <c r="R17" s="2" t="s">
        <v>200</v>
      </c>
      <c r="S17" s="2" t="s">
        <v>472</v>
      </c>
      <c r="T17" s="2" t="s">
        <v>202</v>
      </c>
      <c r="U17" s="2" t="s">
        <v>203</v>
      </c>
      <c r="V17" s="2" t="s">
        <v>204</v>
      </c>
      <c r="W17" s="2" t="s">
        <v>205</v>
      </c>
      <c r="X17" s="2" t="s">
        <v>473</v>
      </c>
      <c r="Y17" s="2" t="s">
        <v>474</v>
      </c>
      <c r="Z17" s="4">
        <v>623</v>
      </c>
      <c r="AA17" s="4">
        <f>=ROUNDDOWN(36.6470588235294,0)</f>
      </c>
      <c r="AB17" s="5">
        <v>17</v>
      </c>
      <c r="AC17" s="2" t="s">
        <v>457</v>
      </c>
      <c r="AD17" s="4">
        <v>260</v>
      </c>
      <c r="AE17" s="4">
        <v>320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/>
      <c r="AP17" s="4">
        <v>16</v>
      </c>
      <c r="AQ17" s="8">
        <v>1317.43</v>
      </c>
      <c r="AR17" s="4">
        <v>28</v>
      </c>
      <c r="AS17" s="8">
        <v>2402.32</v>
      </c>
      <c r="AT17" s="7">
        <v>-0.4286</v>
      </c>
      <c r="AU17" s="7">
        <v>-0.4516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0.6304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16</v>
      </c>
      <c r="BK17" s="8">
        <v>1317.43</v>
      </c>
      <c r="BL17" s="2" t="s">
        <v>508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509</v>
      </c>
      <c r="BY17" s="2" t="s">
        <v>212</v>
      </c>
      <c r="BZ17" s="2" t="s">
        <v>200</v>
      </c>
      <c r="CA17" s="4">
        <v>1</v>
      </c>
      <c r="CB17" s="8">
        <v>67.33</v>
      </c>
      <c r="CC17" s="4"/>
      <c r="CD17" s="8"/>
      <c r="CE17" s="7"/>
      <c r="CF17" s="7"/>
      <c r="CG17" s="2" t="s">
        <v>210</v>
      </c>
      <c r="CH17" s="2" t="s">
        <v>197</v>
      </c>
      <c r="CI17" s="2" t="s">
        <v>476</v>
      </c>
      <c r="CJ17" s="2" t="s">
        <v>510</v>
      </c>
      <c r="CK17" s="2" t="s">
        <v>212</v>
      </c>
      <c r="CL17" s="2" t="s">
        <v>200</v>
      </c>
      <c r="CM17" s="4">
        <v>2</v>
      </c>
      <c r="CN17" s="8">
        <v>176.78</v>
      </c>
      <c r="CO17" s="4">
        <v>3</v>
      </c>
      <c r="CP17" s="8">
        <v>265.17</v>
      </c>
      <c r="CQ17" s="7">
        <v>-0.3333</v>
      </c>
      <c r="CR17" s="7">
        <v>-0.3333</v>
      </c>
      <c r="CS17" s="2" t="s">
        <v>210</v>
      </c>
      <c r="CT17" s="2" t="s">
        <v>197</v>
      </c>
      <c r="CU17" s="2" t="s">
        <v>478</v>
      </c>
      <c r="CV17" s="2" t="s">
        <v>511</v>
      </c>
      <c r="CW17" s="2" t="s">
        <v>212</v>
      </c>
      <c r="CX17" s="2" t="s">
        <v>200</v>
      </c>
      <c r="CY17" s="4">
        <v>3</v>
      </c>
      <c r="CZ17" s="8">
        <v>252.45</v>
      </c>
      <c r="DA17" s="4">
        <v>8</v>
      </c>
      <c r="DB17" s="8">
        <v>673.2</v>
      </c>
      <c r="DC17" s="7">
        <v>-0.625</v>
      </c>
      <c r="DD17" s="7">
        <v>-0.625</v>
      </c>
      <c r="DE17" s="2" t="s">
        <v>210</v>
      </c>
      <c r="DF17" s="2" t="s">
        <v>197</v>
      </c>
      <c r="DG17" s="2" t="s">
        <v>512</v>
      </c>
      <c r="DH17" s="2" t="s">
        <v>278</v>
      </c>
      <c r="DI17" s="2" t="s">
        <v>212</v>
      </c>
      <c r="DJ17" s="2" t="s">
        <v>200</v>
      </c>
      <c r="DK17" s="4">
        <v>4</v>
      </c>
      <c r="DL17" s="8">
        <v>323.48</v>
      </c>
      <c r="DM17" s="4">
        <v>3</v>
      </c>
      <c r="DN17" s="8">
        <v>242.61</v>
      </c>
      <c r="DO17" s="7">
        <v>0.3333</v>
      </c>
      <c r="DP17" s="7">
        <v>0.3333</v>
      </c>
      <c r="DQ17" s="2" t="s">
        <v>210</v>
      </c>
      <c r="DR17" s="2" t="s">
        <v>197</v>
      </c>
      <c r="DS17" s="2" t="s">
        <v>482</v>
      </c>
      <c r="DT17" s="2" t="s">
        <v>247</v>
      </c>
      <c r="DU17" s="2" t="s">
        <v>212</v>
      </c>
      <c r="DV17" s="2" t="s">
        <v>200</v>
      </c>
      <c r="DW17" s="4">
        <v>2</v>
      </c>
      <c r="DX17" s="8">
        <v>178.82</v>
      </c>
      <c r="DY17" s="4">
        <v>10</v>
      </c>
      <c r="DZ17" s="8">
        <v>894.1</v>
      </c>
      <c r="EA17" s="7">
        <v>-0.8</v>
      </c>
      <c r="EB17" s="7">
        <v>-0.8</v>
      </c>
      <c r="EC17" s="2" t="s">
        <v>210</v>
      </c>
      <c r="ED17" s="2" t="s">
        <v>197</v>
      </c>
      <c r="EE17" s="2" t="s">
        <v>484</v>
      </c>
      <c r="EF17" s="2" t="s">
        <v>513</v>
      </c>
      <c r="EG17" s="2" t="s">
        <v>212</v>
      </c>
      <c r="EH17" s="2" t="s">
        <v>200</v>
      </c>
      <c r="EI17" s="4"/>
      <c r="EJ17" s="8"/>
      <c r="EK17" s="4">
        <v>1</v>
      </c>
      <c r="EL17" s="8">
        <v>78.45</v>
      </c>
      <c r="EM17" s="7">
        <v>-1</v>
      </c>
      <c r="EN17" s="7">
        <v>-1</v>
      </c>
      <c r="EO17" s="2" t="s">
        <v>210</v>
      </c>
      <c r="EP17" s="2" t="s">
        <v>197</v>
      </c>
      <c r="EQ17" s="2" t="s">
        <v>222</v>
      </c>
      <c r="ER17" s="2" t="s">
        <v>514</v>
      </c>
      <c r="ES17" s="2" t="s">
        <v>212</v>
      </c>
      <c r="ET17" s="2" t="s">
        <v>200</v>
      </c>
      <c r="EU17" s="4"/>
      <c r="EV17" s="8"/>
      <c r="EW17" s="4">
        <v>1</v>
      </c>
      <c r="EX17" s="8">
        <v>78.01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487</v>
      </c>
      <c r="FD17" s="2" t="s">
        <v>515</v>
      </c>
      <c r="FE17" s="2" t="s">
        <v>212</v>
      </c>
      <c r="FF17" s="2" t="s">
        <v>200</v>
      </c>
      <c r="FG17" s="4">
        <v>1</v>
      </c>
      <c r="FH17" s="8">
        <v>84.54</v>
      </c>
      <c r="FI17" s="4"/>
      <c r="FJ17" s="8"/>
      <c r="FK17" s="7"/>
      <c r="FL17" s="7"/>
      <c r="FM17" s="2" t="s">
        <v>210</v>
      </c>
      <c r="FN17" s="2" t="s">
        <v>197</v>
      </c>
      <c r="FO17" s="2" t="s">
        <v>478</v>
      </c>
      <c r="FP17" s="2" t="s">
        <v>247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228</v>
      </c>
      <c r="FZ17" s="2" t="s">
        <v>197</v>
      </c>
      <c r="GA17" s="2" t="s">
        <v>200</v>
      </c>
      <c r="GB17" s="2" t="s">
        <v>200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210</v>
      </c>
      <c r="GL17" s="2" t="s">
        <v>197</v>
      </c>
      <c r="GM17" s="2" t="s">
        <v>490</v>
      </c>
      <c r="GN17" s="2" t="s">
        <v>516</v>
      </c>
      <c r="GO17" s="2" t="s">
        <v>212</v>
      </c>
      <c r="GP17" s="2" t="s">
        <v>200</v>
      </c>
      <c r="GQ17" s="4"/>
      <c r="GR17" s="8"/>
      <c r="GS17" s="4">
        <v>1</v>
      </c>
      <c r="GT17" s="8">
        <v>82.11</v>
      </c>
      <c r="GU17" s="7">
        <v>-1</v>
      </c>
      <c r="GV17" s="7">
        <v>-1</v>
      </c>
      <c r="GW17" s="2" t="s">
        <v>210</v>
      </c>
      <c r="GX17" s="2" t="s">
        <v>197</v>
      </c>
      <c r="GY17" s="2" t="s">
        <v>231</v>
      </c>
      <c r="GZ17" s="2" t="s">
        <v>517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307</v>
      </c>
      <c r="HJ17" s="2" t="s">
        <v>197</v>
      </c>
      <c r="HK17" s="2" t="s">
        <v>233</v>
      </c>
      <c r="HL17" s="2" t="s">
        <v>334</v>
      </c>
      <c r="HM17" s="2" t="s">
        <v>212</v>
      </c>
      <c r="HN17" s="2" t="s">
        <v>200</v>
      </c>
      <c r="HO17" s="4">
        <v>3</v>
      </c>
      <c r="HP17" s="8">
        <v>234.03</v>
      </c>
      <c r="HQ17" s="4"/>
      <c r="HR17" s="8"/>
      <c r="HS17" s="7"/>
      <c r="HT17" s="7"/>
      <c r="HU17" s="2" t="s">
        <v>210</v>
      </c>
      <c r="HV17" s="2" t="s">
        <v>197</v>
      </c>
      <c r="HW17" s="2" t="s">
        <v>235</v>
      </c>
      <c r="HX17" s="2" t="s">
        <v>518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474</v>
      </c>
      <c r="IJ17" s="2" t="s">
        <v>519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210</v>
      </c>
      <c r="IT17" s="2" t="s">
        <v>197</v>
      </c>
      <c r="IU17" s="2" t="s">
        <v>311</v>
      </c>
      <c r="IV17" s="2" t="s">
        <v>520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337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200</v>
      </c>
      <c r="JR17" s="2" t="s">
        <v>200</v>
      </c>
      <c r="JS17" s="2" t="s">
        <v>200</v>
      </c>
      <c r="JT17" s="2" t="s">
        <v>200</v>
      </c>
      <c r="JU17" s="2" t="s">
        <v>200</v>
      </c>
      <c r="JV17" s="2" t="s">
        <v>200</v>
      </c>
      <c r="JW17" s="4"/>
      <c r="JX17" s="8"/>
      <c r="JY17" s="4"/>
      <c r="JZ17" s="8"/>
      <c r="KA17" s="7"/>
      <c r="KB17" s="7"/>
      <c r="KC17" s="2" t="s">
        <v>242</v>
      </c>
      <c r="KD17" s="2" t="s">
        <v>197</v>
      </c>
      <c r="KE17" s="2" t="s">
        <v>200</v>
      </c>
      <c r="KF17" s="2" t="s">
        <v>200</v>
      </c>
      <c r="KG17" s="2" t="s">
        <v>212</v>
      </c>
      <c r="KH17" s="2" t="s">
        <v>499</v>
      </c>
      <c r="KI17" s="4"/>
      <c r="KJ17" s="8"/>
      <c r="KK17" s="4"/>
      <c r="KL17" s="8"/>
      <c r="KM17" s="7"/>
      <c r="KN17" s="7"/>
      <c r="KO17" s="2" t="s">
        <v>210</v>
      </c>
      <c r="KP17" s="2" t="s">
        <v>243</v>
      </c>
      <c r="KQ17" s="2" t="s">
        <v>500</v>
      </c>
      <c r="KR17" s="2" t="s">
        <v>501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210</v>
      </c>
      <c r="LB17" s="2" t="s">
        <v>243</v>
      </c>
      <c r="LC17" s="2" t="s">
        <v>315</v>
      </c>
      <c r="LD17" s="2" t="s">
        <v>521</v>
      </c>
      <c r="LE17" s="2" t="s">
        <v>212</v>
      </c>
      <c r="LF17" s="2" t="s">
        <v>200</v>
      </c>
      <c r="LG17" s="4"/>
      <c r="LH17" s="8"/>
      <c r="LI17" s="4">
        <v>1</v>
      </c>
      <c r="LJ17" s="8">
        <v>88.67</v>
      </c>
      <c r="LK17" s="7">
        <v>-1</v>
      </c>
      <c r="LL17" s="7">
        <v>-1</v>
      </c>
      <c r="LM17" s="2" t="s">
        <v>210</v>
      </c>
      <c r="LN17" s="2" t="s">
        <v>243</v>
      </c>
      <c r="LO17" s="2" t="s">
        <v>503</v>
      </c>
      <c r="LP17" s="2" t="s">
        <v>522</v>
      </c>
      <c r="LQ17" s="2" t="s">
        <v>212</v>
      </c>
      <c r="LR17" s="2" t="s">
        <v>200</v>
      </c>
      <c r="LS17" s="4"/>
      <c r="LT17" s="8"/>
      <c r="LU17" s="4"/>
      <c r="LV17" s="8"/>
      <c r="LW17" s="7"/>
      <c r="LX17" s="7"/>
      <c r="LY17" s="2" t="s">
        <v>210</v>
      </c>
      <c r="LZ17" s="2" t="s">
        <v>197</v>
      </c>
      <c r="MA17" s="2" t="s">
        <v>523</v>
      </c>
      <c r="MB17" s="2" t="s">
        <v>524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251</v>
      </c>
      <c r="MM17" s="2" t="s">
        <v>506</v>
      </c>
      <c r="MN17" s="2" t="s">
        <v>417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254</v>
      </c>
      <c r="NJ17" s="2" t="s">
        <v>197</v>
      </c>
      <c r="NK17" s="2" t="s">
        <v>200</v>
      </c>
      <c r="NL17" s="2" t="s">
        <v>200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210</v>
      </c>
      <c r="NV17" s="2" t="s">
        <v>243</v>
      </c>
      <c r="NW17" s="2" t="s">
        <v>525</v>
      </c>
      <c r="NX17" s="2" t="s">
        <v>200</v>
      </c>
      <c r="NY17" s="2" t="s">
        <v>212</v>
      </c>
      <c r="NZ17" s="2" t="s">
        <v>200</v>
      </c>
      <c r="OA17" s="4"/>
      <c r="OB17" s="8"/>
      <c r="OC17" s="4"/>
      <c r="OD17" s="8"/>
      <c r="OE17" s="7"/>
      <c r="OF17" s="7"/>
      <c r="OG17" s="2" t="s">
        <v>242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228</v>
      </c>
      <c r="OT17" s="2" t="s">
        <v>243</v>
      </c>
      <c r="OU17" s="2" t="s">
        <v>200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307</v>
      </c>
      <c r="PF17" s="2" t="s">
        <v>197</v>
      </c>
      <c r="PG17" s="2" t="s">
        <v>281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197</v>
      </c>
      <c r="PS17" s="2" t="s">
        <v>283</v>
      </c>
      <c r="PT17" s="2" t="s">
        <v>526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254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228</v>
      </c>
      <c r="QP17" s="2" t="s">
        <v>243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462</v>
      </c>
      <c r="QV17" s="4"/>
      <c r="QW17" s="4"/>
      <c r="QX17" s="4">
        <v>161</v>
      </c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>
        <v>260</v>
      </c>
      <c r="SS17" s="4"/>
      <c r="ST17" s="4"/>
      <c r="SU17" s="4"/>
      <c r="SV17" s="4"/>
      <c r="SW17" s="4">
        <v>60</v>
      </c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</row>
    <row r="18">
      <c r="A18" s="2" t="s">
        <v>527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428</v>
      </c>
      <c r="G18" s="2" t="s">
        <v>428</v>
      </c>
      <c r="H18" s="2" t="s">
        <v>428</v>
      </c>
      <c r="I18" s="2" t="s">
        <v>429</v>
      </c>
      <c r="J18" s="2" t="s">
        <v>195</v>
      </c>
      <c r="K18" s="2" t="s">
        <v>286</v>
      </c>
      <c r="L18" s="3">
        <v>59.85</v>
      </c>
      <c r="M18" s="3">
        <v>62.84</v>
      </c>
      <c r="N18" s="3">
        <v>129.99</v>
      </c>
      <c r="O18" s="2" t="s">
        <v>197</v>
      </c>
      <c r="P18" s="2" t="s">
        <v>528</v>
      </c>
      <c r="Q18" s="2" t="s">
        <v>199</v>
      </c>
      <c r="R18" s="2" t="s">
        <v>200</v>
      </c>
      <c r="S18" s="2" t="s">
        <v>529</v>
      </c>
      <c r="T18" s="2" t="s">
        <v>202</v>
      </c>
      <c r="U18" s="2" t="s">
        <v>203</v>
      </c>
      <c r="V18" s="2" t="s">
        <v>204</v>
      </c>
      <c r="W18" s="2" t="s">
        <v>205</v>
      </c>
      <c r="X18" s="2" t="s">
        <v>473</v>
      </c>
      <c r="Y18" s="2" t="s">
        <v>530</v>
      </c>
      <c r="Z18" s="4">
        <v>415</v>
      </c>
      <c r="AA18" s="4">
        <f>=ROUNDDOWN(138.333333333333,0)</f>
      </c>
      <c r="AB18" s="5">
        <v>3</v>
      </c>
      <c r="AC18" s="2" t="s">
        <v>200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/>
      <c r="AP18" s="4">
        <v>3</v>
      </c>
      <c r="AQ18" s="8">
        <v>209.92</v>
      </c>
      <c r="AR18" s="4">
        <v>4</v>
      </c>
      <c r="AS18" s="8">
        <v>277.71</v>
      </c>
      <c r="AT18" s="7">
        <v>-0.25</v>
      </c>
      <c r="AU18" s="7">
        <v>-0.2441</v>
      </c>
      <c r="AV18" s="4">
        <v>8</v>
      </c>
      <c r="AW18" s="8">
        <v>638.43</v>
      </c>
      <c r="AX18" s="4">
        <v>11</v>
      </c>
      <c r="AY18" s="8">
        <v>873.12</v>
      </c>
      <c r="AZ18" s="7">
        <v>-0.2727</v>
      </c>
      <c r="BA18" s="7">
        <v>-0.2688</v>
      </c>
      <c r="BB18" s="7">
        <v>0.3288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0.132</v>
      </c>
      <c r="BJ18" s="4">
        <v>3</v>
      </c>
      <c r="BK18" s="8">
        <v>209.92</v>
      </c>
      <c r="BL18" s="2" t="s">
        <v>531</v>
      </c>
      <c r="BM18" s="7">
        <v>1</v>
      </c>
      <c r="BN18" s="7">
        <v>1</v>
      </c>
      <c r="BO18" s="4">
        <v>1</v>
      </c>
      <c r="BP18" s="8">
        <v>72.45</v>
      </c>
      <c r="BQ18" s="4"/>
      <c r="BR18" s="8"/>
      <c r="BS18" s="7"/>
      <c r="BT18" s="7"/>
      <c r="BU18" s="2" t="s">
        <v>210</v>
      </c>
      <c r="BV18" s="2" t="s">
        <v>197</v>
      </c>
      <c r="BW18" s="2" t="s">
        <v>200</v>
      </c>
      <c r="BX18" s="2" t="s">
        <v>200</v>
      </c>
      <c r="BY18" s="2" t="s">
        <v>212</v>
      </c>
      <c r="BZ18" s="2" t="s">
        <v>200</v>
      </c>
      <c r="CA18" s="4"/>
      <c r="CB18" s="8"/>
      <c r="CC18" s="4"/>
      <c r="CD18" s="8"/>
      <c r="CE18" s="7"/>
      <c r="CF18" s="7"/>
      <c r="CG18" s="2" t="s">
        <v>210</v>
      </c>
      <c r="CH18" s="2" t="s">
        <v>197</v>
      </c>
      <c r="CI18" s="2" t="s">
        <v>532</v>
      </c>
      <c r="CJ18" s="2" t="s">
        <v>533</v>
      </c>
      <c r="CK18" s="2" t="s">
        <v>212</v>
      </c>
      <c r="CL18" s="2" t="s">
        <v>200</v>
      </c>
      <c r="CM18" s="4"/>
      <c r="CN18" s="8"/>
      <c r="CO18" s="4">
        <v>1</v>
      </c>
      <c r="CP18" s="8">
        <v>72.79</v>
      </c>
      <c r="CQ18" s="7">
        <v>-1</v>
      </c>
      <c r="CR18" s="7">
        <v>-1</v>
      </c>
      <c r="CS18" s="2" t="s">
        <v>210</v>
      </c>
      <c r="CT18" s="2" t="s">
        <v>197</v>
      </c>
      <c r="CU18" s="2" t="s">
        <v>534</v>
      </c>
      <c r="CV18" s="2" t="s">
        <v>535</v>
      </c>
      <c r="CW18" s="2" t="s">
        <v>212</v>
      </c>
      <c r="CX18" s="2" t="s">
        <v>200</v>
      </c>
      <c r="CY18" s="4"/>
      <c r="CZ18" s="8"/>
      <c r="DA18" s="4">
        <v>1</v>
      </c>
      <c r="DB18" s="8">
        <v>67.45</v>
      </c>
      <c r="DC18" s="7">
        <v>-1</v>
      </c>
      <c r="DD18" s="7">
        <v>-1</v>
      </c>
      <c r="DE18" s="2" t="s">
        <v>210</v>
      </c>
      <c r="DF18" s="2" t="s">
        <v>197</v>
      </c>
      <c r="DG18" s="2" t="s">
        <v>536</v>
      </c>
      <c r="DH18" s="2" t="s">
        <v>537</v>
      </c>
      <c r="DI18" s="2" t="s">
        <v>212</v>
      </c>
      <c r="DJ18" s="2" t="s">
        <v>200</v>
      </c>
      <c r="DK18" s="4">
        <v>1</v>
      </c>
      <c r="DL18" s="8">
        <v>64.83</v>
      </c>
      <c r="DM18" s="4">
        <v>1</v>
      </c>
      <c r="DN18" s="8">
        <v>64.83</v>
      </c>
      <c r="DO18" s="7"/>
      <c r="DP18" s="7"/>
      <c r="DQ18" s="2" t="s">
        <v>210</v>
      </c>
      <c r="DR18" s="2" t="s">
        <v>197</v>
      </c>
      <c r="DS18" s="2" t="s">
        <v>538</v>
      </c>
      <c r="DT18" s="2" t="s">
        <v>539</v>
      </c>
      <c r="DU18" s="2" t="s">
        <v>212</v>
      </c>
      <c r="DV18" s="2" t="s">
        <v>200</v>
      </c>
      <c r="DW18" s="4">
        <v>1</v>
      </c>
      <c r="DX18" s="8">
        <v>72.64</v>
      </c>
      <c r="DY18" s="4">
        <v>1</v>
      </c>
      <c r="DZ18" s="8">
        <v>72.64</v>
      </c>
      <c r="EA18" s="7"/>
      <c r="EB18" s="7"/>
      <c r="EC18" s="2" t="s">
        <v>210</v>
      </c>
      <c r="ED18" s="2" t="s">
        <v>197</v>
      </c>
      <c r="EE18" s="2" t="s">
        <v>540</v>
      </c>
      <c r="EF18" s="2" t="s">
        <v>424</v>
      </c>
      <c r="EG18" s="2" t="s">
        <v>212</v>
      </c>
      <c r="EH18" s="2" t="s">
        <v>200</v>
      </c>
      <c r="EI18" s="4"/>
      <c r="EJ18" s="8"/>
      <c r="EK18" s="4"/>
      <c r="EL18" s="8"/>
      <c r="EM18" s="7"/>
      <c r="EN18" s="7"/>
      <c r="EO18" s="2" t="s">
        <v>210</v>
      </c>
      <c r="EP18" s="2" t="s">
        <v>197</v>
      </c>
      <c r="EQ18" s="2" t="s">
        <v>541</v>
      </c>
      <c r="ER18" s="2" t="s">
        <v>542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543</v>
      </c>
      <c r="FD18" s="2" t="s">
        <v>544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228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228</v>
      </c>
      <c r="FZ18" s="2" t="s">
        <v>197</v>
      </c>
      <c r="GA18" s="2" t="s">
        <v>200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254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210</v>
      </c>
      <c r="GX18" s="2" t="s">
        <v>197</v>
      </c>
      <c r="GY18" s="2" t="s">
        <v>231</v>
      </c>
      <c r="GZ18" s="2" t="s">
        <v>545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307</v>
      </c>
      <c r="HJ18" s="2" t="s">
        <v>197</v>
      </c>
      <c r="HK18" s="2" t="s">
        <v>369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254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530</v>
      </c>
      <c r="IJ18" s="2" t="s">
        <v>200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228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210</v>
      </c>
      <c r="JF18" s="2" t="s">
        <v>197</v>
      </c>
      <c r="JG18" s="2" t="s">
        <v>373</v>
      </c>
      <c r="JH18" s="2" t="s">
        <v>546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200</v>
      </c>
      <c r="JR18" s="2" t="s">
        <v>200</v>
      </c>
      <c r="JS18" s="2" t="s">
        <v>200</v>
      </c>
      <c r="JT18" s="2" t="s">
        <v>200</v>
      </c>
      <c r="JU18" s="2" t="s">
        <v>200</v>
      </c>
      <c r="JV18" s="2" t="s">
        <v>200</v>
      </c>
      <c r="JW18" s="4"/>
      <c r="JX18" s="8"/>
      <c r="JY18" s="4"/>
      <c r="JZ18" s="8"/>
      <c r="KA18" s="7"/>
      <c r="KB18" s="7"/>
      <c r="KC18" s="2" t="s">
        <v>242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499</v>
      </c>
      <c r="KI18" s="4"/>
      <c r="KJ18" s="8"/>
      <c r="KK18" s="4"/>
      <c r="KL18" s="8"/>
      <c r="KM18" s="7"/>
      <c r="KN18" s="7"/>
      <c r="KO18" s="2" t="s">
        <v>210</v>
      </c>
      <c r="KP18" s="2" t="s">
        <v>243</v>
      </c>
      <c r="KQ18" s="2" t="s">
        <v>547</v>
      </c>
      <c r="KR18" s="2" t="s">
        <v>548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406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254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254</v>
      </c>
      <c r="LZ18" s="2" t="s">
        <v>197</v>
      </c>
      <c r="MA18" s="2" t="s">
        <v>200</v>
      </c>
      <c r="MB18" s="2" t="s">
        <v>200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228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254</v>
      </c>
      <c r="MX18" s="2" t="s">
        <v>243</v>
      </c>
      <c r="MY18" s="2" t="s">
        <v>200</v>
      </c>
      <c r="MZ18" s="2" t="s">
        <v>200</v>
      </c>
      <c r="NA18" s="2" t="s">
        <v>212</v>
      </c>
      <c r="NB18" s="2" t="s">
        <v>200</v>
      </c>
      <c r="NC18" s="4"/>
      <c r="ND18" s="8"/>
      <c r="NE18" s="4"/>
      <c r="NF18" s="8"/>
      <c r="NG18" s="7"/>
      <c r="NH18" s="7"/>
      <c r="NI18" s="2" t="s">
        <v>254</v>
      </c>
      <c r="NJ18" s="2" t="s">
        <v>197</v>
      </c>
      <c r="NK18" s="2" t="s">
        <v>200</v>
      </c>
      <c r="NL18" s="2" t="s">
        <v>200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210</v>
      </c>
      <c r="NV18" s="2" t="s">
        <v>243</v>
      </c>
      <c r="NW18" s="2" t="s">
        <v>279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242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200</v>
      </c>
      <c r="OT18" s="2" t="s">
        <v>200</v>
      </c>
      <c r="OU18" s="2" t="s">
        <v>200</v>
      </c>
      <c r="OV18" s="2" t="s">
        <v>200</v>
      </c>
      <c r="OW18" s="2" t="s">
        <v>200</v>
      </c>
      <c r="OX18" s="2" t="s">
        <v>200</v>
      </c>
      <c r="OY18" s="4"/>
      <c r="OZ18" s="8"/>
      <c r="PA18" s="4"/>
      <c r="PB18" s="8"/>
      <c r="PC18" s="7"/>
      <c r="PD18" s="7"/>
      <c r="PE18" s="2" t="s">
        <v>307</v>
      </c>
      <c r="PF18" s="2" t="s">
        <v>197</v>
      </c>
      <c r="PG18" s="2" t="s">
        <v>549</v>
      </c>
      <c r="PH18" s="2" t="s">
        <v>550</v>
      </c>
      <c r="PI18" s="2" t="s">
        <v>212</v>
      </c>
      <c r="PJ18" s="2" t="s">
        <v>200</v>
      </c>
      <c r="PK18" s="4"/>
      <c r="PL18" s="8"/>
      <c r="PM18" s="4"/>
      <c r="PN18" s="8"/>
      <c r="PO18" s="7"/>
      <c r="PP18" s="7"/>
      <c r="PQ18" s="2" t="s">
        <v>254</v>
      </c>
      <c r="PR18" s="2" t="s">
        <v>197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254</v>
      </c>
      <c r="QD18" s="2" t="s">
        <v>197</v>
      </c>
      <c r="QE18" s="2" t="s">
        <v>200</v>
      </c>
      <c r="QF18" s="2" t="s">
        <v>200</v>
      </c>
      <c r="QG18" s="2" t="s">
        <v>212</v>
      </c>
      <c r="QH18" s="2" t="s">
        <v>200</v>
      </c>
      <c r="QI18" s="4"/>
      <c r="QJ18" s="8"/>
      <c r="QK18" s="4"/>
      <c r="QL18" s="8"/>
      <c r="QM18" s="7"/>
      <c r="QN18" s="7"/>
      <c r="QO18" s="2" t="s">
        <v>200</v>
      </c>
      <c r="QP18" s="2" t="s">
        <v>200</v>
      </c>
      <c r="QQ18" s="2" t="s">
        <v>200</v>
      </c>
      <c r="QR18" s="2" t="s">
        <v>200</v>
      </c>
      <c r="QS18" s="2" t="s">
        <v>200</v>
      </c>
      <c r="QT18" s="2" t="s">
        <v>200</v>
      </c>
      <c r="QU18" s="4">
        <v>415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551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428</v>
      </c>
      <c r="G19" s="2" t="s">
        <v>428</v>
      </c>
      <c r="H19" s="2" t="s">
        <v>428</v>
      </c>
      <c r="I19" s="2" t="s">
        <v>429</v>
      </c>
      <c r="J19" s="2" t="s">
        <v>262</v>
      </c>
      <c r="K19" s="2" t="s">
        <v>286</v>
      </c>
      <c r="L19" s="3">
        <v>74.29</v>
      </c>
      <c r="M19" s="3">
        <v>78</v>
      </c>
      <c r="N19" s="3">
        <v>159.99</v>
      </c>
      <c r="O19" s="2" t="s">
        <v>197</v>
      </c>
      <c r="P19" s="2" t="s">
        <v>528</v>
      </c>
      <c r="Q19" s="2" t="s">
        <v>199</v>
      </c>
      <c r="R19" s="2" t="s">
        <v>200</v>
      </c>
      <c r="S19" s="2" t="s">
        <v>529</v>
      </c>
      <c r="T19" s="2" t="s">
        <v>202</v>
      </c>
      <c r="U19" s="2" t="s">
        <v>203</v>
      </c>
      <c r="V19" s="2" t="s">
        <v>204</v>
      </c>
      <c r="W19" s="2" t="s">
        <v>205</v>
      </c>
      <c r="X19" s="2" t="s">
        <v>473</v>
      </c>
      <c r="Y19" s="2" t="s">
        <v>530</v>
      </c>
      <c r="Z19" s="4">
        <v>457</v>
      </c>
      <c r="AA19" s="4">
        <f>=ROUNDDOWN(76.1666666666667,0)</f>
      </c>
      <c r="AB19" s="5">
        <v>6</v>
      </c>
      <c r="AC19" s="2" t="s">
        <v>200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/>
      <c r="AP19" s="4">
        <v>5</v>
      </c>
      <c r="AQ19" s="8">
        <v>428.51</v>
      </c>
      <c r="AR19" s="4">
        <v>7</v>
      </c>
      <c r="AS19" s="8">
        <v>595.41</v>
      </c>
      <c r="AT19" s="7">
        <v>-0.2857</v>
      </c>
      <c r="AU19" s="7">
        <v>-0.2803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0.6712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5</v>
      </c>
      <c r="BK19" s="8">
        <v>428.51</v>
      </c>
      <c r="BL19" s="2" t="s">
        <v>552</v>
      </c>
      <c r="BM19" s="7">
        <v>1</v>
      </c>
      <c r="BN19" s="7">
        <v>1</v>
      </c>
      <c r="BO19" s="4">
        <v>1</v>
      </c>
      <c r="BP19" s="8">
        <v>89.93</v>
      </c>
      <c r="BQ19" s="4"/>
      <c r="BR19" s="8"/>
      <c r="BS19" s="7"/>
      <c r="BT19" s="7"/>
      <c r="BU19" s="2" t="s">
        <v>210</v>
      </c>
      <c r="BV19" s="2" t="s">
        <v>197</v>
      </c>
      <c r="BW19" s="2" t="s">
        <v>200</v>
      </c>
      <c r="BX19" s="2" t="s">
        <v>200</v>
      </c>
      <c r="BY19" s="2" t="s">
        <v>212</v>
      </c>
      <c r="BZ19" s="2" t="s">
        <v>200</v>
      </c>
      <c r="CA19" s="4"/>
      <c r="CB19" s="8"/>
      <c r="CC19" s="4"/>
      <c r="CD19" s="8"/>
      <c r="CE19" s="7"/>
      <c r="CF19" s="7"/>
      <c r="CG19" s="2" t="s">
        <v>210</v>
      </c>
      <c r="CH19" s="2" t="s">
        <v>197</v>
      </c>
      <c r="CI19" s="2" t="s">
        <v>532</v>
      </c>
      <c r="CJ19" s="2" t="s">
        <v>553</v>
      </c>
      <c r="CK19" s="2" t="s">
        <v>212</v>
      </c>
      <c r="CL19" s="2" t="s">
        <v>200</v>
      </c>
      <c r="CM19" s="4"/>
      <c r="CN19" s="8"/>
      <c r="CO19" s="4"/>
      <c r="CP19" s="8"/>
      <c r="CQ19" s="7"/>
      <c r="CR19" s="7"/>
      <c r="CS19" s="2" t="s">
        <v>210</v>
      </c>
      <c r="CT19" s="2" t="s">
        <v>197</v>
      </c>
      <c r="CU19" s="2" t="s">
        <v>534</v>
      </c>
      <c r="CV19" s="2" t="s">
        <v>554</v>
      </c>
      <c r="CW19" s="2" t="s">
        <v>212</v>
      </c>
      <c r="CX19" s="2" t="s">
        <v>200</v>
      </c>
      <c r="CY19" s="4">
        <v>2</v>
      </c>
      <c r="CZ19" s="8">
        <v>168.3</v>
      </c>
      <c r="DA19" s="4"/>
      <c r="DB19" s="8"/>
      <c r="DC19" s="7"/>
      <c r="DD19" s="7"/>
      <c r="DE19" s="2" t="s">
        <v>210</v>
      </c>
      <c r="DF19" s="2" t="s">
        <v>197</v>
      </c>
      <c r="DG19" s="2" t="s">
        <v>536</v>
      </c>
      <c r="DH19" s="2" t="s">
        <v>555</v>
      </c>
      <c r="DI19" s="2" t="s">
        <v>212</v>
      </c>
      <c r="DJ19" s="2" t="s">
        <v>200</v>
      </c>
      <c r="DK19" s="4">
        <v>1</v>
      </c>
      <c r="DL19" s="8">
        <v>80.87</v>
      </c>
      <c r="DM19" s="4">
        <v>1</v>
      </c>
      <c r="DN19" s="8">
        <v>80.87</v>
      </c>
      <c r="DO19" s="7"/>
      <c r="DP19" s="7"/>
      <c r="DQ19" s="2" t="s">
        <v>210</v>
      </c>
      <c r="DR19" s="2" t="s">
        <v>197</v>
      </c>
      <c r="DS19" s="2" t="s">
        <v>538</v>
      </c>
      <c r="DT19" s="2" t="s">
        <v>556</v>
      </c>
      <c r="DU19" s="2" t="s">
        <v>212</v>
      </c>
      <c r="DV19" s="2" t="s">
        <v>200</v>
      </c>
      <c r="DW19" s="4">
        <v>1</v>
      </c>
      <c r="DX19" s="8">
        <v>89.41</v>
      </c>
      <c r="DY19" s="4">
        <v>4</v>
      </c>
      <c r="DZ19" s="8">
        <v>357.64</v>
      </c>
      <c r="EA19" s="7">
        <v>-0.75</v>
      </c>
      <c r="EB19" s="7">
        <v>-0.75</v>
      </c>
      <c r="EC19" s="2" t="s">
        <v>210</v>
      </c>
      <c r="ED19" s="2" t="s">
        <v>197</v>
      </c>
      <c r="EE19" s="2" t="s">
        <v>540</v>
      </c>
      <c r="EF19" s="2" t="s">
        <v>557</v>
      </c>
      <c r="EG19" s="2" t="s">
        <v>212</v>
      </c>
      <c r="EH19" s="2" t="s">
        <v>200</v>
      </c>
      <c r="EI19" s="4"/>
      <c r="EJ19" s="8"/>
      <c r="EK19" s="4">
        <v>2</v>
      </c>
      <c r="EL19" s="8">
        <v>156.9</v>
      </c>
      <c r="EM19" s="7">
        <v>-1</v>
      </c>
      <c r="EN19" s="7">
        <v>-1</v>
      </c>
      <c r="EO19" s="2" t="s">
        <v>210</v>
      </c>
      <c r="EP19" s="2" t="s">
        <v>197</v>
      </c>
      <c r="EQ19" s="2" t="s">
        <v>541</v>
      </c>
      <c r="ER19" s="2" t="s">
        <v>235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543</v>
      </c>
      <c r="FD19" s="2" t="s">
        <v>558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228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228</v>
      </c>
      <c r="FZ19" s="2" t="s">
        <v>197</v>
      </c>
      <c r="GA19" s="2" t="s">
        <v>200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254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210</v>
      </c>
      <c r="GX19" s="2" t="s">
        <v>197</v>
      </c>
      <c r="GY19" s="2" t="s">
        <v>231</v>
      </c>
      <c r="GZ19" s="2" t="s">
        <v>559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307</v>
      </c>
      <c r="HJ19" s="2" t="s">
        <v>197</v>
      </c>
      <c r="HK19" s="2" t="s">
        <v>369</v>
      </c>
      <c r="HL19" s="2" t="s">
        <v>560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254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561</v>
      </c>
      <c r="IJ19" s="2" t="s">
        <v>562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228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210</v>
      </c>
      <c r="JF19" s="2" t="s">
        <v>197</v>
      </c>
      <c r="JG19" s="2" t="s">
        <v>373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200</v>
      </c>
      <c r="JR19" s="2" t="s">
        <v>200</v>
      </c>
      <c r="JS19" s="2" t="s">
        <v>200</v>
      </c>
      <c r="JT19" s="2" t="s">
        <v>200</v>
      </c>
      <c r="JU19" s="2" t="s">
        <v>200</v>
      </c>
      <c r="JV19" s="2" t="s">
        <v>200</v>
      </c>
      <c r="JW19" s="4"/>
      <c r="JX19" s="8"/>
      <c r="JY19" s="4"/>
      <c r="JZ19" s="8"/>
      <c r="KA19" s="7"/>
      <c r="KB19" s="7"/>
      <c r="KC19" s="2" t="s">
        <v>242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499</v>
      </c>
      <c r="KI19" s="4"/>
      <c r="KJ19" s="8"/>
      <c r="KK19" s="4"/>
      <c r="KL19" s="8"/>
      <c r="KM19" s="7"/>
      <c r="KN19" s="7"/>
      <c r="KO19" s="2" t="s">
        <v>210</v>
      </c>
      <c r="KP19" s="2" t="s">
        <v>243</v>
      </c>
      <c r="KQ19" s="2" t="s">
        <v>547</v>
      </c>
      <c r="KR19" s="2" t="s">
        <v>497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406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254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254</v>
      </c>
      <c r="LZ19" s="2" t="s">
        <v>197</v>
      </c>
      <c r="MA19" s="2" t="s">
        <v>200</v>
      </c>
      <c r="MB19" s="2" t="s">
        <v>200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228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254</v>
      </c>
      <c r="MX19" s="2" t="s">
        <v>243</v>
      </c>
      <c r="MY19" s="2" t="s">
        <v>200</v>
      </c>
      <c r="MZ19" s="2" t="s">
        <v>200</v>
      </c>
      <c r="NA19" s="2" t="s">
        <v>212</v>
      </c>
      <c r="NB19" s="2" t="s">
        <v>200</v>
      </c>
      <c r="NC19" s="4"/>
      <c r="ND19" s="8"/>
      <c r="NE19" s="4"/>
      <c r="NF19" s="8"/>
      <c r="NG19" s="7"/>
      <c r="NH19" s="7"/>
      <c r="NI19" s="2" t="s">
        <v>254</v>
      </c>
      <c r="NJ19" s="2" t="s">
        <v>197</v>
      </c>
      <c r="NK19" s="2" t="s">
        <v>200</v>
      </c>
      <c r="NL19" s="2" t="s">
        <v>200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210</v>
      </c>
      <c r="NV19" s="2" t="s">
        <v>243</v>
      </c>
      <c r="NW19" s="2" t="s">
        <v>279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242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200</v>
      </c>
      <c r="OT19" s="2" t="s">
        <v>200</v>
      </c>
      <c r="OU19" s="2" t="s">
        <v>200</v>
      </c>
      <c r="OV19" s="2" t="s">
        <v>200</v>
      </c>
      <c r="OW19" s="2" t="s">
        <v>200</v>
      </c>
      <c r="OX19" s="2" t="s">
        <v>200</v>
      </c>
      <c r="OY19" s="4"/>
      <c r="OZ19" s="8"/>
      <c r="PA19" s="4"/>
      <c r="PB19" s="8"/>
      <c r="PC19" s="7"/>
      <c r="PD19" s="7"/>
      <c r="PE19" s="2" t="s">
        <v>307</v>
      </c>
      <c r="PF19" s="2" t="s">
        <v>197</v>
      </c>
      <c r="PG19" s="2" t="s">
        <v>549</v>
      </c>
      <c r="PH19" s="2" t="s">
        <v>200</v>
      </c>
      <c r="PI19" s="2" t="s">
        <v>212</v>
      </c>
      <c r="PJ19" s="2" t="s">
        <v>200</v>
      </c>
      <c r="PK19" s="4"/>
      <c r="PL19" s="8"/>
      <c r="PM19" s="4"/>
      <c r="PN19" s="8"/>
      <c r="PO19" s="7"/>
      <c r="PP19" s="7"/>
      <c r="PQ19" s="2" t="s">
        <v>254</v>
      </c>
      <c r="PR19" s="2" t="s">
        <v>197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254</v>
      </c>
      <c r="QD19" s="2" t="s">
        <v>197</v>
      </c>
      <c r="QE19" s="2" t="s">
        <v>200</v>
      </c>
      <c r="QF19" s="2" t="s">
        <v>200</v>
      </c>
      <c r="QG19" s="2" t="s">
        <v>212</v>
      </c>
      <c r="QH19" s="2" t="s">
        <v>200</v>
      </c>
      <c r="QI19" s="4"/>
      <c r="QJ19" s="8"/>
      <c r="QK19" s="4"/>
      <c r="QL19" s="8"/>
      <c r="QM19" s="7"/>
      <c r="QN19" s="7"/>
      <c r="QO19" s="2" t="s">
        <v>200</v>
      </c>
      <c r="QP19" s="2" t="s">
        <v>200</v>
      </c>
      <c r="QQ19" s="2" t="s">
        <v>200</v>
      </c>
      <c r="QR19" s="2" t="s">
        <v>200</v>
      </c>
      <c r="QS19" s="2" t="s">
        <v>200</v>
      </c>
      <c r="QT19" s="2" t="s">
        <v>200</v>
      </c>
      <c r="QU19" s="4">
        <v>457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563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428</v>
      </c>
      <c r="G20" s="2" t="s">
        <v>428</v>
      </c>
      <c r="H20" s="2" t="s">
        <v>428</v>
      </c>
      <c r="I20" s="2" t="s">
        <v>429</v>
      </c>
      <c r="J20" s="2" t="s">
        <v>195</v>
      </c>
      <c r="K20" s="2" t="s">
        <v>564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396</v>
      </c>
      <c r="Q20" s="2" t="s">
        <v>199</v>
      </c>
      <c r="R20" s="2" t="s">
        <v>200</v>
      </c>
      <c r="S20" s="2" t="s">
        <v>565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473</v>
      </c>
      <c r="Y20" s="2" t="s">
        <v>566</v>
      </c>
      <c r="Z20" s="4">
        <v>197</v>
      </c>
      <c r="AA20" s="4">
        <f>=ROUNDDOWN(39.4,0)</f>
      </c>
      <c r="AB20" s="5">
        <v>5</v>
      </c>
      <c r="AC20" s="2" t="s">
        <v>200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200</v>
      </c>
      <c r="AW20" s="8" t="s">
        <v>200</v>
      </c>
      <c r="AX20" s="4" t="s">
        <v>200</v>
      </c>
      <c r="AY20" s="8" t="s">
        <v>200</v>
      </c>
      <c r="AZ20" s="7" t="s">
        <v>200</v>
      </c>
      <c r="BA20" s="7" t="s">
        <v>200</v>
      </c>
      <c r="BB20" s="7"/>
      <c r="BC20" s="4" t="s">
        <v>200</v>
      </c>
      <c r="BD20" s="8" t="s">
        <v>200</v>
      </c>
      <c r="BE20" s="4" t="s">
        <v>200</v>
      </c>
      <c r="BF20" s="8" t="s">
        <v>200</v>
      </c>
      <c r="BG20" s="7" t="s">
        <v>200</v>
      </c>
      <c r="BH20" s="7" t="s">
        <v>200</v>
      </c>
      <c r="BI20" s="7" t="s">
        <v>200</v>
      </c>
      <c r="BJ20" s="4"/>
      <c r="BK20" s="8"/>
      <c r="BL20" s="2" t="s">
        <v>200</v>
      </c>
      <c r="BM20" s="7"/>
      <c r="BN20" s="7"/>
      <c r="BO20" s="4"/>
      <c r="BP20" s="8"/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567</v>
      </c>
      <c r="BY20" s="2" t="s">
        <v>212</v>
      </c>
      <c r="BZ20" s="2" t="s">
        <v>200</v>
      </c>
      <c r="CA20" s="4"/>
      <c r="CB20" s="8"/>
      <c r="CC20" s="4"/>
      <c r="CD20" s="8"/>
      <c r="CE20" s="7"/>
      <c r="CF20" s="7"/>
      <c r="CG20" s="2" t="s">
        <v>210</v>
      </c>
      <c r="CH20" s="2" t="s">
        <v>197</v>
      </c>
      <c r="CI20" s="2" t="s">
        <v>568</v>
      </c>
      <c r="CJ20" s="2" t="s">
        <v>569</v>
      </c>
      <c r="CK20" s="2" t="s">
        <v>212</v>
      </c>
      <c r="CL20" s="2" t="s">
        <v>200</v>
      </c>
      <c r="CM20" s="4"/>
      <c r="CN20" s="8"/>
      <c r="CO20" s="4"/>
      <c r="CP20" s="8"/>
      <c r="CQ20" s="7"/>
      <c r="CR20" s="7"/>
      <c r="CS20" s="2" t="s">
        <v>210</v>
      </c>
      <c r="CT20" s="2" t="s">
        <v>197</v>
      </c>
      <c r="CU20" s="2" t="s">
        <v>570</v>
      </c>
      <c r="CV20" s="2" t="s">
        <v>571</v>
      </c>
      <c r="CW20" s="2" t="s">
        <v>212</v>
      </c>
      <c r="CX20" s="2" t="s">
        <v>200</v>
      </c>
      <c r="CY20" s="4"/>
      <c r="CZ20" s="8"/>
      <c r="DA20" s="4"/>
      <c r="DB20" s="8"/>
      <c r="DC20" s="7"/>
      <c r="DD20" s="7"/>
      <c r="DE20" s="2" t="s">
        <v>210</v>
      </c>
      <c r="DF20" s="2" t="s">
        <v>197</v>
      </c>
      <c r="DG20" s="2" t="s">
        <v>372</v>
      </c>
      <c r="DH20" s="2" t="s">
        <v>572</v>
      </c>
      <c r="DI20" s="2" t="s">
        <v>212</v>
      </c>
      <c r="DJ20" s="2" t="s">
        <v>200</v>
      </c>
      <c r="DK20" s="4"/>
      <c r="DL20" s="8"/>
      <c r="DM20" s="4"/>
      <c r="DN20" s="8"/>
      <c r="DO20" s="7"/>
      <c r="DP20" s="7"/>
      <c r="DQ20" s="2" t="s">
        <v>210</v>
      </c>
      <c r="DR20" s="2" t="s">
        <v>197</v>
      </c>
      <c r="DS20" s="2" t="s">
        <v>566</v>
      </c>
      <c r="DT20" s="2" t="s">
        <v>573</v>
      </c>
      <c r="DU20" s="2" t="s">
        <v>212</v>
      </c>
      <c r="DV20" s="2" t="s">
        <v>200</v>
      </c>
      <c r="DW20" s="4"/>
      <c r="DX20" s="8"/>
      <c r="DY20" s="4"/>
      <c r="DZ20" s="8"/>
      <c r="EA20" s="7"/>
      <c r="EB20" s="7"/>
      <c r="EC20" s="2" t="s">
        <v>210</v>
      </c>
      <c r="ED20" s="2" t="s">
        <v>197</v>
      </c>
      <c r="EE20" s="2" t="s">
        <v>574</v>
      </c>
      <c r="EF20" s="2" t="s">
        <v>200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575</v>
      </c>
      <c r="ER20" s="2" t="s">
        <v>389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576</v>
      </c>
      <c r="FD20" s="2" t="s">
        <v>577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228</v>
      </c>
      <c r="FN20" s="2" t="s">
        <v>197</v>
      </c>
      <c r="FO20" s="2" t="s">
        <v>200</v>
      </c>
      <c r="FP20" s="2" t="s">
        <v>200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228</v>
      </c>
      <c r="FZ20" s="2" t="s">
        <v>197</v>
      </c>
      <c r="GA20" s="2" t="s">
        <v>200</v>
      </c>
      <c r="GB20" s="2" t="s">
        <v>200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406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254</v>
      </c>
      <c r="GX20" s="2" t="s">
        <v>197</v>
      </c>
      <c r="GY20" s="2" t="s">
        <v>200</v>
      </c>
      <c r="GZ20" s="2" t="s">
        <v>200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254</v>
      </c>
      <c r="HJ20" s="2" t="s">
        <v>197</v>
      </c>
      <c r="HK20" s="2" t="s">
        <v>200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254</v>
      </c>
      <c r="HV20" s="2" t="s">
        <v>197</v>
      </c>
      <c r="HW20" s="2" t="s">
        <v>200</v>
      </c>
      <c r="HX20" s="2" t="s">
        <v>200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197</v>
      </c>
      <c r="II20" s="2" t="s">
        <v>566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228</v>
      </c>
      <c r="IT20" s="2" t="s">
        <v>197</v>
      </c>
      <c r="IU20" s="2" t="s">
        <v>200</v>
      </c>
      <c r="IV20" s="2" t="s">
        <v>200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210</v>
      </c>
      <c r="JF20" s="2" t="s">
        <v>197</v>
      </c>
      <c r="JG20" s="2" t="s">
        <v>409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200</v>
      </c>
      <c r="JR20" s="2" t="s">
        <v>200</v>
      </c>
      <c r="JS20" s="2" t="s">
        <v>200</v>
      </c>
      <c r="JT20" s="2" t="s">
        <v>200</v>
      </c>
      <c r="JU20" s="2" t="s">
        <v>200</v>
      </c>
      <c r="JV20" s="2" t="s">
        <v>200</v>
      </c>
      <c r="JW20" s="4"/>
      <c r="JX20" s="8"/>
      <c r="JY20" s="4"/>
      <c r="JZ20" s="8"/>
      <c r="KA20" s="7"/>
      <c r="KB20" s="7"/>
      <c r="KC20" s="2" t="s">
        <v>242</v>
      </c>
      <c r="KD20" s="2" t="s">
        <v>197</v>
      </c>
      <c r="KE20" s="2" t="s">
        <v>200</v>
      </c>
      <c r="KF20" s="2" t="s">
        <v>200</v>
      </c>
      <c r="KG20" s="2" t="s">
        <v>212</v>
      </c>
      <c r="KH20" s="2" t="s">
        <v>499</v>
      </c>
      <c r="KI20" s="4"/>
      <c r="KJ20" s="8"/>
      <c r="KK20" s="4"/>
      <c r="KL20" s="8"/>
      <c r="KM20" s="7"/>
      <c r="KN20" s="7"/>
      <c r="KO20" s="2" t="s">
        <v>228</v>
      </c>
      <c r="KP20" s="2" t="s">
        <v>197</v>
      </c>
      <c r="KQ20" s="2" t="s">
        <v>200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254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200</v>
      </c>
      <c r="LG20" s="4"/>
      <c r="LH20" s="8"/>
      <c r="LI20" s="4"/>
      <c r="LJ20" s="8"/>
      <c r="LK20" s="7"/>
      <c r="LL20" s="7"/>
      <c r="LM20" s="2" t="s">
        <v>254</v>
      </c>
      <c r="LN20" s="2" t="s">
        <v>197</v>
      </c>
      <c r="LO20" s="2" t="s">
        <v>200</v>
      </c>
      <c r="LP20" s="2" t="s">
        <v>200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254</v>
      </c>
      <c r="LZ20" s="2" t="s">
        <v>197</v>
      </c>
      <c r="MA20" s="2" t="s">
        <v>200</v>
      </c>
      <c r="MB20" s="2" t="s">
        <v>200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200</v>
      </c>
      <c r="ML20" s="2" t="s">
        <v>200</v>
      </c>
      <c r="MM20" s="2" t="s">
        <v>200</v>
      </c>
      <c r="MN20" s="2" t="s">
        <v>200</v>
      </c>
      <c r="MO20" s="2" t="s">
        <v>200</v>
      </c>
      <c r="MP20" s="2" t="s">
        <v>200</v>
      </c>
      <c r="MQ20" s="4"/>
      <c r="MR20" s="8"/>
      <c r="MS20" s="4"/>
      <c r="MT20" s="8"/>
      <c r="MU20" s="7"/>
      <c r="MV20" s="7"/>
      <c r="MW20" s="2" t="s">
        <v>254</v>
      </c>
      <c r="MX20" s="2" t="s">
        <v>243</v>
      </c>
      <c r="MY20" s="2" t="s">
        <v>200</v>
      </c>
      <c r="MZ20" s="2" t="s">
        <v>200</v>
      </c>
      <c r="NA20" s="2" t="s">
        <v>212</v>
      </c>
      <c r="NB20" s="2" t="s">
        <v>200</v>
      </c>
      <c r="NC20" s="4"/>
      <c r="ND20" s="8"/>
      <c r="NE20" s="4"/>
      <c r="NF20" s="8"/>
      <c r="NG20" s="7"/>
      <c r="NH20" s="7"/>
      <c r="NI20" s="2" t="s">
        <v>254</v>
      </c>
      <c r="NJ20" s="2" t="s">
        <v>197</v>
      </c>
      <c r="NK20" s="2" t="s">
        <v>200</v>
      </c>
      <c r="NL20" s="2" t="s">
        <v>200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228</v>
      </c>
      <c r="NV20" s="2" t="s">
        <v>197</v>
      </c>
      <c r="NW20" s="2" t="s">
        <v>200</v>
      </c>
      <c r="NX20" s="2" t="s">
        <v>200</v>
      </c>
      <c r="NY20" s="2" t="s">
        <v>212</v>
      </c>
      <c r="NZ20" s="2" t="s">
        <v>200</v>
      </c>
      <c r="OA20" s="4"/>
      <c r="OB20" s="8"/>
      <c r="OC20" s="4"/>
      <c r="OD20" s="8"/>
      <c r="OE20" s="7"/>
      <c r="OF20" s="7"/>
      <c r="OG20" s="2" t="s">
        <v>200</v>
      </c>
      <c r="OH20" s="2" t="s">
        <v>200</v>
      </c>
      <c r="OI20" s="2" t="s">
        <v>200</v>
      </c>
      <c r="OJ20" s="2" t="s">
        <v>200</v>
      </c>
      <c r="OK20" s="2" t="s">
        <v>200</v>
      </c>
      <c r="OL20" s="2" t="s">
        <v>200</v>
      </c>
      <c r="OM20" s="4"/>
      <c r="ON20" s="8"/>
      <c r="OO20" s="4"/>
      <c r="OP20" s="8"/>
      <c r="OQ20" s="7"/>
      <c r="OR20" s="7"/>
      <c r="OS20" s="2" t="s">
        <v>200</v>
      </c>
      <c r="OT20" s="2" t="s">
        <v>200</v>
      </c>
      <c r="OU20" s="2" t="s">
        <v>200</v>
      </c>
      <c r="OV20" s="2" t="s">
        <v>200</v>
      </c>
      <c r="OW20" s="2" t="s">
        <v>200</v>
      </c>
      <c r="OX20" s="2" t="s">
        <v>200</v>
      </c>
      <c r="OY20" s="4"/>
      <c r="OZ20" s="8"/>
      <c r="PA20" s="4"/>
      <c r="PB20" s="8"/>
      <c r="PC20" s="7"/>
      <c r="PD20" s="7"/>
      <c r="PE20" s="2" t="s">
        <v>210</v>
      </c>
      <c r="PF20" s="2" t="s">
        <v>197</v>
      </c>
      <c r="PG20" s="2" t="s">
        <v>281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254</v>
      </c>
      <c r="PR20" s="2" t="s">
        <v>197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254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200</v>
      </c>
      <c r="QP20" s="2" t="s">
        <v>200</v>
      </c>
      <c r="QQ20" s="2" t="s">
        <v>200</v>
      </c>
      <c r="QR20" s="2" t="s">
        <v>200</v>
      </c>
      <c r="QS20" s="2" t="s">
        <v>200</v>
      </c>
      <c r="QT20" s="2" t="s">
        <v>200</v>
      </c>
      <c r="QU20" s="4">
        <v>197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578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428</v>
      </c>
      <c r="G21" s="2" t="s">
        <v>428</v>
      </c>
      <c r="H21" s="2" t="s">
        <v>428</v>
      </c>
      <c r="I21" s="2" t="s">
        <v>429</v>
      </c>
      <c r="J21" s="2" t="s">
        <v>262</v>
      </c>
      <c r="K21" s="2" t="s">
        <v>564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396</v>
      </c>
      <c r="Q21" s="2" t="s">
        <v>199</v>
      </c>
      <c r="R21" s="2" t="s">
        <v>200</v>
      </c>
      <c r="S21" s="2" t="s">
        <v>565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473</v>
      </c>
      <c r="Y21" s="2" t="s">
        <v>566</v>
      </c>
      <c r="Z21" s="4">
        <v>228</v>
      </c>
      <c r="AA21" s="4">
        <f>=ROUNDDOWN(114,0)</f>
      </c>
      <c r="AB21" s="5">
        <v>2</v>
      </c>
      <c r="AC21" s="2" t="s">
        <v>200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/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/>
      <c r="BK21" s="8"/>
      <c r="BL21" s="2" t="s">
        <v>200</v>
      </c>
      <c r="BM21" s="7"/>
      <c r="BN21" s="7"/>
      <c r="BO21" s="4"/>
      <c r="BP21" s="8"/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579</v>
      </c>
      <c r="BY21" s="2" t="s">
        <v>212</v>
      </c>
      <c r="BZ21" s="2" t="s">
        <v>200</v>
      </c>
      <c r="CA21" s="4"/>
      <c r="CB21" s="8"/>
      <c r="CC21" s="4"/>
      <c r="CD21" s="8"/>
      <c r="CE21" s="7"/>
      <c r="CF21" s="7"/>
      <c r="CG21" s="2" t="s">
        <v>210</v>
      </c>
      <c r="CH21" s="2" t="s">
        <v>197</v>
      </c>
      <c r="CI21" s="2" t="s">
        <v>568</v>
      </c>
      <c r="CJ21" s="2" t="s">
        <v>580</v>
      </c>
      <c r="CK21" s="2" t="s">
        <v>212</v>
      </c>
      <c r="CL21" s="2" t="s">
        <v>200</v>
      </c>
      <c r="CM21" s="4"/>
      <c r="CN21" s="8"/>
      <c r="CO21" s="4"/>
      <c r="CP21" s="8"/>
      <c r="CQ21" s="7"/>
      <c r="CR21" s="7"/>
      <c r="CS21" s="2" t="s">
        <v>210</v>
      </c>
      <c r="CT21" s="2" t="s">
        <v>197</v>
      </c>
      <c r="CU21" s="2" t="s">
        <v>570</v>
      </c>
      <c r="CV21" s="2" t="s">
        <v>581</v>
      </c>
      <c r="CW21" s="2" t="s">
        <v>212</v>
      </c>
      <c r="CX21" s="2" t="s">
        <v>200</v>
      </c>
      <c r="CY21" s="4"/>
      <c r="CZ21" s="8"/>
      <c r="DA21" s="4"/>
      <c r="DB21" s="8"/>
      <c r="DC21" s="7"/>
      <c r="DD21" s="7"/>
      <c r="DE21" s="2" t="s">
        <v>210</v>
      </c>
      <c r="DF21" s="2" t="s">
        <v>197</v>
      </c>
      <c r="DG21" s="2" t="s">
        <v>372</v>
      </c>
      <c r="DH21" s="2" t="s">
        <v>572</v>
      </c>
      <c r="DI21" s="2" t="s">
        <v>212</v>
      </c>
      <c r="DJ21" s="2" t="s">
        <v>200</v>
      </c>
      <c r="DK21" s="4"/>
      <c r="DL21" s="8"/>
      <c r="DM21" s="4"/>
      <c r="DN21" s="8"/>
      <c r="DO21" s="7"/>
      <c r="DP21" s="7"/>
      <c r="DQ21" s="2" t="s">
        <v>210</v>
      </c>
      <c r="DR21" s="2" t="s">
        <v>197</v>
      </c>
      <c r="DS21" s="2" t="s">
        <v>373</v>
      </c>
      <c r="DT21" s="2" t="s">
        <v>368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574</v>
      </c>
      <c r="EF21" s="2" t="s">
        <v>582</v>
      </c>
      <c r="EG21" s="2" t="s">
        <v>212</v>
      </c>
      <c r="EH21" s="2" t="s">
        <v>200</v>
      </c>
      <c r="EI21" s="4"/>
      <c r="EJ21" s="8"/>
      <c r="EK21" s="4"/>
      <c r="EL21" s="8"/>
      <c r="EM21" s="7"/>
      <c r="EN21" s="7"/>
      <c r="EO21" s="2" t="s">
        <v>210</v>
      </c>
      <c r="EP21" s="2" t="s">
        <v>197</v>
      </c>
      <c r="EQ21" s="2" t="s">
        <v>575</v>
      </c>
      <c r="ER21" s="2" t="s">
        <v>583</v>
      </c>
      <c r="ES21" s="2" t="s">
        <v>212</v>
      </c>
      <c r="ET21" s="2" t="s">
        <v>200</v>
      </c>
      <c r="EU21" s="4"/>
      <c r="EV21" s="8"/>
      <c r="EW21" s="4"/>
      <c r="EX21" s="8"/>
      <c r="EY21" s="7"/>
      <c r="EZ21" s="7"/>
      <c r="FA21" s="2" t="s">
        <v>210</v>
      </c>
      <c r="FB21" s="2" t="s">
        <v>197</v>
      </c>
      <c r="FC21" s="2" t="s">
        <v>576</v>
      </c>
      <c r="FD21" s="2" t="s">
        <v>584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228</v>
      </c>
      <c r="FN21" s="2" t="s">
        <v>197</v>
      </c>
      <c r="FO21" s="2" t="s">
        <v>200</v>
      </c>
      <c r="FP21" s="2" t="s">
        <v>200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228</v>
      </c>
      <c r="FZ21" s="2" t="s">
        <v>197</v>
      </c>
      <c r="GA21" s="2" t="s">
        <v>200</v>
      </c>
      <c r="GB21" s="2" t="s">
        <v>200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406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254</v>
      </c>
      <c r="GX21" s="2" t="s">
        <v>197</v>
      </c>
      <c r="GY21" s="2" t="s">
        <v>200</v>
      </c>
      <c r="GZ21" s="2" t="s">
        <v>200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254</v>
      </c>
      <c r="HJ21" s="2" t="s">
        <v>197</v>
      </c>
      <c r="HK21" s="2" t="s">
        <v>200</v>
      </c>
      <c r="HL21" s="2" t="s">
        <v>200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254</v>
      </c>
      <c r="HV21" s="2" t="s">
        <v>197</v>
      </c>
      <c r="HW21" s="2" t="s">
        <v>200</v>
      </c>
      <c r="HX21" s="2" t="s">
        <v>200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210</v>
      </c>
      <c r="IH21" s="2" t="s">
        <v>197</v>
      </c>
      <c r="II21" s="2" t="s">
        <v>373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228</v>
      </c>
      <c r="IT21" s="2" t="s">
        <v>197</v>
      </c>
      <c r="IU21" s="2" t="s">
        <v>200</v>
      </c>
      <c r="IV21" s="2" t="s">
        <v>200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409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200</v>
      </c>
      <c r="JR21" s="2" t="s">
        <v>200</v>
      </c>
      <c r="JS21" s="2" t="s">
        <v>200</v>
      </c>
      <c r="JT21" s="2" t="s">
        <v>200</v>
      </c>
      <c r="JU21" s="2" t="s">
        <v>200</v>
      </c>
      <c r="JV21" s="2" t="s">
        <v>200</v>
      </c>
      <c r="JW21" s="4"/>
      <c r="JX21" s="8"/>
      <c r="JY21" s="4"/>
      <c r="JZ21" s="8"/>
      <c r="KA21" s="7"/>
      <c r="KB21" s="7"/>
      <c r="KC21" s="2" t="s">
        <v>242</v>
      </c>
      <c r="KD21" s="2" t="s">
        <v>197</v>
      </c>
      <c r="KE21" s="2" t="s">
        <v>200</v>
      </c>
      <c r="KF21" s="2" t="s">
        <v>200</v>
      </c>
      <c r="KG21" s="2" t="s">
        <v>212</v>
      </c>
      <c r="KH21" s="2" t="s">
        <v>499</v>
      </c>
      <c r="KI21" s="4"/>
      <c r="KJ21" s="8"/>
      <c r="KK21" s="4"/>
      <c r="KL21" s="8"/>
      <c r="KM21" s="7"/>
      <c r="KN21" s="7"/>
      <c r="KO21" s="2" t="s">
        <v>228</v>
      </c>
      <c r="KP21" s="2" t="s">
        <v>197</v>
      </c>
      <c r="KQ21" s="2" t="s">
        <v>200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254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254</v>
      </c>
      <c r="LN21" s="2" t="s">
        <v>197</v>
      </c>
      <c r="LO21" s="2" t="s">
        <v>200</v>
      </c>
      <c r="LP21" s="2" t="s">
        <v>200</v>
      </c>
      <c r="LQ21" s="2" t="s">
        <v>212</v>
      </c>
      <c r="LR21" s="2" t="s">
        <v>200</v>
      </c>
      <c r="LS21" s="4"/>
      <c r="LT21" s="8"/>
      <c r="LU21" s="4"/>
      <c r="LV21" s="8"/>
      <c r="LW21" s="7"/>
      <c r="LX21" s="7"/>
      <c r="LY21" s="2" t="s">
        <v>254</v>
      </c>
      <c r="LZ21" s="2" t="s">
        <v>197</v>
      </c>
      <c r="MA21" s="2" t="s">
        <v>200</v>
      </c>
      <c r="MB21" s="2" t="s">
        <v>200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200</v>
      </c>
      <c r="ML21" s="2" t="s">
        <v>200</v>
      </c>
      <c r="MM21" s="2" t="s">
        <v>200</v>
      </c>
      <c r="MN21" s="2" t="s">
        <v>200</v>
      </c>
      <c r="MO21" s="2" t="s">
        <v>200</v>
      </c>
      <c r="MP21" s="2" t="s">
        <v>200</v>
      </c>
      <c r="MQ21" s="4"/>
      <c r="MR21" s="8"/>
      <c r="MS21" s="4"/>
      <c r="MT21" s="8"/>
      <c r="MU21" s="7"/>
      <c r="MV21" s="7"/>
      <c r="MW21" s="2" t="s">
        <v>254</v>
      </c>
      <c r="MX21" s="2" t="s">
        <v>243</v>
      </c>
      <c r="MY21" s="2" t="s">
        <v>200</v>
      </c>
      <c r="MZ21" s="2" t="s">
        <v>200</v>
      </c>
      <c r="NA21" s="2" t="s">
        <v>212</v>
      </c>
      <c r="NB21" s="2" t="s">
        <v>200</v>
      </c>
      <c r="NC21" s="4"/>
      <c r="ND21" s="8"/>
      <c r="NE21" s="4"/>
      <c r="NF21" s="8"/>
      <c r="NG21" s="7"/>
      <c r="NH21" s="7"/>
      <c r="NI21" s="2" t="s">
        <v>254</v>
      </c>
      <c r="NJ21" s="2" t="s">
        <v>197</v>
      </c>
      <c r="NK21" s="2" t="s">
        <v>200</v>
      </c>
      <c r="NL21" s="2" t="s">
        <v>200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228</v>
      </c>
      <c r="NV21" s="2" t="s">
        <v>197</v>
      </c>
      <c r="NW21" s="2" t="s">
        <v>200</v>
      </c>
      <c r="NX21" s="2" t="s">
        <v>200</v>
      </c>
      <c r="NY21" s="2" t="s">
        <v>212</v>
      </c>
      <c r="NZ21" s="2" t="s">
        <v>200</v>
      </c>
      <c r="OA21" s="4"/>
      <c r="OB21" s="8"/>
      <c r="OC21" s="4"/>
      <c r="OD21" s="8"/>
      <c r="OE21" s="7"/>
      <c r="OF21" s="7"/>
      <c r="OG21" s="2" t="s">
        <v>200</v>
      </c>
      <c r="OH21" s="2" t="s">
        <v>200</v>
      </c>
      <c r="OI21" s="2" t="s">
        <v>200</v>
      </c>
      <c r="OJ21" s="2" t="s">
        <v>200</v>
      </c>
      <c r="OK21" s="2" t="s">
        <v>200</v>
      </c>
      <c r="OL21" s="2" t="s">
        <v>200</v>
      </c>
      <c r="OM21" s="4"/>
      <c r="ON21" s="8"/>
      <c r="OO21" s="4"/>
      <c r="OP21" s="8"/>
      <c r="OQ21" s="7"/>
      <c r="OR21" s="7"/>
      <c r="OS21" s="2" t="s">
        <v>200</v>
      </c>
      <c r="OT21" s="2" t="s">
        <v>200</v>
      </c>
      <c r="OU21" s="2" t="s">
        <v>200</v>
      </c>
      <c r="OV21" s="2" t="s">
        <v>200</v>
      </c>
      <c r="OW21" s="2" t="s">
        <v>200</v>
      </c>
      <c r="OX21" s="2" t="s">
        <v>200</v>
      </c>
      <c r="OY21" s="4"/>
      <c r="OZ21" s="8"/>
      <c r="PA21" s="4"/>
      <c r="PB21" s="8"/>
      <c r="PC21" s="7"/>
      <c r="PD21" s="7"/>
      <c r="PE21" s="2" t="s">
        <v>210</v>
      </c>
      <c r="PF21" s="2" t="s">
        <v>197</v>
      </c>
      <c r="PG21" s="2" t="s">
        <v>281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254</v>
      </c>
      <c r="PR21" s="2" t="s">
        <v>197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254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200</v>
      </c>
      <c r="QP21" s="2" t="s">
        <v>200</v>
      </c>
      <c r="QQ21" s="2" t="s">
        <v>200</v>
      </c>
      <c r="QR21" s="2" t="s">
        <v>200</v>
      </c>
      <c r="QS21" s="2" t="s">
        <v>200</v>
      </c>
      <c r="QT21" s="2" t="s">
        <v>200</v>
      </c>
      <c r="QU21" s="4">
        <v>228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585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586</v>
      </c>
      <c r="G22" s="2" t="s">
        <v>586</v>
      </c>
      <c r="H22" s="2" t="s">
        <v>586</v>
      </c>
      <c r="I22" s="2" t="s">
        <v>587</v>
      </c>
      <c r="J22" s="2" t="s">
        <v>195</v>
      </c>
      <c r="K22" s="2" t="s">
        <v>471</v>
      </c>
      <c r="L22" s="3">
        <v>54</v>
      </c>
      <c r="M22" s="3">
        <v>56.7</v>
      </c>
      <c r="N22" s="3">
        <v>109.99</v>
      </c>
      <c r="O22" s="2" t="s">
        <v>197</v>
      </c>
      <c r="P22" s="2" t="s">
        <v>431</v>
      </c>
      <c r="Q22" s="2" t="s">
        <v>199</v>
      </c>
      <c r="R22" s="2" t="s">
        <v>200</v>
      </c>
      <c r="S22" s="2" t="s">
        <v>588</v>
      </c>
      <c r="T22" s="2" t="s">
        <v>202</v>
      </c>
      <c r="U22" s="2" t="s">
        <v>203</v>
      </c>
      <c r="V22" s="2" t="s">
        <v>589</v>
      </c>
      <c r="W22" s="2" t="s">
        <v>590</v>
      </c>
      <c r="X22" s="2" t="s">
        <v>591</v>
      </c>
      <c r="Y22" s="2" t="s">
        <v>592</v>
      </c>
      <c r="Z22" s="4">
        <v>523</v>
      </c>
      <c r="AA22" s="4">
        <f>=ROUNDDOWN(29.0555555555556,0)</f>
      </c>
      <c r="AB22" s="5">
        <v>18</v>
      </c>
      <c r="AC22" s="2" t="s">
        <v>593</v>
      </c>
      <c r="AD22" s="4">
        <v>180</v>
      </c>
      <c r="AE22" s="4">
        <v>370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/>
      <c r="AP22" s="4">
        <v>7</v>
      </c>
      <c r="AQ22" s="8">
        <v>396.77</v>
      </c>
      <c r="AR22" s="4">
        <v>48</v>
      </c>
      <c r="AS22" s="8">
        <v>3100.23</v>
      </c>
      <c r="AT22" s="7">
        <v>-0.8542</v>
      </c>
      <c r="AU22" s="7">
        <v>-0.872</v>
      </c>
      <c r="AV22" s="4">
        <v>20</v>
      </c>
      <c r="AW22" s="8">
        <v>1407</v>
      </c>
      <c r="AX22" s="4">
        <v>103</v>
      </c>
      <c r="AY22" s="8">
        <v>7536.57</v>
      </c>
      <c r="AZ22" s="7">
        <v>-0.8058</v>
      </c>
      <c r="BA22" s="7">
        <v>-0.8133</v>
      </c>
      <c r="BB22" s="7">
        <v>0.282</v>
      </c>
      <c r="BC22" s="4">
        <v>38</v>
      </c>
      <c r="BD22" s="8">
        <v>2644.82</v>
      </c>
      <c r="BE22" s="4">
        <v>144</v>
      </c>
      <c r="BF22" s="8">
        <v>10530.29</v>
      </c>
      <c r="BG22" s="7">
        <v>-0.7361</v>
      </c>
      <c r="BH22" s="7">
        <v>-0.7488</v>
      </c>
      <c r="BI22" s="7">
        <v>0.532</v>
      </c>
      <c r="BJ22" s="4">
        <v>7</v>
      </c>
      <c r="BK22" s="8">
        <v>396.77</v>
      </c>
      <c r="BL22" s="2" t="s">
        <v>594</v>
      </c>
      <c r="BM22" s="7">
        <v>1</v>
      </c>
      <c r="BN22" s="7">
        <v>1</v>
      </c>
      <c r="BO22" s="4"/>
      <c r="BP22" s="8"/>
      <c r="BQ22" s="4">
        <v>42</v>
      </c>
      <c r="BR22" s="8">
        <v>2758.98</v>
      </c>
      <c r="BS22" s="7">
        <v>-1</v>
      </c>
      <c r="BT22" s="7">
        <v>-1</v>
      </c>
      <c r="BU22" s="2" t="s">
        <v>210</v>
      </c>
      <c r="BV22" s="2" t="s">
        <v>197</v>
      </c>
      <c r="BW22" s="2" t="s">
        <v>200</v>
      </c>
      <c r="BX22" s="2" t="s">
        <v>595</v>
      </c>
      <c r="BY22" s="2" t="s">
        <v>212</v>
      </c>
      <c r="BZ22" s="2" t="s">
        <v>200</v>
      </c>
      <c r="CA22" s="4">
        <v>2</v>
      </c>
      <c r="CB22" s="8">
        <v>101.18</v>
      </c>
      <c r="CC22" s="4">
        <v>1</v>
      </c>
      <c r="CD22" s="8">
        <v>59.52</v>
      </c>
      <c r="CE22" s="7">
        <v>1</v>
      </c>
      <c r="CF22" s="7">
        <v>0.6999</v>
      </c>
      <c r="CG22" s="2" t="s">
        <v>210</v>
      </c>
      <c r="CH22" s="2" t="s">
        <v>197</v>
      </c>
      <c r="CI22" s="2" t="s">
        <v>596</v>
      </c>
      <c r="CJ22" s="2" t="s">
        <v>597</v>
      </c>
      <c r="CK22" s="2" t="s">
        <v>212</v>
      </c>
      <c r="CL22" s="2" t="s">
        <v>200</v>
      </c>
      <c r="CM22" s="4"/>
      <c r="CN22" s="8"/>
      <c r="CO22" s="4"/>
      <c r="CP22" s="8"/>
      <c r="CQ22" s="7"/>
      <c r="CR22" s="7"/>
      <c r="CS22" s="2" t="s">
        <v>210</v>
      </c>
      <c r="CT22" s="2" t="s">
        <v>197</v>
      </c>
      <c r="CU22" s="2" t="s">
        <v>598</v>
      </c>
      <c r="CV22" s="2" t="s">
        <v>599</v>
      </c>
      <c r="CW22" s="2" t="s">
        <v>212</v>
      </c>
      <c r="CX22" s="2" t="s">
        <v>200</v>
      </c>
      <c r="CY22" s="4"/>
      <c r="CZ22" s="8"/>
      <c r="DA22" s="4">
        <v>2</v>
      </c>
      <c r="DB22" s="8">
        <v>115.94</v>
      </c>
      <c r="DC22" s="7">
        <v>-1</v>
      </c>
      <c r="DD22" s="7">
        <v>-1</v>
      </c>
      <c r="DE22" s="2" t="s">
        <v>210</v>
      </c>
      <c r="DF22" s="2" t="s">
        <v>197</v>
      </c>
      <c r="DG22" s="2" t="s">
        <v>596</v>
      </c>
      <c r="DH22" s="2" t="s">
        <v>600</v>
      </c>
      <c r="DI22" s="2" t="s">
        <v>212</v>
      </c>
      <c r="DJ22" s="2" t="s">
        <v>200</v>
      </c>
      <c r="DK22" s="4">
        <v>1</v>
      </c>
      <c r="DL22" s="8">
        <v>54.71</v>
      </c>
      <c r="DM22" s="4">
        <v>2</v>
      </c>
      <c r="DN22" s="8">
        <v>109.42</v>
      </c>
      <c r="DO22" s="7">
        <v>-0.5</v>
      </c>
      <c r="DP22" s="7">
        <v>-0.5</v>
      </c>
      <c r="DQ22" s="2" t="s">
        <v>210</v>
      </c>
      <c r="DR22" s="2" t="s">
        <v>197</v>
      </c>
      <c r="DS22" s="2" t="s">
        <v>596</v>
      </c>
      <c r="DT22" s="2" t="s">
        <v>601</v>
      </c>
      <c r="DU22" s="2" t="s">
        <v>212</v>
      </c>
      <c r="DV22" s="2" t="s">
        <v>200</v>
      </c>
      <c r="DW22" s="4"/>
      <c r="DX22" s="8"/>
      <c r="DY22" s="4"/>
      <c r="DZ22" s="8"/>
      <c r="EA22" s="7"/>
      <c r="EB22" s="7"/>
      <c r="EC22" s="2" t="s">
        <v>210</v>
      </c>
      <c r="ED22" s="2" t="s">
        <v>197</v>
      </c>
      <c r="EE22" s="2" t="s">
        <v>602</v>
      </c>
      <c r="EF22" s="2" t="s">
        <v>227</v>
      </c>
      <c r="EG22" s="2" t="s">
        <v>212</v>
      </c>
      <c r="EH22" s="2" t="s">
        <v>200</v>
      </c>
      <c r="EI22" s="4">
        <v>2</v>
      </c>
      <c r="EJ22" s="8">
        <v>112.74</v>
      </c>
      <c r="EK22" s="4">
        <v>1</v>
      </c>
      <c r="EL22" s="8">
        <v>56.37</v>
      </c>
      <c r="EM22" s="7">
        <v>1</v>
      </c>
      <c r="EN22" s="7">
        <v>1</v>
      </c>
      <c r="EO22" s="2" t="s">
        <v>210</v>
      </c>
      <c r="EP22" s="2" t="s">
        <v>197</v>
      </c>
      <c r="EQ22" s="2" t="s">
        <v>596</v>
      </c>
      <c r="ER22" s="2" t="s">
        <v>603</v>
      </c>
      <c r="ES22" s="2" t="s">
        <v>212</v>
      </c>
      <c r="ET22" s="2" t="s">
        <v>200</v>
      </c>
      <c r="EU22" s="4">
        <v>2</v>
      </c>
      <c r="EV22" s="8">
        <v>128.14</v>
      </c>
      <c r="EW22" s="4"/>
      <c r="EX22" s="8"/>
      <c r="EY22" s="7"/>
      <c r="EZ22" s="7"/>
      <c r="FA22" s="2" t="s">
        <v>210</v>
      </c>
      <c r="FB22" s="2" t="s">
        <v>197</v>
      </c>
      <c r="FC22" s="2" t="s">
        <v>596</v>
      </c>
      <c r="FD22" s="2" t="s">
        <v>604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605</v>
      </c>
      <c r="FP22" s="2" t="s">
        <v>606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228</v>
      </c>
      <c r="FZ22" s="2" t="s">
        <v>197</v>
      </c>
      <c r="GA22" s="2" t="s">
        <v>200</v>
      </c>
      <c r="GB22" s="2" t="s">
        <v>200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607</v>
      </c>
      <c r="GN22" s="2" t="s">
        <v>608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231</v>
      </c>
      <c r="GZ22" s="2" t="s">
        <v>609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307</v>
      </c>
      <c r="HJ22" s="2" t="s">
        <v>197</v>
      </c>
      <c r="HK22" s="2" t="s">
        <v>233</v>
      </c>
      <c r="HL22" s="2" t="s">
        <v>200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197</v>
      </c>
      <c r="HW22" s="2" t="s">
        <v>446</v>
      </c>
      <c r="HX22" s="2" t="s">
        <v>449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596</v>
      </c>
      <c r="IJ22" s="2" t="s">
        <v>610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210</v>
      </c>
      <c r="IT22" s="2" t="s">
        <v>197</v>
      </c>
      <c r="IU22" s="2" t="s">
        <v>611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240</v>
      </c>
      <c r="JH22" s="2" t="s">
        <v>612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200</v>
      </c>
      <c r="JR22" s="2" t="s">
        <v>200</v>
      </c>
      <c r="JS22" s="2" t="s">
        <v>200</v>
      </c>
      <c r="JT22" s="2" t="s">
        <v>200</v>
      </c>
      <c r="JU22" s="2" t="s">
        <v>200</v>
      </c>
      <c r="JV22" s="2" t="s">
        <v>200</v>
      </c>
      <c r="JW22" s="4"/>
      <c r="JX22" s="8"/>
      <c r="JY22" s="4"/>
      <c r="JZ22" s="8"/>
      <c r="KA22" s="7"/>
      <c r="KB22" s="7"/>
      <c r="KC22" s="2" t="s">
        <v>242</v>
      </c>
      <c r="KD22" s="2" t="s">
        <v>197</v>
      </c>
      <c r="KE22" s="2" t="s">
        <v>200</v>
      </c>
      <c r="KF22" s="2" t="s">
        <v>200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243</v>
      </c>
      <c r="KQ22" s="2" t="s">
        <v>613</v>
      </c>
      <c r="KR22" s="2" t="s">
        <v>614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210</v>
      </c>
      <c r="LB22" s="2" t="s">
        <v>197</v>
      </c>
      <c r="LC22" s="2" t="s">
        <v>246</v>
      </c>
      <c r="LD22" s="2" t="s">
        <v>247</v>
      </c>
      <c r="LE22" s="2" t="s">
        <v>212</v>
      </c>
      <c r="LF22" s="2" t="s">
        <v>200</v>
      </c>
      <c r="LG22" s="4"/>
      <c r="LH22" s="8"/>
      <c r="LI22" s="4"/>
      <c r="LJ22" s="8"/>
      <c r="LK22" s="7"/>
      <c r="LL22" s="7"/>
      <c r="LM22" s="2" t="s">
        <v>210</v>
      </c>
      <c r="LN22" s="2" t="s">
        <v>243</v>
      </c>
      <c r="LO22" s="2" t="s">
        <v>615</v>
      </c>
      <c r="LP22" s="2" t="s">
        <v>200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210</v>
      </c>
      <c r="LZ22" s="2" t="s">
        <v>197</v>
      </c>
      <c r="MA22" s="2" t="s">
        <v>616</v>
      </c>
      <c r="MB22" s="2" t="s">
        <v>617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251</v>
      </c>
      <c r="MM22" s="2" t="s">
        <v>618</v>
      </c>
      <c r="MN22" s="2" t="s">
        <v>619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228</v>
      </c>
      <c r="NJ22" s="2" t="s">
        <v>197</v>
      </c>
      <c r="NK22" s="2" t="s">
        <v>200</v>
      </c>
      <c r="NL22" s="2" t="s">
        <v>200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210</v>
      </c>
      <c r="NV22" s="2" t="s">
        <v>243</v>
      </c>
      <c r="NW22" s="2" t="s">
        <v>279</v>
      </c>
      <c r="NX22" s="2" t="s">
        <v>200</v>
      </c>
      <c r="NY22" s="2" t="s">
        <v>212</v>
      </c>
      <c r="NZ22" s="2" t="s">
        <v>200</v>
      </c>
      <c r="OA22" s="4"/>
      <c r="OB22" s="8"/>
      <c r="OC22" s="4"/>
      <c r="OD22" s="8"/>
      <c r="OE22" s="7"/>
      <c r="OF22" s="7"/>
      <c r="OG22" s="2" t="s">
        <v>200</v>
      </c>
      <c r="OH22" s="2" t="s">
        <v>200</v>
      </c>
      <c r="OI22" s="2" t="s">
        <v>200</v>
      </c>
      <c r="OJ22" s="2" t="s">
        <v>200</v>
      </c>
      <c r="OK22" s="2" t="s">
        <v>200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243</v>
      </c>
      <c r="OU22" s="2" t="s">
        <v>620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307</v>
      </c>
      <c r="PF22" s="2" t="s">
        <v>197</v>
      </c>
      <c r="PG22" s="2" t="s">
        <v>621</v>
      </c>
      <c r="PH22" s="2" t="s">
        <v>622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254</v>
      </c>
      <c r="PR22" s="2" t="s">
        <v>197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200</v>
      </c>
      <c r="QD22" s="2" t="s">
        <v>200</v>
      </c>
      <c r="QE22" s="2" t="s">
        <v>200</v>
      </c>
      <c r="QF22" s="2" t="s">
        <v>200</v>
      </c>
      <c r="QG22" s="2" t="s">
        <v>200</v>
      </c>
      <c r="QH22" s="2" t="s">
        <v>200</v>
      </c>
      <c r="QI22" s="4"/>
      <c r="QJ22" s="8"/>
      <c r="QK22" s="4"/>
      <c r="QL22" s="8"/>
      <c r="QM22" s="7"/>
      <c r="QN22" s="7"/>
      <c r="QO22" s="2" t="s">
        <v>210</v>
      </c>
      <c r="QP22" s="2" t="s">
        <v>243</v>
      </c>
      <c r="QQ22" s="2" t="s">
        <v>623</v>
      </c>
      <c r="QR22" s="2" t="s">
        <v>624</v>
      </c>
      <c r="QS22" s="2" t="s">
        <v>212</v>
      </c>
      <c r="QT22" s="2" t="s">
        <v>200</v>
      </c>
      <c r="QU22" s="4">
        <v>427</v>
      </c>
      <c r="QV22" s="4"/>
      <c r="QW22" s="4"/>
      <c r="QX22" s="4">
        <v>96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>
        <v>180</v>
      </c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>
        <v>100</v>
      </c>
      <c r="SQ22" s="4"/>
      <c r="SR22" s="4"/>
      <c r="SS22" s="4"/>
      <c r="ST22" s="4"/>
      <c r="SU22" s="4"/>
      <c r="SV22" s="4">
        <v>90</v>
      </c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</row>
    <row r="23">
      <c r="A23" s="2" t="s">
        <v>625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586</v>
      </c>
      <c r="G23" s="2" t="s">
        <v>586</v>
      </c>
      <c r="H23" s="2" t="s">
        <v>586</v>
      </c>
      <c r="I23" s="2" t="s">
        <v>587</v>
      </c>
      <c r="J23" s="2" t="s">
        <v>262</v>
      </c>
      <c r="K23" s="2" t="s">
        <v>471</v>
      </c>
      <c r="L23" s="3">
        <v>67.5</v>
      </c>
      <c r="M23" s="3">
        <v>70.88</v>
      </c>
      <c r="N23" s="3">
        <v>139.99</v>
      </c>
      <c r="O23" s="2" t="s">
        <v>197</v>
      </c>
      <c r="P23" s="2" t="s">
        <v>431</v>
      </c>
      <c r="Q23" s="2" t="s">
        <v>199</v>
      </c>
      <c r="R23" s="2" t="s">
        <v>200</v>
      </c>
      <c r="S23" s="2" t="s">
        <v>588</v>
      </c>
      <c r="T23" s="2" t="s">
        <v>202</v>
      </c>
      <c r="U23" s="2" t="s">
        <v>203</v>
      </c>
      <c r="V23" s="2" t="s">
        <v>589</v>
      </c>
      <c r="W23" s="2" t="s">
        <v>590</v>
      </c>
      <c r="X23" s="2" t="s">
        <v>591</v>
      </c>
      <c r="Y23" s="2" t="s">
        <v>592</v>
      </c>
      <c r="Z23" s="4">
        <v>489</v>
      </c>
      <c r="AA23" s="4">
        <f>=ROUNDDOWN(27.1666666666667,0)</f>
      </c>
      <c r="AB23" s="5">
        <v>18</v>
      </c>
      <c r="AC23" s="2" t="s">
        <v>593</v>
      </c>
      <c r="AD23" s="4">
        <v>100</v>
      </c>
      <c r="AE23" s="4">
        <v>320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/>
      <c r="AP23" s="4">
        <v>13</v>
      </c>
      <c r="AQ23" s="8">
        <v>1010.23</v>
      </c>
      <c r="AR23" s="4">
        <v>55</v>
      </c>
      <c r="AS23" s="8">
        <v>4436.34</v>
      </c>
      <c r="AT23" s="7">
        <v>-0.7636</v>
      </c>
      <c r="AU23" s="7">
        <v>-0.7723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0.718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13</v>
      </c>
      <c r="BK23" s="8">
        <v>1010.23</v>
      </c>
      <c r="BL23" s="2" t="s">
        <v>626</v>
      </c>
      <c r="BM23" s="7">
        <v>1</v>
      </c>
      <c r="BN23" s="7">
        <v>1</v>
      </c>
      <c r="BO23" s="4">
        <v>1</v>
      </c>
      <c r="BP23" s="8">
        <v>81.43</v>
      </c>
      <c r="BQ23" s="4">
        <v>50</v>
      </c>
      <c r="BR23" s="8">
        <v>4071.5</v>
      </c>
      <c r="BS23" s="7">
        <v>-0.98</v>
      </c>
      <c r="BT23" s="7">
        <v>-0.98</v>
      </c>
      <c r="BU23" s="2" t="s">
        <v>210</v>
      </c>
      <c r="BV23" s="2" t="s">
        <v>197</v>
      </c>
      <c r="BW23" s="2" t="s">
        <v>200</v>
      </c>
      <c r="BX23" s="2" t="s">
        <v>595</v>
      </c>
      <c r="BY23" s="2" t="s">
        <v>212</v>
      </c>
      <c r="BZ23" s="2" t="s">
        <v>200</v>
      </c>
      <c r="CA23" s="4"/>
      <c r="CB23" s="8"/>
      <c r="CC23" s="4">
        <v>1</v>
      </c>
      <c r="CD23" s="8">
        <v>64.4</v>
      </c>
      <c r="CE23" s="7">
        <v>-1</v>
      </c>
      <c r="CF23" s="7">
        <v>-1</v>
      </c>
      <c r="CG23" s="2" t="s">
        <v>210</v>
      </c>
      <c r="CH23" s="2" t="s">
        <v>197</v>
      </c>
      <c r="CI23" s="2" t="s">
        <v>596</v>
      </c>
      <c r="CJ23" s="2" t="s">
        <v>627</v>
      </c>
      <c r="CK23" s="2" t="s">
        <v>212</v>
      </c>
      <c r="CL23" s="2" t="s">
        <v>200</v>
      </c>
      <c r="CM23" s="4">
        <v>4</v>
      </c>
      <c r="CN23" s="8">
        <v>320</v>
      </c>
      <c r="CO23" s="4"/>
      <c r="CP23" s="8"/>
      <c r="CQ23" s="7"/>
      <c r="CR23" s="7"/>
      <c r="CS23" s="2" t="s">
        <v>210</v>
      </c>
      <c r="CT23" s="2" t="s">
        <v>197</v>
      </c>
      <c r="CU23" s="2" t="s">
        <v>598</v>
      </c>
      <c r="CV23" s="2" t="s">
        <v>628</v>
      </c>
      <c r="CW23" s="2" t="s">
        <v>212</v>
      </c>
      <c r="CX23" s="2" t="s">
        <v>200</v>
      </c>
      <c r="CY23" s="4">
        <v>2</v>
      </c>
      <c r="CZ23" s="8">
        <v>150.22</v>
      </c>
      <c r="DA23" s="4">
        <v>4</v>
      </c>
      <c r="DB23" s="8">
        <v>300.44</v>
      </c>
      <c r="DC23" s="7">
        <v>-0.5</v>
      </c>
      <c r="DD23" s="7">
        <v>-0.5</v>
      </c>
      <c r="DE23" s="2" t="s">
        <v>210</v>
      </c>
      <c r="DF23" s="2" t="s">
        <v>197</v>
      </c>
      <c r="DG23" s="2" t="s">
        <v>596</v>
      </c>
      <c r="DH23" s="2" t="s">
        <v>629</v>
      </c>
      <c r="DI23" s="2" t="s">
        <v>212</v>
      </c>
      <c r="DJ23" s="2" t="s">
        <v>200</v>
      </c>
      <c r="DK23" s="4">
        <v>2</v>
      </c>
      <c r="DL23" s="8">
        <v>141.78</v>
      </c>
      <c r="DM23" s="4"/>
      <c r="DN23" s="8"/>
      <c r="DO23" s="7"/>
      <c r="DP23" s="7"/>
      <c r="DQ23" s="2" t="s">
        <v>210</v>
      </c>
      <c r="DR23" s="2" t="s">
        <v>197</v>
      </c>
      <c r="DS23" s="2" t="s">
        <v>596</v>
      </c>
      <c r="DT23" s="2" t="s">
        <v>630</v>
      </c>
      <c r="DU23" s="2" t="s">
        <v>212</v>
      </c>
      <c r="DV23" s="2" t="s">
        <v>200</v>
      </c>
      <c r="DW23" s="4"/>
      <c r="DX23" s="8"/>
      <c r="DY23" s="4"/>
      <c r="DZ23" s="8"/>
      <c r="EA23" s="7"/>
      <c r="EB23" s="7"/>
      <c r="EC23" s="2" t="s">
        <v>210</v>
      </c>
      <c r="ED23" s="2" t="s">
        <v>197</v>
      </c>
      <c r="EE23" s="2" t="s">
        <v>602</v>
      </c>
      <c r="EF23" s="2" t="s">
        <v>227</v>
      </c>
      <c r="EG23" s="2" t="s">
        <v>212</v>
      </c>
      <c r="EH23" s="2" t="s">
        <v>200</v>
      </c>
      <c r="EI23" s="4"/>
      <c r="EJ23" s="8"/>
      <c r="EK23" s="4"/>
      <c r="EL23" s="8"/>
      <c r="EM23" s="7"/>
      <c r="EN23" s="7"/>
      <c r="EO23" s="2" t="s">
        <v>210</v>
      </c>
      <c r="EP23" s="2" t="s">
        <v>197</v>
      </c>
      <c r="EQ23" s="2" t="s">
        <v>596</v>
      </c>
      <c r="ER23" s="2" t="s">
        <v>631</v>
      </c>
      <c r="ES23" s="2" t="s">
        <v>212</v>
      </c>
      <c r="ET23" s="2" t="s">
        <v>200</v>
      </c>
      <c r="EU23" s="4">
        <v>3</v>
      </c>
      <c r="EV23" s="8">
        <v>234.6</v>
      </c>
      <c r="EW23" s="4"/>
      <c r="EX23" s="8"/>
      <c r="EY23" s="7"/>
      <c r="EZ23" s="7"/>
      <c r="FA23" s="2" t="s">
        <v>210</v>
      </c>
      <c r="FB23" s="2" t="s">
        <v>197</v>
      </c>
      <c r="FC23" s="2" t="s">
        <v>596</v>
      </c>
      <c r="FD23" s="2" t="s">
        <v>632</v>
      </c>
      <c r="FE23" s="2" t="s">
        <v>212</v>
      </c>
      <c r="FF23" s="2" t="s">
        <v>200</v>
      </c>
      <c r="FG23" s="4">
        <v>1</v>
      </c>
      <c r="FH23" s="8">
        <v>82.2</v>
      </c>
      <c r="FI23" s="4"/>
      <c r="FJ23" s="8"/>
      <c r="FK23" s="7"/>
      <c r="FL23" s="7"/>
      <c r="FM23" s="2" t="s">
        <v>210</v>
      </c>
      <c r="FN23" s="2" t="s">
        <v>197</v>
      </c>
      <c r="FO23" s="2" t="s">
        <v>633</v>
      </c>
      <c r="FP23" s="2" t="s">
        <v>634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228</v>
      </c>
      <c r="FZ23" s="2" t="s">
        <v>197</v>
      </c>
      <c r="GA23" s="2" t="s">
        <v>200</v>
      </c>
      <c r="GB23" s="2" t="s">
        <v>200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607</v>
      </c>
      <c r="GN23" s="2" t="s">
        <v>327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231</v>
      </c>
      <c r="GZ23" s="2" t="s">
        <v>413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307</v>
      </c>
      <c r="HJ23" s="2" t="s">
        <v>197</v>
      </c>
      <c r="HK23" s="2" t="s">
        <v>233</v>
      </c>
      <c r="HL23" s="2" t="s">
        <v>635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210</v>
      </c>
      <c r="HV23" s="2" t="s">
        <v>197</v>
      </c>
      <c r="HW23" s="2" t="s">
        <v>521</v>
      </c>
      <c r="HX23" s="2" t="s">
        <v>636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596</v>
      </c>
      <c r="IJ23" s="2" t="s">
        <v>637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611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240</v>
      </c>
      <c r="JH23" s="2" t="s">
        <v>444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200</v>
      </c>
      <c r="JR23" s="2" t="s">
        <v>200</v>
      </c>
      <c r="JS23" s="2" t="s">
        <v>200</v>
      </c>
      <c r="JT23" s="2" t="s">
        <v>200</v>
      </c>
      <c r="JU23" s="2" t="s">
        <v>200</v>
      </c>
      <c r="JV23" s="2" t="s">
        <v>200</v>
      </c>
      <c r="JW23" s="4"/>
      <c r="JX23" s="8"/>
      <c r="JY23" s="4"/>
      <c r="JZ23" s="8"/>
      <c r="KA23" s="7"/>
      <c r="KB23" s="7"/>
      <c r="KC23" s="2" t="s">
        <v>242</v>
      </c>
      <c r="KD23" s="2" t="s">
        <v>197</v>
      </c>
      <c r="KE23" s="2" t="s">
        <v>200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210</v>
      </c>
      <c r="KP23" s="2" t="s">
        <v>243</v>
      </c>
      <c r="KQ23" s="2" t="s">
        <v>613</v>
      </c>
      <c r="KR23" s="2" t="s">
        <v>638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210</v>
      </c>
      <c r="LB23" s="2" t="s">
        <v>243</v>
      </c>
      <c r="LC23" s="2" t="s">
        <v>246</v>
      </c>
      <c r="LD23" s="2" t="s">
        <v>324</v>
      </c>
      <c r="LE23" s="2" t="s">
        <v>212</v>
      </c>
      <c r="LF23" s="2" t="s">
        <v>200</v>
      </c>
      <c r="LG23" s="4"/>
      <c r="LH23" s="8"/>
      <c r="LI23" s="4"/>
      <c r="LJ23" s="8"/>
      <c r="LK23" s="7"/>
      <c r="LL23" s="7"/>
      <c r="LM23" s="2" t="s">
        <v>210</v>
      </c>
      <c r="LN23" s="2" t="s">
        <v>243</v>
      </c>
      <c r="LO23" s="2" t="s">
        <v>639</v>
      </c>
      <c r="LP23" s="2" t="s">
        <v>640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210</v>
      </c>
      <c r="LZ23" s="2" t="s">
        <v>197</v>
      </c>
      <c r="MA23" s="2" t="s">
        <v>616</v>
      </c>
      <c r="MB23" s="2" t="s">
        <v>641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251</v>
      </c>
      <c r="MM23" s="2" t="s">
        <v>618</v>
      </c>
      <c r="MN23" s="2" t="s">
        <v>642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228</v>
      </c>
      <c r="NJ23" s="2" t="s">
        <v>197</v>
      </c>
      <c r="NK23" s="2" t="s">
        <v>200</v>
      </c>
      <c r="NL23" s="2" t="s">
        <v>200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210</v>
      </c>
      <c r="NV23" s="2" t="s">
        <v>243</v>
      </c>
      <c r="NW23" s="2" t="s">
        <v>279</v>
      </c>
      <c r="NX23" s="2" t="s">
        <v>200</v>
      </c>
      <c r="NY23" s="2" t="s">
        <v>212</v>
      </c>
      <c r="NZ23" s="2" t="s">
        <v>200</v>
      </c>
      <c r="OA23" s="4"/>
      <c r="OB23" s="8"/>
      <c r="OC23" s="4"/>
      <c r="OD23" s="8"/>
      <c r="OE23" s="7"/>
      <c r="OF23" s="7"/>
      <c r="OG23" s="2" t="s">
        <v>200</v>
      </c>
      <c r="OH23" s="2" t="s">
        <v>200</v>
      </c>
      <c r="OI23" s="2" t="s">
        <v>200</v>
      </c>
      <c r="OJ23" s="2" t="s">
        <v>200</v>
      </c>
      <c r="OK23" s="2" t="s">
        <v>200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243</v>
      </c>
      <c r="OU23" s="2" t="s">
        <v>620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307</v>
      </c>
      <c r="PF23" s="2" t="s">
        <v>197</v>
      </c>
      <c r="PG23" s="2" t="s">
        <v>621</v>
      </c>
      <c r="PH23" s="2" t="s">
        <v>643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254</v>
      </c>
      <c r="PR23" s="2" t="s">
        <v>197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200</v>
      </c>
      <c r="QD23" s="2" t="s">
        <v>200</v>
      </c>
      <c r="QE23" s="2" t="s">
        <v>200</v>
      </c>
      <c r="QF23" s="2" t="s">
        <v>200</v>
      </c>
      <c r="QG23" s="2" t="s">
        <v>200</v>
      </c>
      <c r="QH23" s="2" t="s">
        <v>200</v>
      </c>
      <c r="QI23" s="4"/>
      <c r="QJ23" s="8"/>
      <c r="QK23" s="4"/>
      <c r="QL23" s="8"/>
      <c r="QM23" s="7"/>
      <c r="QN23" s="7"/>
      <c r="QO23" s="2" t="s">
        <v>210</v>
      </c>
      <c r="QP23" s="2" t="s">
        <v>243</v>
      </c>
      <c r="QQ23" s="2" t="s">
        <v>623</v>
      </c>
      <c r="QR23" s="2" t="s">
        <v>644</v>
      </c>
      <c r="QS23" s="2" t="s">
        <v>212</v>
      </c>
      <c r="QT23" s="2" t="s">
        <v>200</v>
      </c>
      <c r="QU23" s="4">
        <v>306</v>
      </c>
      <c r="QV23" s="4"/>
      <c r="QW23" s="4"/>
      <c r="QX23" s="4">
        <v>183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>
        <v>100</v>
      </c>
      <c r="RT23" s="4"/>
      <c r="RU23" s="4"/>
      <c r="RV23" s="4"/>
      <c r="RW23" s="4">
        <v>120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100</v>
      </c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</row>
    <row r="24">
      <c r="A24" s="2" t="s">
        <v>645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586</v>
      </c>
      <c r="G24" s="2" t="s">
        <v>586</v>
      </c>
      <c r="H24" s="2" t="s">
        <v>586</v>
      </c>
      <c r="I24" s="2" t="s">
        <v>587</v>
      </c>
      <c r="J24" s="2" t="s">
        <v>195</v>
      </c>
      <c r="K24" s="2" t="s">
        <v>646</v>
      </c>
      <c r="L24" s="3">
        <v>54</v>
      </c>
      <c r="M24" s="3">
        <v>56.7</v>
      </c>
      <c r="N24" s="3">
        <v>109.99</v>
      </c>
      <c r="O24" s="2" t="s">
        <v>197</v>
      </c>
      <c r="P24" s="2" t="s">
        <v>431</v>
      </c>
      <c r="Q24" s="2" t="s">
        <v>199</v>
      </c>
      <c r="R24" s="2" t="s">
        <v>200</v>
      </c>
      <c r="S24" s="2" t="s">
        <v>647</v>
      </c>
      <c r="T24" s="2" t="s">
        <v>202</v>
      </c>
      <c r="U24" s="2" t="s">
        <v>203</v>
      </c>
      <c r="V24" s="2" t="s">
        <v>589</v>
      </c>
      <c r="W24" s="2" t="s">
        <v>590</v>
      </c>
      <c r="X24" s="2" t="s">
        <v>591</v>
      </c>
      <c r="Y24" s="2" t="s">
        <v>592</v>
      </c>
      <c r="Z24" s="4">
        <v>254</v>
      </c>
      <c r="AA24" s="4">
        <f>=ROUNDDOWN(21.1666666666667,0)</f>
      </c>
      <c r="AB24" s="5">
        <v>12</v>
      </c>
      <c r="AC24" s="2" t="s">
        <v>648</v>
      </c>
      <c r="AD24" s="4">
        <v>243</v>
      </c>
      <c r="AE24" s="4">
        <v>280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/>
      <c r="AP24" s="4">
        <v>5</v>
      </c>
      <c r="AQ24" s="8">
        <v>297.8</v>
      </c>
      <c r="AR24" s="4">
        <v>9</v>
      </c>
      <c r="AS24" s="8">
        <v>560.03</v>
      </c>
      <c r="AT24" s="7">
        <v>-0.4444</v>
      </c>
      <c r="AU24" s="7">
        <v>-0.4682</v>
      </c>
      <c r="AV24" s="4">
        <v>10</v>
      </c>
      <c r="AW24" s="8">
        <v>717.45</v>
      </c>
      <c r="AX24" s="4">
        <v>21</v>
      </c>
      <c r="AY24" s="8">
        <v>1529.73</v>
      </c>
      <c r="AZ24" s="7">
        <v>-0.5238</v>
      </c>
      <c r="BA24" s="7">
        <v>-0.531</v>
      </c>
      <c r="BB24" s="7">
        <v>0.4151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0.2713</v>
      </c>
      <c r="BJ24" s="4">
        <v>5</v>
      </c>
      <c r="BK24" s="8">
        <v>297.8</v>
      </c>
      <c r="BL24" s="2" t="s">
        <v>649</v>
      </c>
      <c r="BM24" s="7">
        <v>1</v>
      </c>
      <c r="BN24" s="7">
        <v>1</v>
      </c>
      <c r="BO24" s="4"/>
      <c r="BP24" s="8"/>
      <c r="BQ24" s="4">
        <v>3</v>
      </c>
      <c r="BR24" s="8">
        <v>197.85</v>
      </c>
      <c r="BS24" s="7">
        <v>-1</v>
      </c>
      <c r="BT24" s="7">
        <v>-1</v>
      </c>
      <c r="BU24" s="2" t="s">
        <v>210</v>
      </c>
      <c r="BV24" s="2" t="s">
        <v>197</v>
      </c>
      <c r="BW24" s="2" t="s">
        <v>200</v>
      </c>
      <c r="BX24" s="2" t="s">
        <v>650</v>
      </c>
      <c r="BY24" s="2" t="s">
        <v>212</v>
      </c>
      <c r="BZ24" s="2" t="s">
        <v>200</v>
      </c>
      <c r="CA24" s="4">
        <v>1</v>
      </c>
      <c r="CB24" s="8">
        <v>50.59</v>
      </c>
      <c r="CC24" s="4">
        <v>1</v>
      </c>
      <c r="CD24" s="8">
        <v>59.52</v>
      </c>
      <c r="CE24" s="7"/>
      <c r="CF24" s="7">
        <v>-0.15</v>
      </c>
      <c r="CG24" s="2" t="s">
        <v>210</v>
      </c>
      <c r="CH24" s="2" t="s">
        <v>197</v>
      </c>
      <c r="CI24" s="2" t="s">
        <v>651</v>
      </c>
      <c r="CJ24" s="2" t="s">
        <v>652</v>
      </c>
      <c r="CK24" s="2" t="s">
        <v>212</v>
      </c>
      <c r="CL24" s="2" t="s">
        <v>200</v>
      </c>
      <c r="CM24" s="4">
        <v>2</v>
      </c>
      <c r="CN24" s="8">
        <v>128</v>
      </c>
      <c r="CO24" s="4">
        <v>1</v>
      </c>
      <c r="CP24" s="8">
        <v>64</v>
      </c>
      <c r="CQ24" s="7">
        <v>1</v>
      </c>
      <c r="CR24" s="7">
        <v>1</v>
      </c>
      <c r="CS24" s="2" t="s">
        <v>210</v>
      </c>
      <c r="CT24" s="2" t="s">
        <v>197</v>
      </c>
      <c r="CU24" s="2" t="s">
        <v>598</v>
      </c>
      <c r="CV24" s="2" t="s">
        <v>653</v>
      </c>
      <c r="CW24" s="2" t="s">
        <v>212</v>
      </c>
      <c r="CX24" s="2" t="s">
        <v>200</v>
      </c>
      <c r="CY24" s="4">
        <v>1</v>
      </c>
      <c r="CZ24" s="8">
        <v>57.97</v>
      </c>
      <c r="DA24" s="4">
        <v>1</v>
      </c>
      <c r="DB24" s="8">
        <v>57.97</v>
      </c>
      <c r="DC24" s="7"/>
      <c r="DD24" s="7"/>
      <c r="DE24" s="2" t="s">
        <v>210</v>
      </c>
      <c r="DF24" s="2" t="s">
        <v>197</v>
      </c>
      <c r="DG24" s="2" t="s">
        <v>654</v>
      </c>
      <c r="DH24" s="2" t="s">
        <v>655</v>
      </c>
      <c r="DI24" s="2" t="s">
        <v>212</v>
      </c>
      <c r="DJ24" s="2" t="s">
        <v>200</v>
      </c>
      <c r="DK24" s="4"/>
      <c r="DL24" s="8"/>
      <c r="DM24" s="4">
        <v>1</v>
      </c>
      <c r="DN24" s="8">
        <v>54.71</v>
      </c>
      <c r="DO24" s="7">
        <v>-1</v>
      </c>
      <c r="DP24" s="7">
        <v>-1</v>
      </c>
      <c r="DQ24" s="2" t="s">
        <v>210</v>
      </c>
      <c r="DR24" s="2" t="s">
        <v>197</v>
      </c>
      <c r="DS24" s="2" t="s">
        <v>656</v>
      </c>
      <c r="DT24" s="2" t="s">
        <v>657</v>
      </c>
      <c r="DU24" s="2" t="s">
        <v>212</v>
      </c>
      <c r="DV24" s="2" t="s">
        <v>200</v>
      </c>
      <c r="DW24" s="4"/>
      <c r="DX24" s="8"/>
      <c r="DY24" s="4"/>
      <c r="DZ24" s="8"/>
      <c r="EA24" s="7"/>
      <c r="EB24" s="7"/>
      <c r="EC24" s="2" t="s">
        <v>210</v>
      </c>
      <c r="ED24" s="2" t="s">
        <v>197</v>
      </c>
      <c r="EE24" s="2" t="s">
        <v>602</v>
      </c>
      <c r="EF24" s="2" t="s">
        <v>268</v>
      </c>
      <c r="EG24" s="2" t="s">
        <v>212</v>
      </c>
      <c r="EH24" s="2" t="s">
        <v>200</v>
      </c>
      <c r="EI24" s="4"/>
      <c r="EJ24" s="8"/>
      <c r="EK24" s="4"/>
      <c r="EL24" s="8"/>
      <c r="EM24" s="7"/>
      <c r="EN24" s="7"/>
      <c r="EO24" s="2" t="s">
        <v>210</v>
      </c>
      <c r="EP24" s="2" t="s">
        <v>197</v>
      </c>
      <c r="EQ24" s="2" t="s">
        <v>658</v>
      </c>
      <c r="ER24" s="2" t="s">
        <v>659</v>
      </c>
      <c r="ES24" s="2" t="s">
        <v>212</v>
      </c>
      <c r="ET24" s="2" t="s">
        <v>200</v>
      </c>
      <c r="EU24" s="4"/>
      <c r="EV24" s="8"/>
      <c r="EW24" s="4">
        <v>2</v>
      </c>
      <c r="EX24" s="8">
        <v>125.98</v>
      </c>
      <c r="EY24" s="7">
        <v>-1</v>
      </c>
      <c r="EZ24" s="7">
        <v>-1</v>
      </c>
      <c r="FA24" s="2" t="s">
        <v>210</v>
      </c>
      <c r="FB24" s="2" t="s">
        <v>197</v>
      </c>
      <c r="FC24" s="2" t="s">
        <v>596</v>
      </c>
      <c r="FD24" s="2" t="s">
        <v>652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210</v>
      </c>
      <c r="FN24" s="2" t="s">
        <v>197</v>
      </c>
      <c r="FO24" s="2" t="s">
        <v>226</v>
      </c>
      <c r="FP24" s="2" t="s">
        <v>660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228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>
        <v>1</v>
      </c>
      <c r="GF24" s="8">
        <v>61.24</v>
      </c>
      <c r="GG24" s="4"/>
      <c r="GH24" s="8"/>
      <c r="GI24" s="7"/>
      <c r="GJ24" s="7"/>
      <c r="GK24" s="2" t="s">
        <v>210</v>
      </c>
      <c r="GL24" s="2" t="s">
        <v>197</v>
      </c>
      <c r="GM24" s="2" t="s">
        <v>608</v>
      </c>
      <c r="GN24" s="2" t="s">
        <v>661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231</v>
      </c>
      <c r="GZ24" s="2" t="s">
        <v>545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307</v>
      </c>
      <c r="HJ24" s="2" t="s">
        <v>197</v>
      </c>
      <c r="HK24" s="2" t="s">
        <v>233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210</v>
      </c>
      <c r="HV24" s="2" t="s">
        <v>197</v>
      </c>
      <c r="HW24" s="2" t="s">
        <v>235</v>
      </c>
      <c r="HX24" s="2" t="s">
        <v>609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210</v>
      </c>
      <c r="IH24" s="2" t="s">
        <v>197</v>
      </c>
      <c r="II24" s="2" t="s">
        <v>596</v>
      </c>
      <c r="IJ24" s="2" t="s">
        <v>662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210</v>
      </c>
      <c r="IT24" s="2" t="s">
        <v>197</v>
      </c>
      <c r="IU24" s="2" t="s">
        <v>611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228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200</v>
      </c>
      <c r="JR24" s="2" t="s">
        <v>200</v>
      </c>
      <c r="JS24" s="2" t="s">
        <v>200</v>
      </c>
      <c r="JT24" s="2" t="s">
        <v>200</v>
      </c>
      <c r="JU24" s="2" t="s">
        <v>200</v>
      </c>
      <c r="JV24" s="2" t="s">
        <v>200</v>
      </c>
      <c r="JW24" s="4"/>
      <c r="JX24" s="8"/>
      <c r="JY24" s="4"/>
      <c r="JZ24" s="8"/>
      <c r="KA24" s="7"/>
      <c r="KB24" s="7"/>
      <c r="KC24" s="2" t="s">
        <v>242</v>
      </c>
      <c r="KD24" s="2" t="s">
        <v>197</v>
      </c>
      <c r="KE24" s="2" t="s">
        <v>200</v>
      </c>
      <c r="KF24" s="2" t="s">
        <v>200</v>
      </c>
      <c r="KG24" s="2" t="s">
        <v>212</v>
      </c>
      <c r="KH24" s="2" t="s">
        <v>499</v>
      </c>
      <c r="KI24" s="4"/>
      <c r="KJ24" s="8"/>
      <c r="KK24" s="4"/>
      <c r="KL24" s="8"/>
      <c r="KM24" s="7"/>
      <c r="KN24" s="7"/>
      <c r="KO24" s="2" t="s">
        <v>210</v>
      </c>
      <c r="KP24" s="2" t="s">
        <v>243</v>
      </c>
      <c r="KQ24" s="2" t="s">
        <v>613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406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200</v>
      </c>
      <c r="LG24" s="4"/>
      <c r="LH24" s="8"/>
      <c r="LI24" s="4"/>
      <c r="LJ24" s="8"/>
      <c r="LK24" s="7"/>
      <c r="LL24" s="7"/>
      <c r="LM24" s="2" t="s">
        <v>210</v>
      </c>
      <c r="LN24" s="2" t="s">
        <v>243</v>
      </c>
      <c r="LO24" s="2" t="s">
        <v>248</v>
      </c>
      <c r="LP24" s="2" t="s">
        <v>663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210</v>
      </c>
      <c r="LZ24" s="2" t="s">
        <v>197</v>
      </c>
      <c r="MA24" s="2" t="s">
        <v>664</v>
      </c>
      <c r="MB24" s="2" t="s">
        <v>288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210</v>
      </c>
      <c r="ML24" s="2" t="s">
        <v>251</v>
      </c>
      <c r="MM24" s="2" t="s">
        <v>665</v>
      </c>
      <c r="MN24" s="2" t="s">
        <v>655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254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210</v>
      </c>
      <c r="NV24" s="2" t="s">
        <v>243</v>
      </c>
      <c r="NW24" s="2" t="s">
        <v>279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200</v>
      </c>
      <c r="OH24" s="2" t="s">
        <v>200</v>
      </c>
      <c r="OI24" s="2" t="s">
        <v>200</v>
      </c>
      <c r="OJ24" s="2" t="s">
        <v>200</v>
      </c>
      <c r="OK24" s="2" t="s">
        <v>200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243</v>
      </c>
      <c r="OU24" s="2" t="s">
        <v>666</v>
      </c>
      <c r="OV24" s="2" t="s">
        <v>667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307</v>
      </c>
      <c r="PF24" s="2" t="s">
        <v>197</v>
      </c>
      <c r="PG24" s="2" t="s">
        <v>668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254</v>
      </c>
      <c r="PR24" s="2" t="s">
        <v>197</v>
      </c>
      <c r="PS24" s="2" t="s">
        <v>200</v>
      </c>
      <c r="PT24" s="2" t="s">
        <v>200</v>
      </c>
      <c r="PU24" s="2" t="s">
        <v>212</v>
      </c>
      <c r="PV24" s="2" t="s">
        <v>200</v>
      </c>
      <c r="PW24" s="4"/>
      <c r="PX24" s="8"/>
      <c r="PY24" s="4"/>
      <c r="PZ24" s="8"/>
      <c r="QA24" s="7"/>
      <c r="QB24" s="7"/>
      <c r="QC24" s="2" t="s">
        <v>200</v>
      </c>
      <c r="QD24" s="2" t="s">
        <v>200</v>
      </c>
      <c r="QE24" s="2" t="s">
        <v>200</v>
      </c>
      <c r="QF24" s="2" t="s">
        <v>200</v>
      </c>
      <c r="QG24" s="2" t="s">
        <v>200</v>
      </c>
      <c r="QH24" s="2" t="s">
        <v>200</v>
      </c>
      <c r="QI24" s="4"/>
      <c r="QJ24" s="8"/>
      <c r="QK24" s="4"/>
      <c r="QL24" s="8"/>
      <c r="QM24" s="7"/>
      <c r="QN24" s="7"/>
      <c r="QO24" s="2" t="s">
        <v>210</v>
      </c>
      <c r="QP24" s="2" t="s">
        <v>243</v>
      </c>
      <c r="QQ24" s="2" t="s">
        <v>669</v>
      </c>
      <c r="QR24" s="2" t="s">
        <v>670</v>
      </c>
      <c r="QS24" s="2" t="s">
        <v>212</v>
      </c>
      <c r="QT24" s="2" t="s">
        <v>200</v>
      </c>
      <c r="QU24" s="4">
        <v>197</v>
      </c>
      <c r="QV24" s="4"/>
      <c r="QW24" s="4"/>
      <c r="QX24" s="4">
        <v>57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>
        <v>243</v>
      </c>
      <c r="RN24" s="4"/>
      <c r="RO24" s="4">
        <v>37</v>
      </c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671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586</v>
      </c>
      <c r="G25" s="2" t="s">
        <v>586</v>
      </c>
      <c r="H25" s="2" t="s">
        <v>586</v>
      </c>
      <c r="I25" s="2" t="s">
        <v>587</v>
      </c>
      <c r="J25" s="2" t="s">
        <v>262</v>
      </c>
      <c r="K25" s="2" t="s">
        <v>646</v>
      </c>
      <c r="L25" s="3">
        <v>67.5</v>
      </c>
      <c r="M25" s="3">
        <v>70.88</v>
      </c>
      <c r="N25" s="3">
        <v>139.99</v>
      </c>
      <c r="O25" s="2" t="s">
        <v>197</v>
      </c>
      <c r="P25" s="2" t="s">
        <v>431</v>
      </c>
      <c r="Q25" s="2" t="s">
        <v>199</v>
      </c>
      <c r="R25" s="2" t="s">
        <v>200</v>
      </c>
      <c r="S25" s="2" t="s">
        <v>647</v>
      </c>
      <c r="T25" s="2" t="s">
        <v>202</v>
      </c>
      <c r="U25" s="2" t="s">
        <v>203</v>
      </c>
      <c r="V25" s="2" t="s">
        <v>589</v>
      </c>
      <c r="W25" s="2" t="s">
        <v>590</v>
      </c>
      <c r="X25" s="2" t="s">
        <v>591</v>
      </c>
      <c r="Y25" s="2" t="s">
        <v>672</v>
      </c>
      <c r="Z25" s="4">
        <v>738</v>
      </c>
      <c r="AA25" s="4">
        <f>=ROUNDDOWN(61.5,0)</f>
      </c>
      <c r="AB25" s="5">
        <v>12</v>
      </c>
      <c r="AC25" s="2" t="s">
        <v>648</v>
      </c>
      <c r="AD25" s="4">
        <v>100</v>
      </c>
      <c r="AE25" s="4">
        <v>100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/>
      <c r="AP25" s="4">
        <v>5</v>
      </c>
      <c r="AQ25" s="8">
        <v>419.65</v>
      </c>
      <c r="AR25" s="4">
        <v>12</v>
      </c>
      <c r="AS25" s="8">
        <v>969.7</v>
      </c>
      <c r="AT25" s="7">
        <v>-0.5833</v>
      </c>
      <c r="AU25" s="7">
        <v>-0.5672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0.5849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5</v>
      </c>
      <c r="BK25" s="8">
        <v>419.65</v>
      </c>
      <c r="BL25" s="2" t="s">
        <v>673</v>
      </c>
      <c r="BM25" s="7">
        <v>1</v>
      </c>
      <c r="BN25" s="7">
        <v>1</v>
      </c>
      <c r="BO25" s="4">
        <v>5</v>
      </c>
      <c r="BP25" s="8">
        <v>419.65</v>
      </c>
      <c r="BQ25" s="4">
        <v>4</v>
      </c>
      <c r="BR25" s="8">
        <v>335.72</v>
      </c>
      <c r="BS25" s="7">
        <v>0.25</v>
      </c>
      <c r="BT25" s="7">
        <v>0.25</v>
      </c>
      <c r="BU25" s="2" t="s">
        <v>210</v>
      </c>
      <c r="BV25" s="2" t="s">
        <v>197</v>
      </c>
      <c r="BW25" s="2" t="s">
        <v>200</v>
      </c>
      <c r="BX25" s="2" t="s">
        <v>650</v>
      </c>
      <c r="BY25" s="2" t="s">
        <v>212</v>
      </c>
      <c r="BZ25" s="2" t="s">
        <v>200</v>
      </c>
      <c r="CA25" s="4"/>
      <c r="CB25" s="8"/>
      <c r="CC25" s="4">
        <v>1</v>
      </c>
      <c r="CD25" s="8">
        <v>75.77</v>
      </c>
      <c r="CE25" s="7">
        <v>-1</v>
      </c>
      <c r="CF25" s="7">
        <v>-1</v>
      </c>
      <c r="CG25" s="2" t="s">
        <v>210</v>
      </c>
      <c r="CH25" s="2" t="s">
        <v>197</v>
      </c>
      <c r="CI25" s="2" t="s">
        <v>651</v>
      </c>
      <c r="CJ25" s="2" t="s">
        <v>674</v>
      </c>
      <c r="CK25" s="2" t="s">
        <v>212</v>
      </c>
      <c r="CL25" s="2" t="s">
        <v>200</v>
      </c>
      <c r="CM25" s="4"/>
      <c r="CN25" s="8"/>
      <c r="CO25" s="4">
        <v>1</v>
      </c>
      <c r="CP25" s="8">
        <v>80</v>
      </c>
      <c r="CQ25" s="7">
        <v>-1</v>
      </c>
      <c r="CR25" s="7">
        <v>-1</v>
      </c>
      <c r="CS25" s="2" t="s">
        <v>210</v>
      </c>
      <c r="CT25" s="2" t="s">
        <v>197</v>
      </c>
      <c r="CU25" s="2" t="s">
        <v>598</v>
      </c>
      <c r="CV25" s="2" t="s">
        <v>659</v>
      </c>
      <c r="CW25" s="2" t="s">
        <v>212</v>
      </c>
      <c r="CX25" s="2" t="s">
        <v>200</v>
      </c>
      <c r="CY25" s="4"/>
      <c r="CZ25" s="8"/>
      <c r="DA25" s="4"/>
      <c r="DB25" s="8"/>
      <c r="DC25" s="7"/>
      <c r="DD25" s="7"/>
      <c r="DE25" s="2" t="s">
        <v>210</v>
      </c>
      <c r="DF25" s="2" t="s">
        <v>197</v>
      </c>
      <c r="DG25" s="2" t="s">
        <v>654</v>
      </c>
      <c r="DH25" s="2" t="s">
        <v>675</v>
      </c>
      <c r="DI25" s="2" t="s">
        <v>212</v>
      </c>
      <c r="DJ25" s="2" t="s">
        <v>200</v>
      </c>
      <c r="DK25" s="4"/>
      <c r="DL25" s="8"/>
      <c r="DM25" s="4"/>
      <c r="DN25" s="8"/>
      <c r="DO25" s="7"/>
      <c r="DP25" s="7"/>
      <c r="DQ25" s="2" t="s">
        <v>210</v>
      </c>
      <c r="DR25" s="2" t="s">
        <v>197</v>
      </c>
      <c r="DS25" s="2" t="s">
        <v>656</v>
      </c>
      <c r="DT25" s="2" t="s">
        <v>676</v>
      </c>
      <c r="DU25" s="2" t="s">
        <v>212</v>
      </c>
      <c r="DV25" s="2" t="s">
        <v>200</v>
      </c>
      <c r="DW25" s="4"/>
      <c r="DX25" s="8"/>
      <c r="DY25" s="4">
        <v>1</v>
      </c>
      <c r="DZ25" s="8">
        <v>84.51</v>
      </c>
      <c r="EA25" s="7">
        <v>-1</v>
      </c>
      <c r="EB25" s="7">
        <v>-1</v>
      </c>
      <c r="EC25" s="2" t="s">
        <v>210</v>
      </c>
      <c r="ED25" s="2" t="s">
        <v>251</v>
      </c>
      <c r="EE25" s="2" t="s">
        <v>602</v>
      </c>
      <c r="EF25" s="2" t="s">
        <v>227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658</v>
      </c>
      <c r="ER25" s="2" t="s">
        <v>659</v>
      </c>
      <c r="ES25" s="2" t="s">
        <v>212</v>
      </c>
      <c r="ET25" s="2" t="s">
        <v>200</v>
      </c>
      <c r="EU25" s="4"/>
      <c r="EV25" s="8"/>
      <c r="EW25" s="4">
        <v>5</v>
      </c>
      <c r="EX25" s="8">
        <v>393.7</v>
      </c>
      <c r="EY25" s="7">
        <v>-1</v>
      </c>
      <c r="EZ25" s="7">
        <v>-1</v>
      </c>
      <c r="FA25" s="2" t="s">
        <v>210</v>
      </c>
      <c r="FB25" s="2" t="s">
        <v>197</v>
      </c>
      <c r="FC25" s="2" t="s">
        <v>596</v>
      </c>
      <c r="FD25" s="2" t="s">
        <v>677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210</v>
      </c>
      <c r="FN25" s="2" t="s">
        <v>197</v>
      </c>
      <c r="FO25" s="2" t="s">
        <v>226</v>
      </c>
      <c r="FP25" s="2" t="s">
        <v>216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228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210</v>
      </c>
      <c r="GL25" s="2" t="s">
        <v>197</v>
      </c>
      <c r="GM25" s="2" t="s">
        <v>608</v>
      </c>
      <c r="GN25" s="2" t="s">
        <v>411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231</v>
      </c>
      <c r="GZ25" s="2" t="s">
        <v>559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307</v>
      </c>
      <c r="HJ25" s="2" t="s">
        <v>197</v>
      </c>
      <c r="HK25" s="2" t="s">
        <v>233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210</v>
      </c>
      <c r="HV25" s="2" t="s">
        <v>197</v>
      </c>
      <c r="HW25" s="2" t="s">
        <v>235</v>
      </c>
      <c r="HX25" s="2" t="s">
        <v>678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210</v>
      </c>
      <c r="IH25" s="2" t="s">
        <v>197</v>
      </c>
      <c r="II25" s="2" t="s">
        <v>596</v>
      </c>
      <c r="IJ25" s="2" t="s">
        <v>679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210</v>
      </c>
      <c r="IT25" s="2" t="s">
        <v>197</v>
      </c>
      <c r="IU25" s="2" t="s">
        <v>611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228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200</v>
      </c>
      <c r="JR25" s="2" t="s">
        <v>200</v>
      </c>
      <c r="JS25" s="2" t="s">
        <v>200</v>
      </c>
      <c r="JT25" s="2" t="s">
        <v>200</v>
      </c>
      <c r="JU25" s="2" t="s">
        <v>200</v>
      </c>
      <c r="JV25" s="2" t="s">
        <v>200</v>
      </c>
      <c r="JW25" s="4"/>
      <c r="JX25" s="8"/>
      <c r="JY25" s="4"/>
      <c r="JZ25" s="8"/>
      <c r="KA25" s="7"/>
      <c r="KB25" s="7"/>
      <c r="KC25" s="2" t="s">
        <v>242</v>
      </c>
      <c r="KD25" s="2" t="s">
        <v>197</v>
      </c>
      <c r="KE25" s="2" t="s">
        <v>200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210</v>
      </c>
      <c r="KP25" s="2" t="s">
        <v>243</v>
      </c>
      <c r="KQ25" s="2" t="s">
        <v>613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406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243</v>
      </c>
      <c r="LO25" s="2" t="s">
        <v>248</v>
      </c>
      <c r="LP25" s="2" t="s">
        <v>680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210</v>
      </c>
      <c r="LZ25" s="2" t="s">
        <v>197</v>
      </c>
      <c r="MA25" s="2" t="s">
        <v>664</v>
      </c>
      <c r="MB25" s="2" t="s">
        <v>417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210</v>
      </c>
      <c r="ML25" s="2" t="s">
        <v>251</v>
      </c>
      <c r="MM25" s="2" t="s">
        <v>665</v>
      </c>
      <c r="MN25" s="2" t="s">
        <v>652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254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210</v>
      </c>
      <c r="NV25" s="2" t="s">
        <v>243</v>
      </c>
      <c r="NW25" s="2" t="s">
        <v>279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200</v>
      </c>
      <c r="OH25" s="2" t="s">
        <v>200</v>
      </c>
      <c r="OI25" s="2" t="s">
        <v>200</v>
      </c>
      <c r="OJ25" s="2" t="s">
        <v>200</v>
      </c>
      <c r="OK25" s="2" t="s">
        <v>200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243</v>
      </c>
      <c r="OU25" s="2" t="s">
        <v>666</v>
      </c>
      <c r="OV25" s="2" t="s">
        <v>681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307</v>
      </c>
      <c r="PF25" s="2" t="s">
        <v>197</v>
      </c>
      <c r="PG25" s="2" t="s">
        <v>378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254</v>
      </c>
      <c r="PR25" s="2" t="s">
        <v>197</v>
      </c>
      <c r="PS25" s="2" t="s">
        <v>200</v>
      </c>
      <c r="PT25" s="2" t="s">
        <v>200</v>
      </c>
      <c r="PU25" s="2" t="s">
        <v>212</v>
      </c>
      <c r="PV25" s="2" t="s">
        <v>200</v>
      </c>
      <c r="PW25" s="4"/>
      <c r="PX25" s="8"/>
      <c r="PY25" s="4"/>
      <c r="PZ25" s="8"/>
      <c r="QA25" s="7"/>
      <c r="QB25" s="7"/>
      <c r="QC25" s="2" t="s">
        <v>200</v>
      </c>
      <c r="QD25" s="2" t="s">
        <v>200</v>
      </c>
      <c r="QE25" s="2" t="s">
        <v>200</v>
      </c>
      <c r="QF25" s="2" t="s">
        <v>200</v>
      </c>
      <c r="QG25" s="2" t="s">
        <v>200</v>
      </c>
      <c r="QH25" s="2" t="s">
        <v>200</v>
      </c>
      <c r="QI25" s="4"/>
      <c r="QJ25" s="8"/>
      <c r="QK25" s="4"/>
      <c r="QL25" s="8"/>
      <c r="QM25" s="7"/>
      <c r="QN25" s="7"/>
      <c r="QO25" s="2" t="s">
        <v>210</v>
      </c>
      <c r="QP25" s="2" t="s">
        <v>243</v>
      </c>
      <c r="QQ25" s="2" t="s">
        <v>669</v>
      </c>
      <c r="QR25" s="2" t="s">
        <v>682</v>
      </c>
      <c r="QS25" s="2" t="s">
        <v>212</v>
      </c>
      <c r="QT25" s="2" t="s">
        <v>200</v>
      </c>
      <c r="QU25" s="4">
        <v>301</v>
      </c>
      <c r="QV25" s="4">
        <v>315</v>
      </c>
      <c r="QW25" s="4"/>
      <c r="QX25" s="4">
        <v>122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100</v>
      </c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683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586</v>
      </c>
      <c r="G26" s="2" t="s">
        <v>586</v>
      </c>
      <c r="H26" s="2" t="s">
        <v>586</v>
      </c>
      <c r="I26" s="2" t="s">
        <v>587</v>
      </c>
      <c r="J26" s="2" t="s">
        <v>195</v>
      </c>
      <c r="K26" s="2" t="s">
        <v>684</v>
      </c>
      <c r="L26" s="3">
        <v>54</v>
      </c>
      <c r="M26" s="3">
        <v>56.7</v>
      </c>
      <c r="N26" s="3">
        <v>109.99</v>
      </c>
      <c r="O26" s="2" t="s">
        <v>197</v>
      </c>
      <c r="P26" s="2" t="s">
        <v>685</v>
      </c>
      <c r="Q26" s="2" t="s">
        <v>199</v>
      </c>
      <c r="R26" s="2" t="s">
        <v>200</v>
      </c>
      <c r="S26" s="2" t="s">
        <v>686</v>
      </c>
      <c r="T26" s="2" t="s">
        <v>202</v>
      </c>
      <c r="U26" s="2" t="s">
        <v>203</v>
      </c>
      <c r="V26" s="2" t="s">
        <v>589</v>
      </c>
      <c r="W26" s="2" t="s">
        <v>590</v>
      </c>
      <c r="X26" s="2" t="s">
        <v>591</v>
      </c>
      <c r="Y26" s="2" t="s">
        <v>592</v>
      </c>
      <c r="Z26" s="4">
        <v>208</v>
      </c>
      <c r="AA26" s="4">
        <f>=ROUNDDOWN(26,0)</f>
      </c>
      <c r="AB26" s="5">
        <v>8</v>
      </c>
      <c r="AC26" s="2" t="s">
        <v>687</v>
      </c>
      <c r="AD26" s="4">
        <v>300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/>
      <c r="AP26" s="4">
        <v>4</v>
      </c>
      <c r="AQ26" s="8">
        <v>215.94</v>
      </c>
      <c r="AR26" s="4">
        <v>8</v>
      </c>
      <c r="AS26" s="8">
        <v>497.4</v>
      </c>
      <c r="AT26" s="7">
        <v>-0.5</v>
      </c>
      <c r="AU26" s="7">
        <v>-0.5659</v>
      </c>
      <c r="AV26" s="4">
        <v>8</v>
      </c>
      <c r="AW26" s="8">
        <v>520.37</v>
      </c>
      <c r="AX26" s="4">
        <v>20</v>
      </c>
      <c r="AY26" s="8">
        <v>1463.99</v>
      </c>
      <c r="AZ26" s="7">
        <v>-0.6</v>
      </c>
      <c r="BA26" s="7">
        <v>-0.6446</v>
      </c>
      <c r="BB26" s="7">
        <v>0.415</v>
      </c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0.1968</v>
      </c>
      <c r="BJ26" s="4">
        <v>4</v>
      </c>
      <c r="BK26" s="8">
        <v>215.94</v>
      </c>
      <c r="BL26" s="2" t="s">
        <v>688</v>
      </c>
      <c r="BM26" s="7">
        <v>1</v>
      </c>
      <c r="BN26" s="7">
        <v>1</v>
      </c>
      <c r="BO26" s="4"/>
      <c r="BP26" s="8"/>
      <c r="BQ26" s="4">
        <v>5</v>
      </c>
      <c r="BR26" s="8">
        <v>325.2</v>
      </c>
      <c r="BS26" s="7">
        <v>-1</v>
      </c>
      <c r="BT26" s="7">
        <v>-1</v>
      </c>
      <c r="BU26" s="2" t="s">
        <v>210</v>
      </c>
      <c r="BV26" s="2" t="s">
        <v>197</v>
      </c>
      <c r="BW26" s="2" t="s">
        <v>200</v>
      </c>
      <c r="BX26" s="2" t="s">
        <v>689</v>
      </c>
      <c r="BY26" s="2" t="s">
        <v>212</v>
      </c>
      <c r="BZ26" s="2" t="s">
        <v>200</v>
      </c>
      <c r="CA26" s="4">
        <v>2</v>
      </c>
      <c r="CB26" s="8">
        <v>95.24</v>
      </c>
      <c r="CC26" s="4">
        <v>1</v>
      </c>
      <c r="CD26" s="8">
        <v>59.52</v>
      </c>
      <c r="CE26" s="7">
        <v>1</v>
      </c>
      <c r="CF26" s="7">
        <v>0.6001</v>
      </c>
      <c r="CG26" s="2" t="s">
        <v>210</v>
      </c>
      <c r="CH26" s="2" t="s">
        <v>197</v>
      </c>
      <c r="CI26" s="2" t="s">
        <v>651</v>
      </c>
      <c r="CJ26" s="2" t="s">
        <v>652</v>
      </c>
      <c r="CK26" s="2" t="s">
        <v>212</v>
      </c>
      <c r="CL26" s="2" t="s">
        <v>200</v>
      </c>
      <c r="CM26" s="4">
        <v>1</v>
      </c>
      <c r="CN26" s="8">
        <v>64</v>
      </c>
      <c r="CO26" s="4"/>
      <c r="CP26" s="8"/>
      <c r="CQ26" s="7"/>
      <c r="CR26" s="7"/>
      <c r="CS26" s="2" t="s">
        <v>210</v>
      </c>
      <c r="CT26" s="2" t="s">
        <v>197</v>
      </c>
      <c r="CU26" s="2" t="s">
        <v>598</v>
      </c>
      <c r="CV26" s="2" t="s">
        <v>690</v>
      </c>
      <c r="CW26" s="2" t="s">
        <v>212</v>
      </c>
      <c r="CX26" s="2" t="s">
        <v>200</v>
      </c>
      <c r="CY26" s="4"/>
      <c r="CZ26" s="8"/>
      <c r="DA26" s="4">
        <v>1</v>
      </c>
      <c r="DB26" s="8">
        <v>57.97</v>
      </c>
      <c r="DC26" s="7">
        <v>-1</v>
      </c>
      <c r="DD26" s="7">
        <v>-1</v>
      </c>
      <c r="DE26" s="2" t="s">
        <v>210</v>
      </c>
      <c r="DF26" s="2" t="s">
        <v>197</v>
      </c>
      <c r="DG26" s="2" t="s">
        <v>654</v>
      </c>
      <c r="DH26" s="2" t="s">
        <v>655</v>
      </c>
      <c r="DI26" s="2" t="s">
        <v>212</v>
      </c>
      <c r="DJ26" s="2" t="s">
        <v>200</v>
      </c>
      <c r="DK26" s="4"/>
      <c r="DL26" s="8"/>
      <c r="DM26" s="4">
        <v>1</v>
      </c>
      <c r="DN26" s="8">
        <v>54.71</v>
      </c>
      <c r="DO26" s="7">
        <v>-1</v>
      </c>
      <c r="DP26" s="7">
        <v>-1</v>
      </c>
      <c r="DQ26" s="2" t="s">
        <v>210</v>
      </c>
      <c r="DR26" s="2" t="s">
        <v>197</v>
      </c>
      <c r="DS26" s="2" t="s">
        <v>656</v>
      </c>
      <c r="DT26" s="2" t="s">
        <v>691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210</v>
      </c>
      <c r="ED26" s="2" t="s">
        <v>251</v>
      </c>
      <c r="EE26" s="2" t="s">
        <v>602</v>
      </c>
      <c r="EF26" s="2" t="s">
        <v>227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658</v>
      </c>
      <c r="ER26" s="2" t="s">
        <v>692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596</v>
      </c>
      <c r="FD26" s="2" t="s">
        <v>693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210</v>
      </c>
      <c r="FN26" s="2" t="s">
        <v>197</v>
      </c>
      <c r="FO26" s="2" t="s">
        <v>226</v>
      </c>
      <c r="FP26" s="2" t="s">
        <v>227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228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210</v>
      </c>
      <c r="GL26" s="2" t="s">
        <v>197</v>
      </c>
      <c r="GM26" s="2" t="s">
        <v>694</v>
      </c>
      <c r="GN26" s="2" t="s">
        <v>291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210</v>
      </c>
      <c r="GX26" s="2" t="s">
        <v>197</v>
      </c>
      <c r="GY26" s="2" t="s">
        <v>231</v>
      </c>
      <c r="GZ26" s="2" t="s">
        <v>413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254</v>
      </c>
      <c r="HJ26" s="2" t="s">
        <v>197</v>
      </c>
      <c r="HK26" s="2" t="s">
        <v>200</v>
      </c>
      <c r="HL26" s="2" t="s">
        <v>200</v>
      </c>
      <c r="HM26" s="2" t="s">
        <v>212</v>
      </c>
      <c r="HN26" s="2" t="s">
        <v>200</v>
      </c>
      <c r="HO26" s="4">
        <v>1</v>
      </c>
      <c r="HP26" s="8">
        <v>56.7</v>
      </c>
      <c r="HQ26" s="4"/>
      <c r="HR26" s="8"/>
      <c r="HS26" s="7"/>
      <c r="HT26" s="7"/>
      <c r="HU26" s="2" t="s">
        <v>210</v>
      </c>
      <c r="HV26" s="2" t="s">
        <v>197</v>
      </c>
      <c r="HW26" s="2" t="s">
        <v>371</v>
      </c>
      <c r="HX26" s="2" t="s">
        <v>263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210</v>
      </c>
      <c r="IH26" s="2" t="s">
        <v>197</v>
      </c>
      <c r="II26" s="2" t="s">
        <v>596</v>
      </c>
      <c r="IJ26" s="2" t="s">
        <v>695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228</v>
      </c>
      <c r="IT26" s="2" t="s">
        <v>197</v>
      </c>
      <c r="IU26" s="2" t="s">
        <v>611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228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200</v>
      </c>
      <c r="JR26" s="2" t="s">
        <v>200</v>
      </c>
      <c r="JS26" s="2" t="s">
        <v>200</v>
      </c>
      <c r="JT26" s="2" t="s">
        <v>200</v>
      </c>
      <c r="JU26" s="2" t="s">
        <v>200</v>
      </c>
      <c r="JV26" s="2" t="s">
        <v>200</v>
      </c>
      <c r="JW26" s="4"/>
      <c r="JX26" s="8"/>
      <c r="JY26" s="4"/>
      <c r="JZ26" s="8"/>
      <c r="KA26" s="7"/>
      <c r="KB26" s="7"/>
      <c r="KC26" s="2" t="s">
        <v>242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499</v>
      </c>
      <c r="KI26" s="4"/>
      <c r="KJ26" s="8"/>
      <c r="KK26" s="4"/>
      <c r="KL26" s="8"/>
      <c r="KM26" s="7"/>
      <c r="KN26" s="7"/>
      <c r="KO26" s="2" t="s">
        <v>210</v>
      </c>
      <c r="KP26" s="2" t="s">
        <v>243</v>
      </c>
      <c r="KQ26" s="2" t="s">
        <v>696</v>
      </c>
      <c r="KR26" s="2" t="s">
        <v>697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210</v>
      </c>
      <c r="LB26" s="2" t="s">
        <v>243</v>
      </c>
      <c r="LC26" s="2" t="s">
        <v>246</v>
      </c>
      <c r="LD26" s="2" t="s">
        <v>310</v>
      </c>
      <c r="LE26" s="2" t="s">
        <v>212</v>
      </c>
      <c r="LF26" s="2" t="s">
        <v>200</v>
      </c>
      <c r="LG26" s="4"/>
      <c r="LH26" s="8"/>
      <c r="LI26" s="4"/>
      <c r="LJ26" s="8"/>
      <c r="LK26" s="7"/>
      <c r="LL26" s="7"/>
      <c r="LM26" s="2" t="s">
        <v>210</v>
      </c>
      <c r="LN26" s="2" t="s">
        <v>243</v>
      </c>
      <c r="LO26" s="2" t="s">
        <v>412</v>
      </c>
      <c r="LP26" s="2" t="s">
        <v>200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210</v>
      </c>
      <c r="LZ26" s="2" t="s">
        <v>197</v>
      </c>
      <c r="MA26" s="2" t="s">
        <v>664</v>
      </c>
      <c r="MB26" s="2" t="s">
        <v>698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210</v>
      </c>
      <c r="ML26" s="2" t="s">
        <v>251</v>
      </c>
      <c r="MM26" s="2" t="s">
        <v>665</v>
      </c>
      <c r="MN26" s="2" t="s">
        <v>699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254</v>
      </c>
      <c r="NJ26" s="2" t="s">
        <v>197</v>
      </c>
      <c r="NK26" s="2" t="s">
        <v>200</v>
      </c>
      <c r="NL26" s="2" t="s">
        <v>200</v>
      </c>
      <c r="NM26" s="2" t="s">
        <v>212</v>
      </c>
      <c r="NN26" s="2" t="s">
        <v>200</v>
      </c>
      <c r="NO26" s="4"/>
      <c r="NP26" s="8"/>
      <c r="NQ26" s="4"/>
      <c r="NR26" s="8"/>
      <c r="NS26" s="7"/>
      <c r="NT26" s="7"/>
      <c r="NU26" s="2" t="s">
        <v>210</v>
      </c>
      <c r="NV26" s="2" t="s">
        <v>243</v>
      </c>
      <c r="NW26" s="2" t="s">
        <v>279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200</v>
      </c>
      <c r="OH26" s="2" t="s">
        <v>200</v>
      </c>
      <c r="OI26" s="2" t="s">
        <v>200</v>
      </c>
      <c r="OJ26" s="2" t="s">
        <v>200</v>
      </c>
      <c r="OK26" s="2" t="s">
        <v>200</v>
      </c>
      <c r="OL26" s="2" t="s">
        <v>200</v>
      </c>
      <c r="OM26" s="4"/>
      <c r="ON26" s="8"/>
      <c r="OO26" s="4"/>
      <c r="OP26" s="8"/>
      <c r="OQ26" s="7"/>
      <c r="OR26" s="7"/>
      <c r="OS26" s="2" t="s">
        <v>210</v>
      </c>
      <c r="OT26" s="2" t="s">
        <v>243</v>
      </c>
      <c r="OU26" s="2" t="s">
        <v>666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307</v>
      </c>
      <c r="PF26" s="2" t="s">
        <v>197</v>
      </c>
      <c r="PG26" s="2" t="s">
        <v>668</v>
      </c>
      <c r="PH26" s="2" t="s">
        <v>200</v>
      </c>
      <c r="PI26" s="2" t="s">
        <v>212</v>
      </c>
      <c r="PJ26" s="2" t="s">
        <v>200</v>
      </c>
      <c r="PK26" s="4"/>
      <c r="PL26" s="8"/>
      <c r="PM26" s="4"/>
      <c r="PN26" s="8"/>
      <c r="PO26" s="7"/>
      <c r="PP26" s="7"/>
      <c r="PQ26" s="2" t="s">
        <v>254</v>
      </c>
      <c r="PR26" s="2" t="s">
        <v>197</v>
      </c>
      <c r="PS26" s="2" t="s">
        <v>200</v>
      </c>
      <c r="PT26" s="2" t="s">
        <v>200</v>
      </c>
      <c r="PU26" s="2" t="s">
        <v>212</v>
      </c>
      <c r="PV26" s="2" t="s">
        <v>200</v>
      </c>
      <c r="PW26" s="4"/>
      <c r="PX26" s="8"/>
      <c r="PY26" s="4"/>
      <c r="PZ26" s="8"/>
      <c r="QA26" s="7"/>
      <c r="QB26" s="7"/>
      <c r="QC26" s="2" t="s">
        <v>200</v>
      </c>
      <c r="QD26" s="2" t="s">
        <v>200</v>
      </c>
      <c r="QE26" s="2" t="s">
        <v>200</v>
      </c>
      <c r="QF26" s="2" t="s">
        <v>200</v>
      </c>
      <c r="QG26" s="2" t="s">
        <v>200</v>
      </c>
      <c r="QH26" s="2" t="s">
        <v>200</v>
      </c>
      <c r="QI26" s="4"/>
      <c r="QJ26" s="8"/>
      <c r="QK26" s="4"/>
      <c r="QL26" s="8"/>
      <c r="QM26" s="7"/>
      <c r="QN26" s="7"/>
      <c r="QO26" s="2" t="s">
        <v>210</v>
      </c>
      <c r="QP26" s="2" t="s">
        <v>243</v>
      </c>
      <c r="QQ26" s="2" t="s">
        <v>669</v>
      </c>
      <c r="QR26" s="2" t="s">
        <v>700</v>
      </c>
      <c r="QS26" s="2" t="s">
        <v>212</v>
      </c>
      <c r="QT26" s="2" t="s">
        <v>200</v>
      </c>
      <c r="QU26" s="4">
        <v>162</v>
      </c>
      <c r="QV26" s="4"/>
      <c r="QW26" s="4"/>
      <c r="QX26" s="4">
        <v>46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>
        <v>300</v>
      </c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701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586</v>
      </c>
      <c r="G27" s="2" t="s">
        <v>586</v>
      </c>
      <c r="H27" s="2" t="s">
        <v>586</v>
      </c>
      <c r="I27" s="2" t="s">
        <v>587</v>
      </c>
      <c r="J27" s="2" t="s">
        <v>262</v>
      </c>
      <c r="K27" s="2" t="s">
        <v>684</v>
      </c>
      <c r="L27" s="3">
        <v>67.5</v>
      </c>
      <c r="M27" s="3">
        <v>70.88</v>
      </c>
      <c r="N27" s="3">
        <v>139.99</v>
      </c>
      <c r="O27" s="2" t="s">
        <v>197</v>
      </c>
      <c r="P27" s="2" t="s">
        <v>685</v>
      </c>
      <c r="Q27" s="2" t="s">
        <v>199</v>
      </c>
      <c r="R27" s="2" t="s">
        <v>200</v>
      </c>
      <c r="S27" s="2" t="s">
        <v>686</v>
      </c>
      <c r="T27" s="2" t="s">
        <v>202</v>
      </c>
      <c r="U27" s="2" t="s">
        <v>203</v>
      </c>
      <c r="V27" s="2" t="s">
        <v>589</v>
      </c>
      <c r="W27" s="2" t="s">
        <v>590</v>
      </c>
      <c r="X27" s="2" t="s">
        <v>591</v>
      </c>
      <c r="Y27" s="2" t="s">
        <v>592</v>
      </c>
      <c r="Z27" s="4">
        <v>214</v>
      </c>
      <c r="AA27" s="4">
        <f>=ROUNDDOWN(17.8333333333333,0)</f>
      </c>
      <c r="AB27" s="5">
        <v>12</v>
      </c>
      <c r="AC27" s="2" t="s">
        <v>687</v>
      </c>
      <c r="AD27" s="4">
        <v>449</v>
      </c>
      <c r="AE27" s="4">
        <v>449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/>
      <c r="AP27" s="4">
        <v>4</v>
      </c>
      <c r="AQ27" s="8">
        <v>304.43</v>
      </c>
      <c r="AR27" s="4">
        <v>12</v>
      </c>
      <c r="AS27" s="8">
        <v>966.59</v>
      </c>
      <c r="AT27" s="7">
        <v>-0.6667</v>
      </c>
      <c r="AU27" s="7">
        <v>-0.685</v>
      </c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0.585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4</v>
      </c>
      <c r="BK27" s="8">
        <v>304.43</v>
      </c>
      <c r="BL27" s="2" t="s">
        <v>702</v>
      </c>
      <c r="BM27" s="7">
        <v>1</v>
      </c>
      <c r="BN27" s="7">
        <v>1</v>
      </c>
      <c r="BO27" s="4">
        <v>1</v>
      </c>
      <c r="BP27" s="8">
        <v>83.93</v>
      </c>
      <c r="BQ27" s="4">
        <v>7</v>
      </c>
      <c r="BR27" s="8">
        <v>587.51</v>
      </c>
      <c r="BS27" s="7">
        <v>-0.8571</v>
      </c>
      <c r="BT27" s="7">
        <v>-0.8571</v>
      </c>
      <c r="BU27" s="2" t="s">
        <v>210</v>
      </c>
      <c r="BV27" s="2" t="s">
        <v>197</v>
      </c>
      <c r="BW27" s="2" t="s">
        <v>200</v>
      </c>
      <c r="BX27" s="2" t="s">
        <v>703</v>
      </c>
      <c r="BY27" s="2" t="s">
        <v>212</v>
      </c>
      <c r="BZ27" s="2" t="s">
        <v>200</v>
      </c>
      <c r="CA27" s="4"/>
      <c r="CB27" s="8"/>
      <c r="CC27" s="4">
        <v>1</v>
      </c>
      <c r="CD27" s="8">
        <v>75.77</v>
      </c>
      <c r="CE27" s="7">
        <v>-1</v>
      </c>
      <c r="CF27" s="7">
        <v>-1</v>
      </c>
      <c r="CG27" s="2" t="s">
        <v>210</v>
      </c>
      <c r="CH27" s="2" t="s">
        <v>197</v>
      </c>
      <c r="CI27" s="2" t="s">
        <v>651</v>
      </c>
      <c r="CJ27" s="2" t="s">
        <v>674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598</v>
      </c>
      <c r="CV27" s="2" t="s">
        <v>704</v>
      </c>
      <c r="CW27" s="2" t="s">
        <v>212</v>
      </c>
      <c r="CX27" s="2" t="s">
        <v>200</v>
      </c>
      <c r="CY27" s="4"/>
      <c r="CZ27" s="8"/>
      <c r="DA27" s="4">
        <v>2</v>
      </c>
      <c r="DB27" s="8">
        <v>150.22</v>
      </c>
      <c r="DC27" s="7">
        <v>-1</v>
      </c>
      <c r="DD27" s="7">
        <v>-1</v>
      </c>
      <c r="DE27" s="2" t="s">
        <v>210</v>
      </c>
      <c r="DF27" s="2" t="s">
        <v>197</v>
      </c>
      <c r="DG27" s="2" t="s">
        <v>654</v>
      </c>
      <c r="DH27" s="2" t="s">
        <v>705</v>
      </c>
      <c r="DI27" s="2" t="s">
        <v>212</v>
      </c>
      <c r="DJ27" s="2" t="s">
        <v>200</v>
      </c>
      <c r="DK27" s="4">
        <v>1</v>
      </c>
      <c r="DL27" s="8">
        <v>70.89</v>
      </c>
      <c r="DM27" s="4">
        <v>1</v>
      </c>
      <c r="DN27" s="8">
        <v>70.89</v>
      </c>
      <c r="DO27" s="7"/>
      <c r="DP27" s="7"/>
      <c r="DQ27" s="2" t="s">
        <v>210</v>
      </c>
      <c r="DR27" s="2" t="s">
        <v>197</v>
      </c>
      <c r="DS27" s="2" t="s">
        <v>656</v>
      </c>
      <c r="DT27" s="2" t="s">
        <v>691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251</v>
      </c>
      <c r="EE27" s="2" t="s">
        <v>602</v>
      </c>
      <c r="EF27" s="2" t="s">
        <v>706</v>
      </c>
      <c r="EG27" s="2" t="s">
        <v>212</v>
      </c>
      <c r="EH27" s="2" t="s">
        <v>200</v>
      </c>
      <c r="EI27" s="4">
        <v>1</v>
      </c>
      <c r="EJ27" s="8">
        <v>73.06</v>
      </c>
      <c r="EK27" s="4"/>
      <c r="EL27" s="8"/>
      <c r="EM27" s="7"/>
      <c r="EN27" s="7"/>
      <c r="EO27" s="2" t="s">
        <v>210</v>
      </c>
      <c r="EP27" s="2" t="s">
        <v>197</v>
      </c>
      <c r="EQ27" s="2" t="s">
        <v>658</v>
      </c>
      <c r="ER27" s="2" t="s">
        <v>707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596</v>
      </c>
      <c r="FD27" s="2" t="s">
        <v>674</v>
      </c>
      <c r="FE27" s="2" t="s">
        <v>212</v>
      </c>
      <c r="FF27" s="2" t="s">
        <v>200</v>
      </c>
      <c r="FG27" s="4"/>
      <c r="FH27" s="8"/>
      <c r="FI27" s="4">
        <v>1</v>
      </c>
      <c r="FJ27" s="8">
        <v>82.2</v>
      </c>
      <c r="FK27" s="7">
        <v>-1</v>
      </c>
      <c r="FL27" s="7">
        <v>-1</v>
      </c>
      <c r="FM27" s="2" t="s">
        <v>210</v>
      </c>
      <c r="FN27" s="2" t="s">
        <v>197</v>
      </c>
      <c r="FO27" s="2" t="s">
        <v>226</v>
      </c>
      <c r="FP27" s="2" t="s">
        <v>708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228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>
        <v>1</v>
      </c>
      <c r="GF27" s="8">
        <v>76.55</v>
      </c>
      <c r="GG27" s="4"/>
      <c r="GH27" s="8"/>
      <c r="GI27" s="7"/>
      <c r="GJ27" s="7"/>
      <c r="GK27" s="2" t="s">
        <v>210</v>
      </c>
      <c r="GL27" s="2" t="s">
        <v>197</v>
      </c>
      <c r="GM27" s="2" t="s">
        <v>709</v>
      </c>
      <c r="GN27" s="2" t="s">
        <v>399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210</v>
      </c>
      <c r="GX27" s="2" t="s">
        <v>197</v>
      </c>
      <c r="GY27" s="2" t="s">
        <v>231</v>
      </c>
      <c r="GZ27" s="2" t="s">
        <v>450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254</v>
      </c>
      <c r="HJ27" s="2" t="s">
        <v>197</v>
      </c>
      <c r="HK27" s="2" t="s">
        <v>200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210</v>
      </c>
      <c r="HV27" s="2" t="s">
        <v>197</v>
      </c>
      <c r="HW27" s="2" t="s">
        <v>371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210</v>
      </c>
      <c r="IH27" s="2" t="s">
        <v>197</v>
      </c>
      <c r="II27" s="2" t="s">
        <v>596</v>
      </c>
      <c r="IJ27" s="2" t="s">
        <v>710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228</v>
      </c>
      <c r="IT27" s="2" t="s">
        <v>197</v>
      </c>
      <c r="IU27" s="2" t="s">
        <v>611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228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200</v>
      </c>
      <c r="JR27" s="2" t="s">
        <v>200</v>
      </c>
      <c r="JS27" s="2" t="s">
        <v>200</v>
      </c>
      <c r="JT27" s="2" t="s">
        <v>200</v>
      </c>
      <c r="JU27" s="2" t="s">
        <v>200</v>
      </c>
      <c r="JV27" s="2" t="s">
        <v>200</v>
      </c>
      <c r="JW27" s="4"/>
      <c r="JX27" s="8"/>
      <c r="JY27" s="4"/>
      <c r="JZ27" s="8"/>
      <c r="KA27" s="7"/>
      <c r="KB27" s="7"/>
      <c r="KC27" s="2" t="s">
        <v>242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499</v>
      </c>
      <c r="KI27" s="4"/>
      <c r="KJ27" s="8"/>
      <c r="KK27" s="4"/>
      <c r="KL27" s="8"/>
      <c r="KM27" s="7"/>
      <c r="KN27" s="7"/>
      <c r="KO27" s="2" t="s">
        <v>210</v>
      </c>
      <c r="KP27" s="2" t="s">
        <v>243</v>
      </c>
      <c r="KQ27" s="2" t="s">
        <v>696</v>
      </c>
      <c r="KR27" s="2" t="s">
        <v>711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210</v>
      </c>
      <c r="LB27" s="2" t="s">
        <v>243</v>
      </c>
      <c r="LC27" s="2" t="s">
        <v>246</v>
      </c>
      <c r="LD27" s="2" t="s">
        <v>712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210</v>
      </c>
      <c r="LN27" s="2" t="s">
        <v>243</v>
      </c>
      <c r="LO27" s="2" t="s">
        <v>412</v>
      </c>
      <c r="LP27" s="2" t="s">
        <v>200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210</v>
      </c>
      <c r="LZ27" s="2" t="s">
        <v>197</v>
      </c>
      <c r="MA27" s="2" t="s">
        <v>664</v>
      </c>
      <c r="MB27" s="2" t="s">
        <v>324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210</v>
      </c>
      <c r="ML27" s="2" t="s">
        <v>251</v>
      </c>
      <c r="MM27" s="2" t="s">
        <v>665</v>
      </c>
      <c r="MN27" s="2" t="s">
        <v>713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254</v>
      </c>
      <c r="NJ27" s="2" t="s">
        <v>197</v>
      </c>
      <c r="NK27" s="2" t="s">
        <v>200</v>
      </c>
      <c r="NL27" s="2" t="s">
        <v>200</v>
      </c>
      <c r="NM27" s="2" t="s">
        <v>212</v>
      </c>
      <c r="NN27" s="2" t="s">
        <v>200</v>
      </c>
      <c r="NO27" s="4"/>
      <c r="NP27" s="8"/>
      <c r="NQ27" s="4"/>
      <c r="NR27" s="8"/>
      <c r="NS27" s="7"/>
      <c r="NT27" s="7"/>
      <c r="NU27" s="2" t="s">
        <v>210</v>
      </c>
      <c r="NV27" s="2" t="s">
        <v>243</v>
      </c>
      <c r="NW27" s="2" t="s">
        <v>279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200</v>
      </c>
      <c r="OH27" s="2" t="s">
        <v>200</v>
      </c>
      <c r="OI27" s="2" t="s">
        <v>200</v>
      </c>
      <c r="OJ27" s="2" t="s">
        <v>200</v>
      </c>
      <c r="OK27" s="2" t="s">
        <v>200</v>
      </c>
      <c r="OL27" s="2" t="s">
        <v>200</v>
      </c>
      <c r="OM27" s="4"/>
      <c r="ON27" s="8"/>
      <c r="OO27" s="4"/>
      <c r="OP27" s="8"/>
      <c r="OQ27" s="7"/>
      <c r="OR27" s="7"/>
      <c r="OS27" s="2" t="s">
        <v>210</v>
      </c>
      <c r="OT27" s="2" t="s">
        <v>243</v>
      </c>
      <c r="OU27" s="2" t="s">
        <v>666</v>
      </c>
      <c r="OV27" s="2" t="s">
        <v>714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307</v>
      </c>
      <c r="PF27" s="2" t="s">
        <v>197</v>
      </c>
      <c r="PG27" s="2" t="s">
        <v>378</v>
      </c>
      <c r="PH27" s="2" t="s">
        <v>715</v>
      </c>
      <c r="PI27" s="2" t="s">
        <v>212</v>
      </c>
      <c r="PJ27" s="2" t="s">
        <v>200</v>
      </c>
      <c r="PK27" s="4"/>
      <c r="PL27" s="8"/>
      <c r="PM27" s="4"/>
      <c r="PN27" s="8"/>
      <c r="PO27" s="7"/>
      <c r="PP27" s="7"/>
      <c r="PQ27" s="2" t="s">
        <v>254</v>
      </c>
      <c r="PR27" s="2" t="s">
        <v>197</v>
      </c>
      <c r="PS27" s="2" t="s">
        <v>200</v>
      </c>
      <c r="PT27" s="2" t="s">
        <v>200</v>
      </c>
      <c r="PU27" s="2" t="s">
        <v>212</v>
      </c>
      <c r="PV27" s="2" t="s">
        <v>200</v>
      </c>
      <c r="PW27" s="4"/>
      <c r="PX27" s="8"/>
      <c r="PY27" s="4"/>
      <c r="PZ27" s="8"/>
      <c r="QA27" s="7"/>
      <c r="QB27" s="7"/>
      <c r="QC27" s="2" t="s">
        <v>200</v>
      </c>
      <c r="QD27" s="2" t="s">
        <v>200</v>
      </c>
      <c r="QE27" s="2" t="s">
        <v>200</v>
      </c>
      <c r="QF27" s="2" t="s">
        <v>200</v>
      </c>
      <c r="QG27" s="2" t="s">
        <v>200</v>
      </c>
      <c r="QH27" s="2" t="s">
        <v>200</v>
      </c>
      <c r="QI27" s="4"/>
      <c r="QJ27" s="8"/>
      <c r="QK27" s="4"/>
      <c r="QL27" s="8"/>
      <c r="QM27" s="7"/>
      <c r="QN27" s="7"/>
      <c r="QO27" s="2" t="s">
        <v>210</v>
      </c>
      <c r="QP27" s="2" t="s">
        <v>243</v>
      </c>
      <c r="QQ27" s="2" t="s">
        <v>669</v>
      </c>
      <c r="QR27" s="2" t="s">
        <v>716</v>
      </c>
      <c r="QS27" s="2" t="s">
        <v>212</v>
      </c>
      <c r="QT27" s="2" t="s">
        <v>200</v>
      </c>
      <c r="QU27" s="4">
        <v>213</v>
      </c>
      <c r="QV27" s="4"/>
      <c r="QW27" s="4"/>
      <c r="QX27" s="4">
        <v>1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>
        <v>449</v>
      </c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717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718</v>
      </c>
      <c r="G28" s="2" t="s">
        <v>718</v>
      </c>
      <c r="H28" s="2" t="s">
        <v>718</v>
      </c>
      <c r="I28" s="2" t="s">
        <v>719</v>
      </c>
      <c r="J28" s="2" t="s">
        <v>195</v>
      </c>
      <c r="K28" s="2" t="s">
        <v>646</v>
      </c>
      <c r="L28" s="3">
        <v>65</v>
      </c>
      <c r="M28" s="3">
        <v>68.25</v>
      </c>
      <c r="N28" s="3">
        <v>129.99</v>
      </c>
      <c r="O28" s="2" t="s">
        <v>197</v>
      </c>
      <c r="P28" s="2" t="s">
        <v>685</v>
      </c>
      <c r="Q28" s="2" t="s">
        <v>199</v>
      </c>
      <c r="R28" s="2" t="s">
        <v>200</v>
      </c>
      <c r="S28" s="2" t="s">
        <v>720</v>
      </c>
      <c r="T28" s="2" t="s">
        <v>202</v>
      </c>
      <c r="U28" s="2" t="s">
        <v>203</v>
      </c>
      <c r="V28" s="2" t="s">
        <v>721</v>
      </c>
      <c r="W28" s="2" t="s">
        <v>722</v>
      </c>
      <c r="X28" s="2" t="s">
        <v>723</v>
      </c>
      <c r="Y28" s="2" t="s">
        <v>247</v>
      </c>
      <c r="Z28" s="4">
        <v>218</v>
      </c>
      <c r="AA28" s="4">
        <f>=ROUNDDOWN(13.625,0)</f>
      </c>
      <c r="AB28" s="5">
        <v>16</v>
      </c>
      <c r="AC28" s="2" t="s">
        <v>724</v>
      </c>
      <c r="AD28" s="4">
        <v>100</v>
      </c>
      <c r="AE28" s="4">
        <v>530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/>
      <c r="AP28" s="4">
        <v>10</v>
      </c>
      <c r="AQ28" s="8">
        <v>742.53</v>
      </c>
      <c r="AR28" s="4">
        <v>13</v>
      </c>
      <c r="AS28" s="8">
        <v>921.96</v>
      </c>
      <c r="AT28" s="7">
        <v>-0.2308</v>
      </c>
      <c r="AU28" s="7">
        <v>-0.1946</v>
      </c>
      <c r="AV28" s="4">
        <v>12</v>
      </c>
      <c r="AW28" s="8">
        <v>925.63</v>
      </c>
      <c r="AX28" s="4">
        <v>29</v>
      </c>
      <c r="AY28" s="8">
        <v>2325.08</v>
      </c>
      <c r="AZ28" s="7">
        <v>-0.5862</v>
      </c>
      <c r="BA28" s="7">
        <v>-0.6019</v>
      </c>
      <c r="BB28" s="7">
        <v>0.8022</v>
      </c>
      <c r="BC28" s="4">
        <v>34</v>
      </c>
      <c r="BD28" s="8">
        <v>2565.73</v>
      </c>
      <c r="BE28" s="4">
        <v>95</v>
      </c>
      <c r="BF28" s="8">
        <v>7199.38</v>
      </c>
      <c r="BG28" s="7">
        <v>-0.6421</v>
      </c>
      <c r="BH28" s="7">
        <v>-0.6436</v>
      </c>
      <c r="BI28" s="7">
        <v>0.3608</v>
      </c>
      <c r="BJ28" s="4">
        <v>10</v>
      </c>
      <c r="BK28" s="8">
        <v>742.53</v>
      </c>
      <c r="BL28" s="2" t="s">
        <v>725</v>
      </c>
      <c r="BM28" s="7">
        <v>1</v>
      </c>
      <c r="BN28" s="7">
        <v>1</v>
      </c>
      <c r="BO28" s="4">
        <v>4</v>
      </c>
      <c r="BP28" s="8">
        <v>298.96</v>
      </c>
      <c r="BQ28" s="4">
        <v>1</v>
      </c>
      <c r="BR28" s="8">
        <v>74.74</v>
      </c>
      <c r="BS28" s="7">
        <v>3</v>
      </c>
      <c r="BT28" s="7">
        <v>3</v>
      </c>
      <c r="BU28" s="2" t="s">
        <v>210</v>
      </c>
      <c r="BV28" s="2" t="s">
        <v>197</v>
      </c>
      <c r="BW28" s="2" t="s">
        <v>200</v>
      </c>
      <c r="BX28" s="2" t="s">
        <v>726</v>
      </c>
      <c r="BY28" s="2" t="s">
        <v>212</v>
      </c>
      <c r="BZ28" s="2" t="s">
        <v>200</v>
      </c>
      <c r="CA28" s="4"/>
      <c r="CB28" s="8"/>
      <c r="CC28" s="4">
        <v>2</v>
      </c>
      <c r="CD28" s="8">
        <v>136.48</v>
      </c>
      <c r="CE28" s="7">
        <v>-1</v>
      </c>
      <c r="CF28" s="7">
        <v>-1</v>
      </c>
      <c r="CG28" s="2" t="s">
        <v>210</v>
      </c>
      <c r="CH28" s="2" t="s">
        <v>197</v>
      </c>
      <c r="CI28" s="2" t="s">
        <v>505</v>
      </c>
      <c r="CJ28" s="2" t="s">
        <v>727</v>
      </c>
      <c r="CK28" s="2" t="s">
        <v>212</v>
      </c>
      <c r="CL28" s="2" t="s">
        <v>200</v>
      </c>
      <c r="CM28" s="4">
        <v>1</v>
      </c>
      <c r="CN28" s="8">
        <v>75.07</v>
      </c>
      <c r="CO28" s="4">
        <v>1</v>
      </c>
      <c r="CP28" s="8">
        <v>75.07</v>
      </c>
      <c r="CQ28" s="7"/>
      <c r="CR28" s="7"/>
      <c r="CS28" s="2" t="s">
        <v>210</v>
      </c>
      <c r="CT28" s="2" t="s">
        <v>197</v>
      </c>
      <c r="CU28" s="2" t="s">
        <v>438</v>
      </c>
      <c r="CV28" s="2" t="s">
        <v>728</v>
      </c>
      <c r="CW28" s="2" t="s">
        <v>212</v>
      </c>
      <c r="CX28" s="2" t="s">
        <v>200</v>
      </c>
      <c r="CY28" s="4">
        <v>1</v>
      </c>
      <c r="CZ28" s="8">
        <v>73.7</v>
      </c>
      <c r="DA28" s="4">
        <v>6</v>
      </c>
      <c r="DB28" s="8">
        <v>442.2</v>
      </c>
      <c r="DC28" s="7">
        <v>-0.8333</v>
      </c>
      <c r="DD28" s="7">
        <v>-0.8333</v>
      </c>
      <c r="DE28" s="2" t="s">
        <v>210</v>
      </c>
      <c r="DF28" s="2" t="s">
        <v>197</v>
      </c>
      <c r="DG28" s="2" t="s">
        <v>729</v>
      </c>
      <c r="DH28" s="2" t="s">
        <v>301</v>
      </c>
      <c r="DI28" s="2" t="s">
        <v>212</v>
      </c>
      <c r="DJ28" s="2" t="s">
        <v>200</v>
      </c>
      <c r="DK28" s="4">
        <v>3</v>
      </c>
      <c r="DL28" s="8">
        <v>221.1</v>
      </c>
      <c r="DM28" s="4"/>
      <c r="DN28" s="8"/>
      <c r="DO28" s="7"/>
      <c r="DP28" s="7"/>
      <c r="DQ28" s="2" t="s">
        <v>210</v>
      </c>
      <c r="DR28" s="2" t="s">
        <v>197</v>
      </c>
      <c r="DS28" s="2" t="s">
        <v>302</v>
      </c>
      <c r="DT28" s="2" t="s">
        <v>403</v>
      </c>
      <c r="DU28" s="2" t="s">
        <v>212</v>
      </c>
      <c r="DV28" s="2" t="s">
        <v>200</v>
      </c>
      <c r="DW28" s="4">
        <v>1</v>
      </c>
      <c r="DX28" s="8">
        <v>73.7</v>
      </c>
      <c r="DY28" s="4">
        <v>1</v>
      </c>
      <c r="DZ28" s="8">
        <v>73.7</v>
      </c>
      <c r="EA28" s="7"/>
      <c r="EB28" s="7"/>
      <c r="EC28" s="2" t="s">
        <v>210</v>
      </c>
      <c r="ED28" s="2" t="s">
        <v>197</v>
      </c>
      <c r="EE28" s="2" t="s">
        <v>298</v>
      </c>
      <c r="EF28" s="2" t="s">
        <v>328</v>
      </c>
      <c r="EG28" s="2" t="s">
        <v>212</v>
      </c>
      <c r="EH28" s="2" t="s">
        <v>200</v>
      </c>
      <c r="EI28" s="4"/>
      <c r="EJ28" s="8"/>
      <c r="EK28" s="4"/>
      <c r="EL28" s="8"/>
      <c r="EM28" s="7"/>
      <c r="EN28" s="7"/>
      <c r="EO28" s="2" t="s">
        <v>210</v>
      </c>
      <c r="EP28" s="2" t="s">
        <v>197</v>
      </c>
      <c r="EQ28" s="2" t="s">
        <v>541</v>
      </c>
      <c r="ER28" s="2" t="s">
        <v>730</v>
      </c>
      <c r="ES28" s="2" t="s">
        <v>212</v>
      </c>
      <c r="ET28" s="2" t="s">
        <v>200</v>
      </c>
      <c r="EU28" s="4"/>
      <c r="EV28" s="8"/>
      <c r="EW28" s="4">
        <v>2</v>
      </c>
      <c r="EX28" s="8">
        <v>119.77</v>
      </c>
      <c r="EY28" s="7">
        <v>-1</v>
      </c>
      <c r="EZ28" s="7">
        <v>-1</v>
      </c>
      <c r="FA28" s="2" t="s">
        <v>210</v>
      </c>
      <c r="FB28" s="2" t="s">
        <v>197</v>
      </c>
      <c r="FC28" s="2" t="s">
        <v>490</v>
      </c>
      <c r="FD28" s="2" t="s">
        <v>731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732</v>
      </c>
      <c r="FP28" s="2" t="s">
        <v>467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733</v>
      </c>
      <c r="GB28" s="2" t="s">
        <v>734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210</v>
      </c>
      <c r="GL28" s="2" t="s">
        <v>197</v>
      </c>
      <c r="GM28" s="2" t="s">
        <v>735</v>
      </c>
      <c r="GN28" s="2" t="s">
        <v>736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254</v>
      </c>
      <c r="GX28" s="2" t="s">
        <v>197</v>
      </c>
      <c r="GY28" s="2" t="s">
        <v>200</v>
      </c>
      <c r="GZ28" s="2" t="s">
        <v>200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243</v>
      </c>
      <c r="HK28" s="2" t="s">
        <v>233</v>
      </c>
      <c r="HL28" s="2" t="s">
        <v>737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307</v>
      </c>
      <c r="HV28" s="2" t="s">
        <v>197</v>
      </c>
      <c r="HW28" s="2" t="s">
        <v>235</v>
      </c>
      <c r="HX28" s="2" t="s">
        <v>738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247</v>
      </c>
      <c r="IJ28" s="2" t="s">
        <v>739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311</v>
      </c>
      <c r="IV28" s="2" t="s">
        <v>547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197</v>
      </c>
      <c r="JG28" s="2" t="s">
        <v>409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200</v>
      </c>
      <c r="JR28" s="2" t="s">
        <v>200</v>
      </c>
      <c r="JS28" s="2" t="s">
        <v>200</v>
      </c>
      <c r="JT28" s="2" t="s">
        <v>200</v>
      </c>
      <c r="JU28" s="2" t="s">
        <v>200</v>
      </c>
      <c r="JV28" s="2" t="s">
        <v>200</v>
      </c>
      <c r="JW28" s="4"/>
      <c r="JX28" s="8"/>
      <c r="JY28" s="4"/>
      <c r="JZ28" s="8"/>
      <c r="KA28" s="7"/>
      <c r="KB28" s="7"/>
      <c r="KC28" s="2" t="s">
        <v>242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499</v>
      </c>
      <c r="KI28" s="4"/>
      <c r="KJ28" s="8"/>
      <c r="KK28" s="4"/>
      <c r="KL28" s="8"/>
      <c r="KM28" s="7"/>
      <c r="KN28" s="7"/>
      <c r="KO28" s="2" t="s">
        <v>210</v>
      </c>
      <c r="KP28" s="2" t="s">
        <v>243</v>
      </c>
      <c r="KQ28" s="2" t="s">
        <v>740</v>
      </c>
      <c r="KR28" s="2" t="s">
        <v>741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210</v>
      </c>
      <c r="LB28" s="2" t="s">
        <v>197</v>
      </c>
      <c r="LC28" s="2" t="s">
        <v>742</v>
      </c>
      <c r="LD28" s="2" t="s">
        <v>291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210</v>
      </c>
      <c r="LN28" s="2" t="s">
        <v>243</v>
      </c>
      <c r="LO28" s="2" t="s">
        <v>412</v>
      </c>
      <c r="LP28" s="2" t="s">
        <v>200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197</v>
      </c>
      <c r="MA28" s="2" t="s">
        <v>661</v>
      </c>
      <c r="MB28" s="2" t="s">
        <v>200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251</v>
      </c>
      <c r="MM28" s="2" t="s">
        <v>743</v>
      </c>
      <c r="MN28" s="2" t="s">
        <v>439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254</v>
      </c>
      <c r="NJ28" s="2" t="s">
        <v>197</v>
      </c>
      <c r="NK28" s="2" t="s">
        <v>200</v>
      </c>
      <c r="NL28" s="2" t="s">
        <v>200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210</v>
      </c>
      <c r="NV28" s="2" t="s">
        <v>243</v>
      </c>
      <c r="NW28" s="2" t="s">
        <v>279</v>
      </c>
      <c r="NX28" s="2" t="s">
        <v>200</v>
      </c>
      <c r="NY28" s="2" t="s">
        <v>212</v>
      </c>
      <c r="NZ28" s="2" t="s">
        <v>200</v>
      </c>
      <c r="OA28" s="4"/>
      <c r="OB28" s="8"/>
      <c r="OC28" s="4"/>
      <c r="OD28" s="8"/>
      <c r="OE28" s="7"/>
      <c r="OF28" s="7"/>
      <c r="OG28" s="2" t="s">
        <v>242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228</v>
      </c>
      <c r="OT28" s="2" t="s">
        <v>243</v>
      </c>
      <c r="OU28" s="2" t="s">
        <v>200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210</v>
      </c>
      <c r="PF28" s="2" t="s">
        <v>197</v>
      </c>
      <c r="PG28" s="2" t="s">
        <v>359</v>
      </c>
      <c r="PH28" s="2" t="s">
        <v>200</v>
      </c>
      <c r="PI28" s="2" t="s">
        <v>212</v>
      </c>
      <c r="PJ28" s="2" t="s">
        <v>200</v>
      </c>
      <c r="PK28" s="4"/>
      <c r="PL28" s="8"/>
      <c r="PM28" s="4"/>
      <c r="PN28" s="8"/>
      <c r="PO28" s="7"/>
      <c r="PP28" s="7"/>
      <c r="PQ28" s="2" t="s">
        <v>254</v>
      </c>
      <c r="PR28" s="2" t="s">
        <v>197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254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228</v>
      </c>
      <c r="QP28" s="2" t="s">
        <v>243</v>
      </c>
      <c r="QQ28" s="2" t="s">
        <v>200</v>
      </c>
      <c r="QR28" s="2" t="s">
        <v>200</v>
      </c>
      <c r="QS28" s="2" t="s">
        <v>212</v>
      </c>
      <c r="QT28" s="2" t="s">
        <v>200</v>
      </c>
      <c r="QU28" s="4">
        <v>156</v>
      </c>
      <c r="QV28" s="4"/>
      <c r="QW28" s="4"/>
      <c r="QX28" s="4">
        <v>62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>
        <v>100</v>
      </c>
      <c r="RU28" s="4"/>
      <c r="RV28" s="4">
        <v>250</v>
      </c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>
        <v>130</v>
      </c>
      <c r="SK28" s="4"/>
      <c r="SL28" s="4"/>
      <c r="SM28" s="4"/>
      <c r="SN28" s="4"/>
      <c r="SO28" s="4"/>
      <c r="SP28" s="4"/>
      <c r="SQ28" s="4">
        <v>50</v>
      </c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744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718</v>
      </c>
      <c r="G29" s="2" t="s">
        <v>718</v>
      </c>
      <c r="H29" s="2" t="s">
        <v>718</v>
      </c>
      <c r="I29" s="2" t="s">
        <v>719</v>
      </c>
      <c r="J29" s="2" t="s">
        <v>262</v>
      </c>
      <c r="K29" s="2" t="s">
        <v>646</v>
      </c>
      <c r="L29" s="3">
        <v>80</v>
      </c>
      <c r="M29" s="3">
        <v>84</v>
      </c>
      <c r="N29" s="3">
        <v>159.99</v>
      </c>
      <c r="O29" s="2" t="s">
        <v>197</v>
      </c>
      <c r="P29" s="2" t="s">
        <v>685</v>
      </c>
      <c r="Q29" s="2" t="s">
        <v>199</v>
      </c>
      <c r="R29" s="2" t="s">
        <v>200</v>
      </c>
      <c r="S29" s="2" t="s">
        <v>720</v>
      </c>
      <c r="T29" s="2" t="s">
        <v>202</v>
      </c>
      <c r="U29" s="2" t="s">
        <v>203</v>
      </c>
      <c r="V29" s="2" t="s">
        <v>721</v>
      </c>
      <c r="W29" s="2" t="s">
        <v>722</v>
      </c>
      <c r="X29" s="2" t="s">
        <v>723</v>
      </c>
      <c r="Y29" s="2" t="s">
        <v>247</v>
      </c>
      <c r="Z29" s="4">
        <v>265</v>
      </c>
      <c r="AA29" s="4">
        <f>=ROUNDDOWN(20.3846153846154,0)</f>
      </c>
      <c r="AB29" s="5">
        <v>13</v>
      </c>
      <c r="AC29" s="2" t="s">
        <v>724</v>
      </c>
      <c r="AD29" s="4">
        <v>120</v>
      </c>
      <c r="AE29" s="4">
        <v>250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/>
      <c r="AP29" s="4">
        <v>2</v>
      </c>
      <c r="AQ29" s="8">
        <v>183.1</v>
      </c>
      <c r="AR29" s="4">
        <v>16</v>
      </c>
      <c r="AS29" s="8">
        <v>1403.12</v>
      </c>
      <c r="AT29" s="7">
        <v>-0.875</v>
      </c>
      <c r="AU29" s="7">
        <v>-0.8695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0.1978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2</v>
      </c>
      <c r="BK29" s="8">
        <v>183.1</v>
      </c>
      <c r="BL29" s="2" t="s">
        <v>745</v>
      </c>
      <c r="BM29" s="7">
        <v>1</v>
      </c>
      <c r="BN29" s="7">
        <v>1</v>
      </c>
      <c r="BO29" s="4"/>
      <c r="BP29" s="8"/>
      <c r="BQ29" s="4">
        <v>3</v>
      </c>
      <c r="BR29" s="8">
        <v>275.97</v>
      </c>
      <c r="BS29" s="7">
        <v>-1</v>
      </c>
      <c r="BT29" s="7">
        <v>-1</v>
      </c>
      <c r="BU29" s="2" t="s">
        <v>210</v>
      </c>
      <c r="BV29" s="2" t="s">
        <v>197</v>
      </c>
      <c r="BW29" s="2" t="s">
        <v>200</v>
      </c>
      <c r="BX29" s="2" t="s">
        <v>746</v>
      </c>
      <c r="BY29" s="2" t="s">
        <v>212</v>
      </c>
      <c r="BZ29" s="2" t="s">
        <v>200</v>
      </c>
      <c r="CA29" s="4"/>
      <c r="CB29" s="8"/>
      <c r="CC29" s="4">
        <v>2</v>
      </c>
      <c r="CD29" s="8">
        <v>167.98</v>
      </c>
      <c r="CE29" s="7">
        <v>-1</v>
      </c>
      <c r="CF29" s="7">
        <v>-1</v>
      </c>
      <c r="CG29" s="2" t="s">
        <v>210</v>
      </c>
      <c r="CH29" s="2" t="s">
        <v>197</v>
      </c>
      <c r="CI29" s="2" t="s">
        <v>505</v>
      </c>
      <c r="CJ29" s="2" t="s">
        <v>739</v>
      </c>
      <c r="CK29" s="2" t="s">
        <v>212</v>
      </c>
      <c r="CL29" s="2" t="s">
        <v>200</v>
      </c>
      <c r="CM29" s="4">
        <v>1</v>
      </c>
      <c r="CN29" s="8">
        <v>92.39</v>
      </c>
      <c r="CO29" s="4">
        <v>1</v>
      </c>
      <c r="CP29" s="8">
        <v>92.39</v>
      </c>
      <c r="CQ29" s="7"/>
      <c r="CR29" s="7"/>
      <c r="CS29" s="2" t="s">
        <v>210</v>
      </c>
      <c r="CT29" s="2" t="s">
        <v>197</v>
      </c>
      <c r="CU29" s="2" t="s">
        <v>742</v>
      </c>
      <c r="CV29" s="2" t="s">
        <v>747</v>
      </c>
      <c r="CW29" s="2" t="s">
        <v>212</v>
      </c>
      <c r="CX29" s="2" t="s">
        <v>200</v>
      </c>
      <c r="CY29" s="4"/>
      <c r="CZ29" s="8"/>
      <c r="DA29" s="4">
        <v>4</v>
      </c>
      <c r="DB29" s="8">
        <v>362.84</v>
      </c>
      <c r="DC29" s="7">
        <v>-1</v>
      </c>
      <c r="DD29" s="7">
        <v>-1</v>
      </c>
      <c r="DE29" s="2" t="s">
        <v>210</v>
      </c>
      <c r="DF29" s="2" t="s">
        <v>197</v>
      </c>
      <c r="DG29" s="2" t="s">
        <v>729</v>
      </c>
      <c r="DH29" s="2" t="s">
        <v>296</v>
      </c>
      <c r="DI29" s="2" t="s">
        <v>212</v>
      </c>
      <c r="DJ29" s="2" t="s">
        <v>200</v>
      </c>
      <c r="DK29" s="4">
        <v>1</v>
      </c>
      <c r="DL29" s="8">
        <v>90.71</v>
      </c>
      <c r="DM29" s="4">
        <v>2</v>
      </c>
      <c r="DN29" s="8">
        <v>181.42</v>
      </c>
      <c r="DO29" s="7">
        <v>-0.5</v>
      </c>
      <c r="DP29" s="7">
        <v>-0.5</v>
      </c>
      <c r="DQ29" s="2" t="s">
        <v>210</v>
      </c>
      <c r="DR29" s="2" t="s">
        <v>197</v>
      </c>
      <c r="DS29" s="2" t="s">
        <v>302</v>
      </c>
      <c r="DT29" s="2" t="s">
        <v>748</v>
      </c>
      <c r="DU29" s="2" t="s">
        <v>212</v>
      </c>
      <c r="DV29" s="2" t="s">
        <v>200</v>
      </c>
      <c r="DW29" s="4"/>
      <c r="DX29" s="8"/>
      <c r="DY29" s="4">
        <v>1</v>
      </c>
      <c r="DZ29" s="8">
        <v>90.71</v>
      </c>
      <c r="EA29" s="7">
        <v>-1</v>
      </c>
      <c r="EB29" s="7">
        <v>-1</v>
      </c>
      <c r="EC29" s="2" t="s">
        <v>210</v>
      </c>
      <c r="ED29" s="2" t="s">
        <v>251</v>
      </c>
      <c r="EE29" s="2" t="s">
        <v>298</v>
      </c>
      <c r="EF29" s="2" t="s">
        <v>419</v>
      </c>
      <c r="EG29" s="2" t="s">
        <v>212</v>
      </c>
      <c r="EH29" s="2" t="s">
        <v>200</v>
      </c>
      <c r="EI29" s="4"/>
      <c r="EJ29" s="8"/>
      <c r="EK29" s="4"/>
      <c r="EL29" s="8"/>
      <c r="EM29" s="7"/>
      <c r="EN29" s="7"/>
      <c r="EO29" s="2" t="s">
        <v>210</v>
      </c>
      <c r="EP29" s="2" t="s">
        <v>197</v>
      </c>
      <c r="EQ29" s="2" t="s">
        <v>541</v>
      </c>
      <c r="ER29" s="2" t="s">
        <v>340</v>
      </c>
      <c r="ES29" s="2" t="s">
        <v>212</v>
      </c>
      <c r="ET29" s="2" t="s">
        <v>200</v>
      </c>
      <c r="EU29" s="4"/>
      <c r="EV29" s="8"/>
      <c r="EW29" s="4">
        <v>2</v>
      </c>
      <c r="EX29" s="8">
        <v>143.62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490</v>
      </c>
      <c r="FD29" s="2" t="s">
        <v>749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732</v>
      </c>
      <c r="FP29" s="2" t="s">
        <v>750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733</v>
      </c>
      <c r="GB29" s="2" t="s">
        <v>403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210</v>
      </c>
      <c r="GL29" s="2" t="s">
        <v>197</v>
      </c>
      <c r="GM29" s="2" t="s">
        <v>735</v>
      </c>
      <c r="GN29" s="2" t="s">
        <v>462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254</v>
      </c>
      <c r="GX29" s="2" t="s">
        <v>197</v>
      </c>
      <c r="GY29" s="2" t="s">
        <v>200</v>
      </c>
      <c r="GZ29" s="2" t="s">
        <v>200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243</v>
      </c>
      <c r="HK29" s="2" t="s">
        <v>233</v>
      </c>
      <c r="HL29" s="2" t="s">
        <v>737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307</v>
      </c>
      <c r="HV29" s="2" t="s">
        <v>197</v>
      </c>
      <c r="HW29" s="2" t="s">
        <v>235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197</v>
      </c>
      <c r="II29" s="2" t="s">
        <v>247</v>
      </c>
      <c r="IJ29" s="2" t="s">
        <v>751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311</v>
      </c>
      <c r="IV29" s="2" t="s">
        <v>752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409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200</v>
      </c>
      <c r="JR29" s="2" t="s">
        <v>200</v>
      </c>
      <c r="JS29" s="2" t="s">
        <v>200</v>
      </c>
      <c r="JT29" s="2" t="s">
        <v>200</v>
      </c>
      <c r="JU29" s="2" t="s">
        <v>200</v>
      </c>
      <c r="JV29" s="2" t="s">
        <v>200</v>
      </c>
      <c r="JW29" s="4"/>
      <c r="JX29" s="8"/>
      <c r="JY29" s="4"/>
      <c r="JZ29" s="8"/>
      <c r="KA29" s="7"/>
      <c r="KB29" s="7"/>
      <c r="KC29" s="2" t="s">
        <v>242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499</v>
      </c>
      <c r="KI29" s="4"/>
      <c r="KJ29" s="8"/>
      <c r="KK29" s="4"/>
      <c r="KL29" s="8"/>
      <c r="KM29" s="7"/>
      <c r="KN29" s="7"/>
      <c r="KO29" s="2" t="s">
        <v>210</v>
      </c>
      <c r="KP29" s="2" t="s">
        <v>243</v>
      </c>
      <c r="KQ29" s="2" t="s">
        <v>740</v>
      </c>
      <c r="KR29" s="2" t="s">
        <v>726</v>
      </c>
      <c r="KS29" s="2" t="s">
        <v>212</v>
      </c>
      <c r="KT29" s="2" t="s">
        <v>200</v>
      </c>
      <c r="KU29" s="4"/>
      <c r="KV29" s="8"/>
      <c r="KW29" s="4">
        <v>1</v>
      </c>
      <c r="KX29" s="8">
        <v>88.19</v>
      </c>
      <c r="KY29" s="7">
        <v>-1</v>
      </c>
      <c r="KZ29" s="7">
        <v>-1</v>
      </c>
      <c r="LA29" s="2" t="s">
        <v>210</v>
      </c>
      <c r="LB29" s="2" t="s">
        <v>197</v>
      </c>
      <c r="LC29" s="2" t="s">
        <v>742</v>
      </c>
      <c r="LD29" s="2" t="s">
        <v>502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210</v>
      </c>
      <c r="LN29" s="2" t="s">
        <v>243</v>
      </c>
      <c r="LO29" s="2" t="s">
        <v>412</v>
      </c>
      <c r="LP29" s="2" t="s">
        <v>200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197</v>
      </c>
      <c r="MA29" s="2" t="s">
        <v>661</v>
      </c>
      <c r="MB29" s="2" t="s">
        <v>200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251</v>
      </c>
      <c r="MM29" s="2" t="s">
        <v>341</v>
      </c>
      <c r="MN29" s="2" t="s">
        <v>316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254</v>
      </c>
      <c r="NJ29" s="2" t="s">
        <v>197</v>
      </c>
      <c r="NK29" s="2" t="s">
        <v>200</v>
      </c>
      <c r="NL29" s="2" t="s">
        <v>200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210</v>
      </c>
      <c r="NV29" s="2" t="s">
        <v>243</v>
      </c>
      <c r="NW29" s="2" t="s">
        <v>279</v>
      </c>
      <c r="NX29" s="2" t="s">
        <v>200</v>
      </c>
      <c r="NY29" s="2" t="s">
        <v>212</v>
      </c>
      <c r="NZ29" s="2" t="s">
        <v>200</v>
      </c>
      <c r="OA29" s="4"/>
      <c r="OB29" s="8"/>
      <c r="OC29" s="4"/>
      <c r="OD29" s="8"/>
      <c r="OE29" s="7"/>
      <c r="OF29" s="7"/>
      <c r="OG29" s="2" t="s">
        <v>242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228</v>
      </c>
      <c r="OT29" s="2" t="s">
        <v>243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210</v>
      </c>
      <c r="PF29" s="2" t="s">
        <v>197</v>
      </c>
      <c r="PG29" s="2" t="s">
        <v>753</v>
      </c>
      <c r="PH29" s="2" t="s">
        <v>754</v>
      </c>
      <c r="PI29" s="2" t="s">
        <v>212</v>
      </c>
      <c r="PJ29" s="2" t="s">
        <v>200</v>
      </c>
      <c r="PK29" s="4"/>
      <c r="PL29" s="8"/>
      <c r="PM29" s="4"/>
      <c r="PN29" s="8"/>
      <c r="PO29" s="7"/>
      <c r="PP29" s="7"/>
      <c r="PQ29" s="2" t="s">
        <v>254</v>
      </c>
      <c r="PR29" s="2" t="s">
        <v>197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254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228</v>
      </c>
      <c r="QP29" s="2" t="s">
        <v>243</v>
      </c>
      <c r="QQ29" s="2" t="s">
        <v>200</v>
      </c>
      <c r="QR29" s="2" t="s">
        <v>200</v>
      </c>
      <c r="QS29" s="2" t="s">
        <v>212</v>
      </c>
      <c r="QT29" s="2" t="s">
        <v>200</v>
      </c>
      <c r="QU29" s="4">
        <v>222</v>
      </c>
      <c r="QV29" s="4"/>
      <c r="QW29" s="4"/>
      <c r="QX29" s="4">
        <v>43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>
        <v>120</v>
      </c>
      <c r="RU29" s="4"/>
      <c r="RV29" s="4">
        <v>130</v>
      </c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755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718</v>
      </c>
      <c r="G30" s="2" t="s">
        <v>718</v>
      </c>
      <c r="H30" s="2" t="s">
        <v>718</v>
      </c>
      <c r="I30" s="2" t="s">
        <v>719</v>
      </c>
      <c r="J30" s="2" t="s">
        <v>195</v>
      </c>
      <c r="K30" s="2" t="s">
        <v>196</v>
      </c>
      <c r="L30" s="3">
        <v>65</v>
      </c>
      <c r="M30" s="3">
        <v>68.25</v>
      </c>
      <c r="N30" s="3">
        <v>129.99</v>
      </c>
      <c r="O30" s="2" t="s">
        <v>395</v>
      </c>
      <c r="P30" s="2" t="s">
        <v>396</v>
      </c>
      <c r="Q30" s="2" t="s">
        <v>199</v>
      </c>
      <c r="R30" s="2" t="s">
        <v>200</v>
      </c>
      <c r="S30" s="2" t="s">
        <v>756</v>
      </c>
      <c r="T30" s="2" t="s">
        <v>202</v>
      </c>
      <c r="U30" s="2" t="s">
        <v>203</v>
      </c>
      <c r="V30" s="2" t="s">
        <v>721</v>
      </c>
      <c r="W30" s="2" t="s">
        <v>722</v>
      </c>
      <c r="X30" s="2" t="s">
        <v>723</v>
      </c>
      <c r="Y30" s="2" t="s">
        <v>542</v>
      </c>
      <c r="Z30" s="4">
        <v>291</v>
      </c>
      <c r="AA30" s="4">
        <f>=ROUNDDOWN(58.2,0)</f>
      </c>
      <c r="AB30" s="5">
        <v>5</v>
      </c>
      <c r="AC30" s="2" t="s">
        <v>200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/>
      <c r="AP30" s="4">
        <v>5</v>
      </c>
      <c r="AQ30" s="8">
        <v>360.35</v>
      </c>
      <c r="AR30" s="4">
        <v>23</v>
      </c>
      <c r="AS30" s="8">
        <v>1579.27</v>
      </c>
      <c r="AT30" s="7">
        <v>-0.7826</v>
      </c>
      <c r="AU30" s="7">
        <v>-0.7718</v>
      </c>
      <c r="AV30" s="4">
        <v>9</v>
      </c>
      <c r="AW30" s="8">
        <v>723.19</v>
      </c>
      <c r="AX30" s="4">
        <v>28</v>
      </c>
      <c r="AY30" s="8">
        <v>1974.86</v>
      </c>
      <c r="AZ30" s="7">
        <v>-0.6786</v>
      </c>
      <c r="BA30" s="7">
        <v>-0.6338</v>
      </c>
      <c r="BB30" s="7">
        <v>0.4983</v>
      </c>
      <c r="BC30" s="4" t="s">
        <v>200</v>
      </c>
      <c r="BD30" s="8" t="s">
        <v>200</v>
      </c>
      <c r="BE30" s="4" t="s">
        <v>200</v>
      </c>
      <c r="BF30" s="8" t="s">
        <v>200</v>
      </c>
      <c r="BG30" s="7" t="s">
        <v>200</v>
      </c>
      <c r="BH30" s="7" t="s">
        <v>200</v>
      </c>
      <c r="BI30" s="7">
        <v>0.2819</v>
      </c>
      <c r="BJ30" s="4">
        <v>5</v>
      </c>
      <c r="BK30" s="8">
        <v>360.35</v>
      </c>
      <c r="BL30" s="2" t="s">
        <v>757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210</v>
      </c>
      <c r="BV30" s="2" t="s">
        <v>197</v>
      </c>
      <c r="BW30" s="2" t="s">
        <v>200</v>
      </c>
      <c r="BX30" s="2" t="s">
        <v>200</v>
      </c>
      <c r="BY30" s="2" t="s">
        <v>212</v>
      </c>
      <c r="BZ30" s="2" t="s">
        <v>200</v>
      </c>
      <c r="CA30" s="4"/>
      <c r="CB30" s="8"/>
      <c r="CC30" s="4">
        <v>1</v>
      </c>
      <c r="CD30" s="8">
        <v>58</v>
      </c>
      <c r="CE30" s="7">
        <v>-1</v>
      </c>
      <c r="CF30" s="7">
        <v>-1</v>
      </c>
      <c r="CG30" s="2" t="s">
        <v>210</v>
      </c>
      <c r="CH30" s="2" t="s">
        <v>197</v>
      </c>
      <c r="CI30" s="2" t="s">
        <v>758</v>
      </c>
      <c r="CJ30" s="2" t="s">
        <v>759</v>
      </c>
      <c r="CK30" s="2" t="s">
        <v>212</v>
      </c>
      <c r="CL30" s="2" t="s">
        <v>200</v>
      </c>
      <c r="CM30" s="4">
        <v>1</v>
      </c>
      <c r="CN30" s="8">
        <v>75.07</v>
      </c>
      <c r="CO30" s="4"/>
      <c r="CP30" s="8"/>
      <c r="CQ30" s="7"/>
      <c r="CR30" s="7"/>
      <c r="CS30" s="2" t="s">
        <v>210</v>
      </c>
      <c r="CT30" s="2" t="s">
        <v>197</v>
      </c>
      <c r="CU30" s="2" t="s">
        <v>352</v>
      </c>
      <c r="CV30" s="2" t="s">
        <v>760</v>
      </c>
      <c r="CW30" s="2" t="s">
        <v>212</v>
      </c>
      <c r="CX30" s="2" t="s">
        <v>200</v>
      </c>
      <c r="CY30" s="4"/>
      <c r="CZ30" s="8"/>
      <c r="DA30" s="4">
        <v>1</v>
      </c>
      <c r="DB30" s="8">
        <v>73.7</v>
      </c>
      <c r="DC30" s="7">
        <v>-1</v>
      </c>
      <c r="DD30" s="7">
        <v>-1</v>
      </c>
      <c r="DE30" s="2" t="s">
        <v>210</v>
      </c>
      <c r="DF30" s="2" t="s">
        <v>197</v>
      </c>
      <c r="DG30" s="2" t="s">
        <v>761</v>
      </c>
      <c r="DH30" s="2" t="s">
        <v>272</v>
      </c>
      <c r="DI30" s="2" t="s">
        <v>212</v>
      </c>
      <c r="DJ30" s="2" t="s">
        <v>200</v>
      </c>
      <c r="DK30" s="4"/>
      <c r="DL30" s="8"/>
      <c r="DM30" s="4">
        <v>1</v>
      </c>
      <c r="DN30" s="8">
        <v>73.7</v>
      </c>
      <c r="DO30" s="7">
        <v>-1</v>
      </c>
      <c r="DP30" s="7">
        <v>-1</v>
      </c>
      <c r="DQ30" s="2" t="s">
        <v>210</v>
      </c>
      <c r="DR30" s="2" t="s">
        <v>197</v>
      </c>
      <c r="DS30" s="2" t="s">
        <v>762</v>
      </c>
      <c r="DT30" s="2" t="s">
        <v>763</v>
      </c>
      <c r="DU30" s="2" t="s">
        <v>212</v>
      </c>
      <c r="DV30" s="2" t="s">
        <v>200</v>
      </c>
      <c r="DW30" s="4"/>
      <c r="DX30" s="8"/>
      <c r="DY30" s="4">
        <v>1</v>
      </c>
      <c r="DZ30" s="8">
        <v>73.71</v>
      </c>
      <c r="EA30" s="7">
        <v>-1</v>
      </c>
      <c r="EB30" s="7">
        <v>-1</v>
      </c>
      <c r="EC30" s="2" t="s">
        <v>210</v>
      </c>
      <c r="ED30" s="2" t="s">
        <v>197</v>
      </c>
      <c r="EE30" s="2" t="s">
        <v>356</v>
      </c>
      <c r="EF30" s="2" t="s">
        <v>764</v>
      </c>
      <c r="EG30" s="2" t="s">
        <v>212</v>
      </c>
      <c r="EH30" s="2" t="s">
        <v>200</v>
      </c>
      <c r="EI30" s="4">
        <v>1</v>
      </c>
      <c r="EJ30" s="8">
        <v>71.66</v>
      </c>
      <c r="EK30" s="4">
        <v>1</v>
      </c>
      <c r="EL30" s="8">
        <v>71.66</v>
      </c>
      <c r="EM30" s="7"/>
      <c r="EN30" s="7"/>
      <c r="EO30" s="2" t="s">
        <v>210</v>
      </c>
      <c r="EP30" s="2" t="s">
        <v>197</v>
      </c>
      <c r="EQ30" s="2" t="s">
        <v>765</v>
      </c>
      <c r="ER30" s="2" t="s">
        <v>766</v>
      </c>
      <c r="ES30" s="2" t="s">
        <v>212</v>
      </c>
      <c r="ET30" s="2" t="s">
        <v>200</v>
      </c>
      <c r="EU30" s="4">
        <v>2</v>
      </c>
      <c r="EV30" s="8">
        <v>139.91</v>
      </c>
      <c r="EW30" s="4">
        <v>18</v>
      </c>
      <c r="EX30" s="8">
        <v>1228.5</v>
      </c>
      <c r="EY30" s="7">
        <v>-0.8889</v>
      </c>
      <c r="EZ30" s="7">
        <v>-0.8861</v>
      </c>
      <c r="FA30" s="2" t="s">
        <v>210</v>
      </c>
      <c r="FB30" s="2" t="s">
        <v>197</v>
      </c>
      <c r="FC30" s="2" t="s">
        <v>767</v>
      </c>
      <c r="FD30" s="2" t="s">
        <v>768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228</v>
      </c>
      <c r="FN30" s="2" t="s">
        <v>197</v>
      </c>
      <c r="FO30" s="2" t="s">
        <v>200</v>
      </c>
      <c r="FP30" s="2" t="s">
        <v>200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228</v>
      </c>
      <c r="FZ30" s="2" t="s">
        <v>197</v>
      </c>
      <c r="GA30" s="2" t="s">
        <v>200</v>
      </c>
      <c r="GB30" s="2" t="s">
        <v>200</v>
      </c>
      <c r="GC30" s="2" t="s">
        <v>212</v>
      </c>
      <c r="GD30" s="2" t="s">
        <v>200</v>
      </c>
      <c r="GE30" s="4">
        <v>1</v>
      </c>
      <c r="GF30" s="8">
        <v>73.71</v>
      </c>
      <c r="GG30" s="4"/>
      <c r="GH30" s="8"/>
      <c r="GI30" s="7"/>
      <c r="GJ30" s="7"/>
      <c r="GK30" s="2" t="s">
        <v>210</v>
      </c>
      <c r="GL30" s="2" t="s">
        <v>197</v>
      </c>
      <c r="GM30" s="2" t="s">
        <v>365</v>
      </c>
      <c r="GN30" s="2" t="s">
        <v>469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254</v>
      </c>
      <c r="GX30" s="2" t="s">
        <v>197</v>
      </c>
      <c r="GY30" s="2" t="s">
        <v>200</v>
      </c>
      <c r="GZ30" s="2" t="s">
        <v>200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254</v>
      </c>
      <c r="HJ30" s="2" t="s">
        <v>197</v>
      </c>
      <c r="HK30" s="2" t="s">
        <v>200</v>
      </c>
      <c r="HL30" s="2" t="s">
        <v>200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254</v>
      </c>
      <c r="HV30" s="2" t="s">
        <v>197</v>
      </c>
      <c r="HW30" s="2" t="s">
        <v>200</v>
      </c>
      <c r="HX30" s="2" t="s">
        <v>200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235</v>
      </c>
      <c r="IJ30" s="2" t="s">
        <v>769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228</v>
      </c>
      <c r="IT30" s="2" t="s">
        <v>197</v>
      </c>
      <c r="IU30" s="2" t="s">
        <v>200</v>
      </c>
      <c r="IV30" s="2" t="s">
        <v>200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210</v>
      </c>
      <c r="JF30" s="2" t="s">
        <v>197</v>
      </c>
      <c r="JG30" s="2" t="s">
        <v>409</v>
      </c>
      <c r="JH30" s="2" t="s">
        <v>200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200</v>
      </c>
      <c r="JR30" s="2" t="s">
        <v>200</v>
      </c>
      <c r="JS30" s="2" t="s">
        <v>200</v>
      </c>
      <c r="JT30" s="2" t="s">
        <v>200</v>
      </c>
      <c r="JU30" s="2" t="s">
        <v>200</v>
      </c>
      <c r="JV30" s="2" t="s">
        <v>200</v>
      </c>
      <c r="JW30" s="4"/>
      <c r="JX30" s="8"/>
      <c r="JY30" s="4"/>
      <c r="JZ30" s="8"/>
      <c r="KA30" s="7"/>
      <c r="KB30" s="7"/>
      <c r="KC30" s="2" t="s">
        <v>242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243</v>
      </c>
      <c r="KQ30" s="2" t="s">
        <v>374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254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200</v>
      </c>
      <c r="LG30" s="4"/>
      <c r="LH30" s="8"/>
      <c r="LI30" s="4"/>
      <c r="LJ30" s="8"/>
      <c r="LK30" s="7"/>
      <c r="LL30" s="7"/>
      <c r="LM30" s="2" t="s">
        <v>210</v>
      </c>
      <c r="LN30" s="2" t="s">
        <v>243</v>
      </c>
      <c r="LO30" s="2" t="s">
        <v>412</v>
      </c>
      <c r="LP30" s="2" t="s">
        <v>200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254</v>
      </c>
      <c r="LZ30" s="2" t="s">
        <v>197</v>
      </c>
      <c r="MA30" s="2" t="s">
        <v>200</v>
      </c>
      <c r="MB30" s="2" t="s">
        <v>200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210</v>
      </c>
      <c r="ML30" s="2" t="s">
        <v>251</v>
      </c>
      <c r="MM30" s="2" t="s">
        <v>236</v>
      </c>
      <c r="MN30" s="2" t="s">
        <v>770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254</v>
      </c>
      <c r="MX30" s="2" t="s">
        <v>243</v>
      </c>
      <c r="MY30" s="2" t="s">
        <v>200</v>
      </c>
      <c r="MZ30" s="2" t="s">
        <v>200</v>
      </c>
      <c r="NA30" s="2" t="s">
        <v>212</v>
      </c>
      <c r="NB30" s="2" t="s">
        <v>200</v>
      </c>
      <c r="NC30" s="4"/>
      <c r="ND30" s="8"/>
      <c r="NE30" s="4"/>
      <c r="NF30" s="8"/>
      <c r="NG30" s="7"/>
      <c r="NH30" s="7"/>
      <c r="NI30" s="2" t="s">
        <v>254</v>
      </c>
      <c r="NJ30" s="2" t="s">
        <v>197</v>
      </c>
      <c r="NK30" s="2" t="s">
        <v>200</v>
      </c>
      <c r="NL30" s="2" t="s">
        <v>200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210</v>
      </c>
      <c r="NV30" s="2" t="s">
        <v>243</v>
      </c>
      <c r="NW30" s="2" t="s">
        <v>279</v>
      </c>
      <c r="NX30" s="2" t="s">
        <v>200</v>
      </c>
      <c r="NY30" s="2" t="s">
        <v>212</v>
      </c>
      <c r="NZ30" s="2" t="s">
        <v>200</v>
      </c>
      <c r="OA30" s="4"/>
      <c r="OB30" s="8"/>
      <c r="OC30" s="4"/>
      <c r="OD30" s="8"/>
      <c r="OE30" s="7"/>
      <c r="OF30" s="7"/>
      <c r="OG30" s="2" t="s">
        <v>242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200</v>
      </c>
      <c r="OT30" s="2" t="s">
        <v>200</v>
      </c>
      <c r="OU30" s="2" t="s">
        <v>200</v>
      </c>
      <c r="OV30" s="2" t="s">
        <v>200</v>
      </c>
      <c r="OW30" s="2" t="s">
        <v>200</v>
      </c>
      <c r="OX30" s="2" t="s">
        <v>200</v>
      </c>
      <c r="OY30" s="4"/>
      <c r="OZ30" s="8"/>
      <c r="PA30" s="4"/>
      <c r="PB30" s="8"/>
      <c r="PC30" s="7"/>
      <c r="PD30" s="7"/>
      <c r="PE30" s="2" t="s">
        <v>210</v>
      </c>
      <c r="PF30" s="2" t="s">
        <v>197</v>
      </c>
      <c r="PG30" s="2" t="s">
        <v>378</v>
      </c>
      <c r="PH30" s="2" t="s">
        <v>771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254</v>
      </c>
      <c r="PR30" s="2" t="s">
        <v>197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254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200</v>
      </c>
      <c r="QP30" s="2" t="s">
        <v>200</v>
      </c>
      <c r="QQ30" s="2" t="s">
        <v>200</v>
      </c>
      <c r="QR30" s="2" t="s">
        <v>200</v>
      </c>
      <c r="QS30" s="2" t="s">
        <v>200</v>
      </c>
      <c r="QT30" s="2" t="s">
        <v>200</v>
      </c>
      <c r="QU30" s="4">
        <v>291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772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718</v>
      </c>
      <c r="G31" s="2" t="s">
        <v>718</v>
      </c>
      <c r="H31" s="2" t="s">
        <v>718</v>
      </c>
      <c r="I31" s="2" t="s">
        <v>719</v>
      </c>
      <c r="J31" s="2" t="s">
        <v>262</v>
      </c>
      <c r="K31" s="2" t="s">
        <v>196</v>
      </c>
      <c r="L31" s="3">
        <v>80</v>
      </c>
      <c r="M31" s="3">
        <v>83.99</v>
      </c>
      <c r="N31" s="3">
        <v>159.99</v>
      </c>
      <c r="O31" s="2" t="s">
        <v>395</v>
      </c>
      <c r="P31" s="2" t="s">
        <v>396</v>
      </c>
      <c r="Q31" s="2" t="s">
        <v>199</v>
      </c>
      <c r="R31" s="2" t="s">
        <v>200</v>
      </c>
      <c r="S31" s="2" t="s">
        <v>756</v>
      </c>
      <c r="T31" s="2" t="s">
        <v>202</v>
      </c>
      <c r="U31" s="2" t="s">
        <v>203</v>
      </c>
      <c r="V31" s="2" t="s">
        <v>721</v>
      </c>
      <c r="W31" s="2" t="s">
        <v>722</v>
      </c>
      <c r="X31" s="2" t="s">
        <v>723</v>
      </c>
      <c r="Y31" s="2" t="s">
        <v>542</v>
      </c>
      <c r="Z31" s="4">
        <v>228</v>
      </c>
      <c r="AA31" s="4">
        <f>=ROUNDDOWN(57,0)</f>
      </c>
      <c r="AB31" s="5">
        <v>4</v>
      </c>
      <c r="AC31" s="2" t="s">
        <v>200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/>
      <c r="AP31" s="4">
        <v>4</v>
      </c>
      <c r="AQ31" s="8">
        <v>362.84</v>
      </c>
      <c r="AR31" s="4">
        <v>5</v>
      </c>
      <c r="AS31" s="8">
        <v>395.59</v>
      </c>
      <c r="AT31" s="7">
        <v>-0.2</v>
      </c>
      <c r="AU31" s="7">
        <v>-0.0828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0.5017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4</v>
      </c>
      <c r="BK31" s="8">
        <v>362.84</v>
      </c>
      <c r="BL31" s="2" t="s">
        <v>773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210</v>
      </c>
      <c r="BV31" s="2" t="s">
        <v>197</v>
      </c>
      <c r="BW31" s="2" t="s">
        <v>200</v>
      </c>
      <c r="BX31" s="2" t="s">
        <v>200</v>
      </c>
      <c r="BY31" s="2" t="s">
        <v>212</v>
      </c>
      <c r="BZ31" s="2" t="s">
        <v>200</v>
      </c>
      <c r="CA31" s="4"/>
      <c r="CB31" s="8"/>
      <c r="CC31" s="4">
        <v>2</v>
      </c>
      <c r="CD31" s="8">
        <v>142.78</v>
      </c>
      <c r="CE31" s="7">
        <v>-1</v>
      </c>
      <c r="CF31" s="7">
        <v>-1</v>
      </c>
      <c r="CG31" s="2" t="s">
        <v>210</v>
      </c>
      <c r="CH31" s="2" t="s">
        <v>197</v>
      </c>
      <c r="CI31" s="2" t="s">
        <v>758</v>
      </c>
      <c r="CJ31" s="2" t="s">
        <v>774</v>
      </c>
      <c r="CK31" s="2" t="s">
        <v>212</v>
      </c>
      <c r="CL31" s="2" t="s">
        <v>200</v>
      </c>
      <c r="CM31" s="4"/>
      <c r="CN31" s="8"/>
      <c r="CO31" s="4"/>
      <c r="CP31" s="8"/>
      <c r="CQ31" s="7"/>
      <c r="CR31" s="7"/>
      <c r="CS31" s="2" t="s">
        <v>210</v>
      </c>
      <c r="CT31" s="2" t="s">
        <v>197</v>
      </c>
      <c r="CU31" s="2" t="s">
        <v>352</v>
      </c>
      <c r="CV31" s="2" t="s">
        <v>775</v>
      </c>
      <c r="CW31" s="2" t="s">
        <v>212</v>
      </c>
      <c r="CX31" s="2" t="s">
        <v>200</v>
      </c>
      <c r="CY31" s="4">
        <v>1</v>
      </c>
      <c r="CZ31" s="8">
        <v>90.71</v>
      </c>
      <c r="DA31" s="4"/>
      <c r="DB31" s="8"/>
      <c r="DC31" s="7"/>
      <c r="DD31" s="7"/>
      <c r="DE31" s="2" t="s">
        <v>210</v>
      </c>
      <c r="DF31" s="2" t="s">
        <v>197</v>
      </c>
      <c r="DG31" s="2" t="s">
        <v>761</v>
      </c>
      <c r="DH31" s="2" t="s">
        <v>347</v>
      </c>
      <c r="DI31" s="2" t="s">
        <v>212</v>
      </c>
      <c r="DJ31" s="2" t="s">
        <v>200</v>
      </c>
      <c r="DK31" s="4">
        <v>2</v>
      </c>
      <c r="DL31" s="8">
        <v>181.42</v>
      </c>
      <c r="DM31" s="4">
        <v>2</v>
      </c>
      <c r="DN31" s="8">
        <v>181.42</v>
      </c>
      <c r="DO31" s="7"/>
      <c r="DP31" s="7"/>
      <c r="DQ31" s="2" t="s">
        <v>210</v>
      </c>
      <c r="DR31" s="2" t="s">
        <v>197</v>
      </c>
      <c r="DS31" s="2" t="s">
        <v>762</v>
      </c>
      <c r="DT31" s="2" t="s">
        <v>776</v>
      </c>
      <c r="DU31" s="2" t="s">
        <v>212</v>
      </c>
      <c r="DV31" s="2" t="s">
        <v>200</v>
      </c>
      <c r="DW31" s="4">
        <v>1</v>
      </c>
      <c r="DX31" s="8">
        <v>90.71</v>
      </c>
      <c r="DY31" s="4"/>
      <c r="DZ31" s="8"/>
      <c r="EA31" s="7"/>
      <c r="EB31" s="7"/>
      <c r="EC31" s="2" t="s">
        <v>210</v>
      </c>
      <c r="ED31" s="2" t="s">
        <v>197</v>
      </c>
      <c r="EE31" s="2" t="s">
        <v>356</v>
      </c>
      <c r="EF31" s="2" t="s">
        <v>376</v>
      </c>
      <c r="EG31" s="2" t="s">
        <v>212</v>
      </c>
      <c r="EH31" s="2" t="s">
        <v>200</v>
      </c>
      <c r="EI31" s="4"/>
      <c r="EJ31" s="8"/>
      <c r="EK31" s="4"/>
      <c r="EL31" s="8"/>
      <c r="EM31" s="7"/>
      <c r="EN31" s="7"/>
      <c r="EO31" s="2" t="s">
        <v>210</v>
      </c>
      <c r="EP31" s="2" t="s">
        <v>197</v>
      </c>
      <c r="EQ31" s="2" t="s">
        <v>765</v>
      </c>
      <c r="ER31" s="2" t="s">
        <v>777</v>
      </c>
      <c r="ES31" s="2" t="s">
        <v>212</v>
      </c>
      <c r="ET31" s="2" t="s">
        <v>200</v>
      </c>
      <c r="EU31" s="4"/>
      <c r="EV31" s="8"/>
      <c r="EW31" s="4">
        <v>1</v>
      </c>
      <c r="EX31" s="8">
        <v>71.39</v>
      </c>
      <c r="EY31" s="7">
        <v>-1</v>
      </c>
      <c r="EZ31" s="7">
        <v>-1</v>
      </c>
      <c r="FA31" s="2" t="s">
        <v>210</v>
      </c>
      <c r="FB31" s="2" t="s">
        <v>197</v>
      </c>
      <c r="FC31" s="2" t="s">
        <v>767</v>
      </c>
      <c r="FD31" s="2" t="s">
        <v>778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228</v>
      </c>
      <c r="FN31" s="2" t="s">
        <v>197</v>
      </c>
      <c r="FO31" s="2" t="s">
        <v>200</v>
      </c>
      <c r="FP31" s="2" t="s">
        <v>200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228</v>
      </c>
      <c r="FZ31" s="2" t="s">
        <v>197</v>
      </c>
      <c r="GA31" s="2" t="s">
        <v>200</v>
      </c>
      <c r="GB31" s="2" t="s">
        <v>200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210</v>
      </c>
      <c r="GL31" s="2" t="s">
        <v>197</v>
      </c>
      <c r="GM31" s="2" t="s">
        <v>365</v>
      </c>
      <c r="GN31" s="2" t="s">
        <v>779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254</v>
      </c>
      <c r="GX31" s="2" t="s">
        <v>197</v>
      </c>
      <c r="GY31" s="2" t="s">
        <v>200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254</v>
      </c>
      <c r="HJ31" s="2" t="s">
        <v>197</v>
      </c>
      <c r="HK31" s="2" t="s">
        <v>200</v>
      </c>
      <c r="HL31" s="2" t="s">
        <v>200</v>
      </c>
      <c r="HM31" s="2" t="s">
        <v>212</v>
      </c>
      <c r="HN31" s="2" t="s">
        <v>200</v>
      </c>
      <c r="HO31" s="4"/>
      <c r="HP31" s="8"/>
      <c r="HQ31" s="4"/>
      <c r="HR31" s="8"/>
      <c r="HS31" s="7"/>
      <c r="HT31" s="7"/>
      <c r="HU31" s="2" t="s">
        <v>254</v>
      </c>
      <c r="HV31" s="2" t="s">
        <v>197</v>
      </c>
      <c r="HW31" s="2" t="s">
        <v>200</v>
      </c>
      <c r="HX31" s="2" t="s">
        <v>200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235</v>
      </c>
      <c r="IJ31" s="2" t="s">
        <v>780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228</v>
      </c>
      <c r="IT31" s="2" t="s">
        <v>197</v>
      </c>
      <c r="IU31" s="2" t="s">
        <v>200</v>
      </c>
      <c r="IV31" s="2" t="s">
        <v>200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409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200</v>
      </c>
      <c r="JR31" s="2" t="s">
        <v>200</v>
      </c>
      <c r="JS31" s="2" t="s">
        <v>200</v>
      </c>
      <c r="JT31" s="2" t="s">
        <v>200</v>
      </c>
      <c r="JU31" s="2" t="s">
        <v>200</v>
      </c>
      <c r="JV31" s="2" t="s">
        <v>200</v>
      </c>
      <c r="JW31" s="4"/>
      <c r="JX31" s="8"/>
      <c r="JY31" s="4"/>
      <c r="JZ31" s="8"/>
      <c r="KA31" s="7"/>
      <c r="KB31" s="7"/>
      <c r="KC31" s="2" t="s">
        <v>242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243</v>
      </c>
      <c r="KQ31" s="2" t="s">
        <v>374</v>
      </c>
      <c r="KR31" s="2" t="s">
        <v>781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254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200</v>
      </c>
      <c r="LG31" s="4"/>
      <c r="LH31" s="8"/>
      <c r="LI31" s="4"/>
      <c r="LJ31" s="8"/>
      <c r="LK31" s="7"/>
      <c r="LL31" s="7"/>
      <c r="LM31" s="2" t="s">
        <v>210</v>
      </c>
      <c r="LN31" s="2" t="s">
        <v>243</v>
      </c>
      <c r="LO31" s="2" t="s">
        <v>412</v>
      </c>
      <c r="LP31" s="2" t="s">
        <v>782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254</v>
      </c>
      <c r="LZ31" s="2" t="s">
        <v>197</v>
      </c>
      <c r="MA31" s="2" t="s">
        <v>200</v>
      </c>
      <c r="MB31" s="2" t="s">
        <v>200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251</v>
      </c>
      <c r="MM31" s="2" t="s">
        <v>236</v>
      </c>
      <c r="MN31" s="2" t="s">
        <v>783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254</v>
      </c>
      <c r="MX31" s="2" t="s">
        <v>243</v>
      </c>
      <c r="MY31" s="2" t="s">
        <v>200</v>
      </c>
      <c r="MZ31" s="2" t="s">
        <v>200</v>
      </c>
      <c r="NA31" s="2" t="s">
        <v>212</v>
      </c>
      <c r="NB31" s="2" t="s">
        <v>200</v>
      </c>
      <c r="NC31" s="4"/>
      <c r="ND31" s="8"/>
      <c r="NE31" s="4"/>
      <c r="NF31" s="8"/>
      <c r="NG31" s="7"/>
      <c r="NH31" s="7"/>
      <c r="NI31" s="2" t="s">
        <v>254</v>
      </c>
      <c r="NJ31" s="2" t="s">
        <v>197</v>
      </c>
      <c r="NK31" s="2" t="s">
        <v>200</v>
      </c>
      <c r="NL31" s="2" t="s">
        <v>200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210</v>
      </c>
      <c r="NV31" s="2" t="s">
        <v>243</v>
      </c>
      <c r="NW31" s="2" t="s">
        <v>279</v>
      </c>
      <c r="NX31" s="2" t="s">
        <v>200</v>
      </c>
      <c r="NY31" s="2" t="s">
        <v>212</v>
      </c>
      <c r="NZ31" s="2" t="s">
        <v>200</v>
      </c>
      <c r="OA31" s="4"/>
      <c r="OB31" s="8"/>
      <c r="OC31" s="4"/>
      <c r="OD31" s="8"/>
      <c r="OE31" s="7"/>
      <c r="OF31" s="7"/>
      <c r="OG31" s="2" t="s">
        <v>242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200</v>
      </c>
      <c r="OT31" s="2" t="s">
        <v>200</v>
      </c>
      <c r="OU31" s="2" t="s">
        <v>200</v>
      </c>
      <c r="OV31" s="2" t="s">
        <v>200</v>
      </c>
      <c r="OW31" s="2" t="s">
        <v>200</v>
      </c>
      <c r="OX31" s="2" t="s">
        <v>200</v>
      </c>
      <c r="OY31" s="4"/>
      <c r="OZ31" s="8"/>
      <c r="PA31" s="4"/>
      <c r="PB31" s="8"/>
      <c r="PC31" s="7"/>
      <c r="PD31" s="7"/>
      <c r="PE31" s="2" t="s">
        <v>210</v>
      </c>
      <c r="PF31" s="2" t="s">
        <v>197</v>
      </c>
      <c r="PG31" s="2" t="s">
        <v>378</v>
      </c>
      <c r="PH31" s="2" t="s">
        <v>784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254</v>
      </c>
      <c r="PR31" s="2" t="s">
        <v>197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254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200</v>
      </c>
      <c r="QP31" s="2" t="s">
        <v>200</v>
      </c>
      <c r="QQ31" s="2" t="s">
        <v>200</v>
      </c>
      <c r="QR31" s="2" t="s">
        <v>200</v>
      </c>
      <c r="QS31" s="2" t="s">
        <v>200</v>
      </c>
      <c r="QT31" s="2" t="s">
        <v>200</v>
      </c>
      <c r="QU31" s="4">
        <v>228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785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718</v>
      </c>
      <c r="G32" s="2" t="s">
        <v>718</v>
      </c>
      <c r="H32" s="2" t="s">
        <v>718</v>
      </c>
      <c r="I32" s="2" t="s">
        <v>719</v>
      </c>
      <c r="J32" s="2" t="s">
        <v>195</v>
      </c>
      <c r="K32" s="2" t="s">
        <v>394</v>
      </c>
      <c r="L32" s="3">
        <v>65</v>
      </c>
      <c r="M32" s="3">
        <v>68.25</v>
      </c>
      <c r="N32" s="3">
        <v>129.99</v>
      </c>
      <c r="O32" s="2" t="s">
        <v>395</v>
      </c>
      <c r="P32" s="2" t="s">
        <v>396</v>
      </c>
      <c r="Q32" s="2" t="s">
        <v>199</v>
      </c>
      <c r="R32" s="2" t="s">
        <v>200</v>
      </c>
      <c r="S32" s="2" t="s">
        <v>786</v>
      </c>
      <c r="T32" s="2" t="s">
        <v>202</v>
      </c>
      <c r="U32" s="2" t="s">
        <v>203</v>
      </c>
      <c r="V32" s="2" t="s">
        <v>721</v>
      </c>
      <c r="W32" s="2" t="s">
        <v>722</v>
      </c>
      <c r="X32" s="2" t="s">
        <v>723</v>
      </c>
      <c r="Y32" s="2" t="s">
        <v>787</v>
      </c>
      <c r="Z32" s="4">
        <v>369</v>
      </c>
      <c r="AA32" s="4">
        <f>=ROUNDDOWN(61.5,0)</f>
      </c>
      <c r="AB32" s="5">
        <v>6</v>
      </c>
      <c r="AC32" s="2" t="s">
        <v>200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/>
      <c r="AP32" s="4">
        <v>8</v>
      </c>
      <c r="AQ32" s="8">
        <v>559.26</v>
      </c>
      <c r="AR32" s="4">
        <v>19</v>
      </c>
      <c r="AS32" s="8">
        <v>1325.44</v>
      </c>
      <c r="AT32" s="7">
        <v>-0.5789</v>
      </c>
      <c r="AU32" s="7">
        <v>-0.5781</v>
      </c>
      <c r="AV32" s="4">
        <v>9</v>
      </c>
      <c r="AW32" s="8">
        <v>609.65</v>
      </c>
      <c r="AX32" s="4">
        <v>26</v>
      </c>
      <c r="AY32" s="8">
        <v>1931.68</v>
      </c>
      <c r="AZ32" s="7">
        <v>-0.6538</v>
      </c>
      <c r="BA32" s="7">
        <v>-0.6844</v>
      </c>
      <c r="BB32" s="7">
        <v>0.9173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0.2376</v>
      </c>
      <c r="BJ32" s="4">
        <v>8</v>
      </c>
      <c r="BK32" s="8">
        <v>559.26</v>
      </c>
      <c r="BL32" s="2" t="s">
        <v>788</v>
      </c>
      <c r="BM32" s="7">
        <v>1</v>
      </c>
      <c r="BN32" s="7">
        <v>1</v>
      </c>
      <c r="BO32" s="4">
        <v>1</v>
      </c>
      <c r="BP32" s="8">
        <v>74.74</v>
      </c>
      <c r="BQ32" s="4">
        <v>1</v>
      </c>
      <c r="BR32" s="8">
        <v>74.74</v>
      </c>
      <c r="BS32" s="7"/>
      <c r="BT32" s="7"/>
      <c r="BU32" s="2" t="s">
        <v>210</v>
      </c>
      <c r="BV32" s="2" t="s">
        <v>197</v>
      </c>
      <c r="BW32" s="2" t="s">
        <v>200</v>
      </c>
      <c r="BX32" s="2" t="s">
        <v>789</v>
      </c>
      <c r="BY32" s="2" t="s">
        <v>212</v>
      </c>
      <c r="BZ32" s="2" t="s">
        <v>200</v>
      </c>
      <c r="CA32" s="4">
        <v>1</v>
      </c>
      <c r="CB32" s="8">
        <v>47.76</v>
      </c>
      <c r="CC32" s="4"/>
      <c r="CD32" s="8"/>
      <c r="CE32" s="7"/>
      <c r="CF32" s="7"/>
      <c r="CG32" s="2" t="s">
        <v>210</v>
      </c>
      <c r="CH32" s="2" t="s">
        <v>197</v>
      </c>
      <c r="CI32" s="2" t="s">
        <v>790</v>
      </c>
      <c r="CJ32" s="2" t="s">
        <v>791</v>
      </c>
      <c r="CK32" s="2" t="s">
        <v>212</v>
      </c>
      <c r="CL32" s="2" t="s">
        <v>200</v>
      </c>
      <c r="CM32" s="4">
        <v>4</v>
      </c>
      <c r="CN32" s="8">
        <v>300.28</v>
      </c>
      <c r="CO32" s="4"/>
      <c r="CP32" s="8"/>
      <c r="CQ32" s="7"/>
      <c r="CR32" s="7"/>
      <c r="CS32" s="2" t="s">
        <v>210</v>
      </c>
      <c r="CT32" s="2" t="s">
        <v>197</v>
      </c>
      <c r="CU32" s="2" t="s">
        <v>741</v>
      </c>
      <c r="CV32" s="2" t="s">
        <v>792</v>
      </c>
      <c r="CW32" s="2" t="s">
        <v>212</v>
      </c>
      <c r="CX32" s="2" t="s">
        <v>200</v>
      </c>
      <c r="CY32" s="4"/>
      <c r="CZ32" s="8"/>
      <c r="DA32" s="4">
        <v>3</v>
      </c>
      <c r="DB32" s="8">
        <v>221.1</v>
      </c>
      <c r="DC32" s="7">
        <v>-1</v>
      </c>
      <c r="DD32" s="7">
        <v>-1</v>
      </c>
      <c r="DE32" s="2" t="s">
        <v>210</v>
      </c>
      <c r="DF32" s="2" t="s">
        <v>197</v>
      </c>
      <c r="DG32" s="2" t="s">
        <v>790</v>
      </c>
      <c r="DH32" s="2" t="s">
        <v>741</v>
      </c>
      <c r="DI32" s="2" t="s">
        <v>212</v>
      </c>
      <c r="DJ32" s="2" t="s">
        <v>200</v>
      </c>
      <c r="DK32" s="4"/>
      <c r="DL32" s="8"/>
      <c r="DM32" s="4"/>
      <c r="DN32" s="8"/>
      <c r="DO32" s="7"/>
      <c r="DP32" s="7"/>
      <c r="DQ32" s="2" t="s">
        <v>210</v>
      </c>
      <c r="DR32" s="2" t="s">
        <v>197</v>
      </c>
      <c r="DS32" s="2" t="s">
        <v>790</v>
      </c>
      <c r="DT32" s="2" t="s">
        <v>462</v>
      </c>
      <c r="DU32" s="2" t="s">
        <v>212</v>
      </c>
      <c r="DV32" s="2" t="s">
        <v>200</v>
      </c>
      <c r="DW32" s="4"/>
      <c r="DX32" s="8"/>
      <c r="DY32" s="4">
        <v>6</v>
      </c>
      <c r="DZ32" s="8">
        <v>442.2</v>
      </c>
      <c r="EA32" s="7">
        <v>-1</v>
      </c>
      <c r="EB32" s="7">
        <v>-1</v>
      </c>
      <c r="EC32" s="2" t="s">
        <v>210</v>
      </c>
      <c r="ED32" s="2" t="s">
        <v>197</v>
      </c>
      <c r="EE32" s="2" t="s">
        <v>793</v>
      </c>
      <c r="EF32" s="2" t="s">
        <v>794</v>
      </c>
      <c r="EG32" s="2" t="s">
        <v>212</v>
      </c>
      <c r="EH32" s="2" t="s">
        <v>200</v>
      </c>
      <c r="EI32" s="4"/>
      <c r="EJ32" s="8"/>
      <c r="EK32" s="4">
        <v>5</v>
      </c>
      <c r="EL32" s="8">
        <v>358.3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612</v>
      </c>
      <c r="ER32" s="2" t="s">
        <v>795</v>
      </c>
      <c r="ES32" s="2" t="s">
        <v>212</v>
      </c>
      <c r="ET32" s="2" t="s">
        <v>200</v>
      </c>
      <c r="EU32" s="4">
        <v>2</v>
      </c>
      <c r="EV32" s="8">
        <v>136.48</v>
      </c>
      <c r="EW32" s="4">
        <v>4</v>
      </c>
      <c r="EX32" s="8">
        <v>229.1</v>
      </c>
      <c r="EY32" s="7">
        <v>-0.5</v>
      </c>
      <c r="EZ32" s="7">
        <v>-0.4043</v>
      </c>
      <c r="FA32" s="2" t="s">
        <v>210</v>
      </c>
      <c r="FB32" s="2" t="s">
        <v>197</v>
      </c>
      <c r="FC32" s="2" t="s">
        <v>796</v>
      </c>
      <c r="FD32" s="2" t="s">
        <v>797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228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228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210</v>
      </c>
      <c r="GL32" s="2" t="s">
        <v>197</v>
      </c>
      <c r="GM32" s="2" t="s">
        <v>798</v>
      </c>
      <c r="GN32" s="2" t="s">
        <v>799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254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254</v>
      </c>
      <c r="HJ32" s="2" t="s">
        <v>197</v>
      </c>
      <c r="HK32" s="2" t="s">
        <v>200</v>
      </c>
      <c r="HL32" s="2" t="s">
        <v>200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254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790</v>
      </c>
      <c r="IJ32" s="2" t="s">
        <v>800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228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210</v>
      </c>
      <c r="JF32" s="2" t="s">
        <v>197</v>
      </c>
      <c r="JG32" s="2" t="s">
        <v>409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200</v>
      </c>
      <c r="JR32" s="2" t="s">
        <v>200</v>
      </c>
      <c r="JS32" s="2" t="s">
        <v>200</v>
      </c>
      <c r="JT32" s="2" t="s">
        <v>200</v>
      </c>
      <c r="JU32" s="2" t="s">
        <v>200</v>
      </c>
      <c r="JV32" s="2" t="s">
        <v>200</v>
      </c>
      <c r="JW32" s="4"/>
      <c r="JX32" s="8"/>
      <c r="JY32" s="4"/>
      <c r="JZ32" s="8"/>
      <c r="KA32" s="7"/>
      <c r="KB32" s="7"/>
      <c r="KC32" s="2" t="s">
        <v>242</v>
      </c>
      <c r="KD32" s="2" t="s">
        <v>197</v>
      </c>
      <c r="KE32" s="2" t="s">
        <v>200</v>
      </c>
      <c r="KF32" s="2" t="s">
        <v>200</v>
      </c>
      <c r="KG32" s="2" t="s">
        <v>212</v>
      </c>
      <c r="KH32" s="2" t="s">
        <v>499</v>
      </c>
      <c r="KI32" s="4"/>
      <c r="KJ32" s="8"/>
      <c r="KK32" s="4"/>
      <c r="KL32" s="8"/>
      <c r="KM32" s="7"/>
      <c r="KN32" s="7"/>
      <c r="KO32" s="2" t="s">
        <v>210</v>
      </c>
      <c r="KP32" s="2" t="s">
        <v>243</v>
      </c>
      <c r="KQ32" s="2" t="s">
        <v>801</v>
      </c>
      <c r="KR32" s="2" t="s">
        <v>802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228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200</v>
      </c>
      <c r="LG32" s="4"/>
      <c r="LH32" s="8"/>
      <c r="LI32" s="4"/>
      <c r="LJ32" s="8"/>
      <c r="LK32" s="7"/>
      <c r="LL32" s="7"/>
      <c r="LM32" s="2" t="s">
        <v>254</v>
      </c>
      <c r="LN32" s="2" t="s">
        <v>197</v>
      </c>
      <c r="LO32" s="2" t="s">
        <v>200</v>
      </c>
      <c r="LP32" s="2" t="s">
        <v>200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254</v>
      </c>
      <c r="LZ32" s="2" t="s">
        <v>197</v>
      </c>
      <c r="MA32" s="2" t="s">
        <v>200</v>
      </c>
      <c r="MB32" s="2" t="s">
        <v>200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210</v>
      </c>
      <c r="ML32" s="2" t="s">
        <v>251</v>
      </c>
      <c r="MM32" s="2" t="s">
        <v>790</v>
      </c>
      <c r="MN32" s="2" t="s">
        <v>803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254</v>
      </c>
      <c r="NJ32" s="2" t="s">
        <v>197</v>
      </c>
      <c r="NK32" s="2" t="s">
        <v>200</v>
      </c>
      <c r="NL32" s="2" t="s">
        <v>200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210</v>
      </c>
      <c r="NV32" s="2" t="s">
        <v>243</v>
      </c>
      <c r="NW32" s="2" t="s">
        <v>279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242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254</v>
      </c>
      <c r="OT32" s="2" t="s">
        <v>243</v>
      </c>
      <c r="OU32" s="2" t="s">
        <v>200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210</v>
      </c>
      <c r="PF32" s="2" t="s">
        <v>197</v>
      </c>
      <c r="PG32" s="2" t="s">
        <v>765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254</v>
      </c>
      <c r="PR32" s="2" t="s">
        <v>197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254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254</v>
      </c>
      <c r="QP32" s="2" t="s">
        <v>243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369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804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718</v>
      </c>
      <c r="G33" s="2" t="s">
        <v>718</v>
      </c>
      <c r="H33" s="2" t="s">
        <v>718</v>
      </c>
      <c r="I33" s="2" t="s">
        <v>719</v>
      </c>
      <c r="J33" s="2" t="s">
        <v>262</v>
      </c>
      <c r="K33" s="2" t="s">
        <v>394</v>
      </c>
      <c r="L33" s="3">
        <v>80</v>
      </c>
      <c r="M33" s="3">
        <v>84</v>
      </c>
      <c r="N33" s="3">
        <v>159.99</v>
      </c>
      <c r="O33" s="2" t="s">
        <v>395</v>
      </c>
      <c r="P33" s="2" t="s">
        <v>396</v>
      </c>
      <c r="Q33" s="2" t="s">
        <v>199</v>
      </c>
      <c r="R33" s="2" t="s">
        <v>200</v>
      </c>
      <c r="S33" s="2" t="s">
        <v>786</v>
      </c>
      <c r="T33" s="2" t="s">
        <v>202</v>
      </c>
      <c r="U33" s="2" t="s">
        <v>203</v>
      </c>
      <c r="V33" s="2" t="s">
        <v>721</v>
      </c>
      <c r="W33" s="2" t="s">
        <v>722</v>
      </c>
      <c r="X33" s="2" t="s">
        <v>723</v>
      </c>
      <c r="Y33" s="2" t="s">
        <v>787</v>
      </c>
      <c r="Z33" s="4">
        <v>201</v>
      </c>
      <c r="AA33" s="4">
        <f>=ROUNDDOWN(50.25,0)</f>
      </c>
      <c r="AB33" s="5">
        <v>4</v>
      </c>
      <c r="AC33" s="2" t="s">
        <v>200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/>
      <c r="AP33" s="4">
        <v>1</v>
      </c>
      <c r="AQ33" s="8">
        <v>50.39</v>
      </c>
      <c r="AR33" s="4">
        <v>7</v>
      </c>
      <c r="AS33" s="8">
        <v>606.24</v>
      </c>
      <c r="AT33" s="7">
        <v>-0.8571</v>
      </c>
      <c r="AU33" s="7">
        <v>-0.9169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0.0827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1</v>
      </c>
      <c r="BK33" s="8">
        <v>50.39</v>
      </c>
      <c r="BL33" s="2" t="s">
        <v>805</v>
      </c>
      <c r="BM33" s="7">
        <v>1</v>
      </c>
      <c r="BN33" s="7">
        <v>1</v>
      </c>
      <c r="BO33" s="4"/>
      <c r="BP33" s="8"/>
      <c r="BQ33" s="4">
        <v>1</v>
      </c>
      <c r="BR33" s="8">
        <v>87.39</v>
      </c>
      <c r="BS33" s="7">
        <v>-1</v>
      </c>
      <c r="BT33" s="7">
        <v>-1</v>
      </c>
      <c r="BU33" s="2" t="s">
        <v>210</v>
      </c>
      <c r="BV33" s="2" t="s">
        <v>197</v>
      </c>
      <c r="BW33" s="2" t="s">
        <v>200</v>
      </c>
      <c r="BX33" s="2" t="s">
        <v>789</v>
      </c>
      <c r="BY33" s="2" t="s">
        <v>212</v>
      </c>
      <c r="BZ33" s="2" t="s">
        <v>200</v>
      </c>
      <c r="CA33" s="4">
        <v>1</v>
      </c>
      <c r="CB33" s="8">
        <v>50.39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790</v>
      </c>
      <c r="CJ33" s="2" t="s">
        <v>240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741</v>
      </c>
      <c r="CV33" s="2" t="s">
        <v>806</v>
      </c>
      <c r="CW33" s="2" t="s">
        <v>212</v>
      </c>
      <c r="CX33" s="2" t="s">
        <v>200</v>
      </c>
      <c r="CY33" s="4"/>
      <c r="CZ33" s="8"/>
      <c r="DA33" s="4">
        <v>2</v>
      </c>
      <c r="DB33" s="8">
        <v>181.42</v>
      </c>
      <c r="DC33" s="7">
        <v>-1</v>
      </c>
      <c r="DD33" s="7">
        <v>-1</v>
      </c>
      <c r="DE33" s="2" t="s">
        <v>210</v>
      </c>
      <c r="DF33" s="2" t="s">
        <v>197</v>
      </c>
      <c r="DG33" s="2" t="s">
        <v>790</v>
      </c>
      <c r="DH33" s="2" t="s">
        <v>807</v>
      </c>
      <c r="DI33" s="2" t="s">
        <v>212</v>
      </c>
      <c r="DJ33" s="2" t="s">
        <v>200</v>
      </c>
      <c r="DK33" s="4"/>
      <c r="DL33" s="8"/>
      <c r="DM33" s="4">
        <v>1</v>
      </c>
      <c r="DN33" s="8">
        <v>90.71</v>
      </c>
      <c r="DO33" s="7">
        <v>-1</v>
      </c>
      <c r="DP33" s="7">
        <v>-1</v>
      </c>
      <c r="DQ33" s="2" t="s">
        <v>210</v>
      </c>
      <c r="DR33" s="2" t="s">
        <v>197</v>
      </c>
      <c r="DS33" s="2" t="s">
        <v>790</v>
      </c>
      <c r="DT33" s="2" t="s">
        <v>808</v>
      </c>
      <c r="DU33" s="2" t="s">
        <v>212</v>
      </c>
      <c r="DV33" s="2" t="s">
        <v>200</v>
      </c>
      <c r="DW33" s="4"/>
      <c r="DX33" s="8"/>
      <c r="DY33" s="4">
        <v>1</v>
      </c>
      <c r="DZ33" s="8">
        <v>90.71</v>
      </c>
      <c r="EA33" s="7">
        <v>-1</v>
      </c>
      <c r="EB33" s="7">
        <v>-1</v>
      </c>
      <c r="EC33" s="2" t="s">
        <v>210</v>
      </c>
      <c r="ED33" s="2" t="s">
        <v>197</v>
      </c>
      <c r="EE33" s="2" t="s">
        <v>793</v>
      </c>
      <c r="EF33" s="2" t="s">
        <v>809</v>
      </c>
      <c r="EG33" s="2" t="s">
        <v>212</v>
      </c>
      <c r="EH33" s="2" t="s">
        <v>200</v>
      </c>
      <c r="EI33" s="4"/>
      <c r="EJ33" s="8"/>
      <c r="EK33" s="4">
        <v>1</v>
      </c>
      <c r="EL33" s="8">
        <v>88.19</v>
      </c>
      <c r="EM33" s="7">
        <v>-1</v>
      </c>
      <c r="EN33" s="7">
        <v>-1</v>
      </c>
      <c r="EO33" s="2" t="s">
        <v>210</v>
      </c>
      <c r="EP33" s="2" t="s">
        <v>197</v>
      </c>
      <c r="EQ33" s="2" t="s">
        <v>612</v>
      </c>
      <c r="ER33" s="2" t="s">
        <v>810</v>
      </c>
      <c r="ES33" s="2" t="s">
        <v>212</v>
      </c>
      <c r="ET33" s="2" t="s">
        <v>200</v>
      </c>
      <c r="EU33" s="4"/>
      <c r="EV33" s="8"/>
      <c r="EW33" s="4">
        <v>1</v>
      </c>
      <c r="EX33" s="8">
        <v>67.82</v>
      </c>
      <c r="EY33" s="7">
        <v>-1</v>
      </c>
      <c r="EZ33" s="7">
        <v>-1</v>
      </c>
      <c r="FA33" s="2" t="s">
        <v>210</v>
      </c>
      <c r="FB33" s="2" t="s">
        <v>197</v>
      </c>
      <c r="FC33" s="2" t="s">
        <v>796</v>
      </c>
      <c r="FD33" s="2" t="s">
        <v>811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228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228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210</v>
      </c>
      <c r="GL33" s="2" t="s">
        <v>197</v>
      </c>
      <c r="GM33" s="2" t="s">
        <v>798</v>
      </c>
      <c r="GN33" s="2" t="s">
        <v>799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254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254</v>
      </c>
      <c r="HJ33" s="2" t="s">
        <v>197</v>
      </c>
      <c r="HK33" s="2" t="s">
        <v>200</v>
      </c>
      <c r="HL33" s="2" t="s">
        <v>200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254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790</v>
      </c>
      <c r="IJ33" s="2" t="s">
        <v>200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228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210</v>
      </c>
      <c r="JF33" s="2" t="s">
        <v>197</v>
      </c>
      <c r="JG33" s="2" t="s">
        <v>409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200</v>
      </c>
      <c r="JR33" s="2" t="s">
        <v>200</v>
      </c>
      <c r="JS33" s="2" t="s">
        <v>200</v>
      </c>
      <c r="JT33" s="2" t="s">
        <v>200</v>
      </c>
      <c r="JU33" s="2" t="s">
        <v>200</v>
      </c>
      <c r="JV33" s="2" t="s">
        <v>200</v>
      </c>
      <c r="JW33" s="4"/>
      <c r="JX33" s="8"/>
      <c r="JY33" s="4"/>
      <c r="JZ33" s="8"/>
      <c r="KA33" s="7"/>
      <c r="KB33" s="7"/>
      <c r="KC33" s="2" t="s">
        <v>242</v>
      </c>
      <c r="KD33" s="2" t="s">
        <v>197</v>
      </c>
      <c r="KE33" s="2" t="s">
        <v>200</v>
      </c>
      <c r="KF33" s="2" t="s">
        <v>200</v>
      </c>
      <c r="KG33" s="2" t="s">
        <v>212</v>
      </c>
      <c r="KH33" s="2" t="s">
        <v>499</v>
      </c>
      <c r="KI33" s="4"/>
      <c r="KJ33" s="8"/>
      <c r="KK33" s="4"/>
      <c r="KL33" s="8"/>
      <c r="KM33" s="7"/>
      <c r="KN33" s="7"/>
      <c r="KO33" s="2" t="s">
        <v>210</v>
      </c>
      <c r="KP33" s="2" t="s">
        <v>243</v>
      </c>
      <c r="KQ33" s="2" t="s">
        <v>801</v>
      </c>
      <c r="KR33" s="2" t="s">
        <v>812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228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200</v>
      </c>
      <c r="LG33" s="4"/>
      <c r="LH33" s="8"/>
      <c r="LI33" s="4"/>
      <c r="LJ33" s="8"/>
      <c r="LK33" s="7"/>
      <c r="LL33" s="7"/>
      <c r="LM33" s="2" t="s">
        <v>254</v>
      </c>
      <c r="LN33" s="2" t="s">
        <v>197</v>
      </c>
      <c r="LO33" s="2" t="s">
        <v>200</v>
      </c>
      <c r="LP33" s="2" t="s">
        <v>200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254</v>
      </c>
      <c r="LZ33" s="2" t="s">
        <v>197</v>
      </c>
      <c r="MA33" s="2" t="s">
        <v>200</v>
      </c>
      <c r="MB33" s="2" t="s">
        <v>200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210</v>
      </c>
      <c r="ML33" s="2" t="s">
        <v>251</v>
      </c>
      <c r="MM33" s="2" t="s">
        <v>790</v>
      </c>
      <c r="MN33" s="2" t="s">
        <v>813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254</v>
      </c>
      <c r="NJ33" s="2" t="s">
        <v>197</v>
      </c>
      <c r="NK33" s="2" t="s">
        <v>200</v>
      </c>
      <c r="NL33" s="2" t="s">
        <v>200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210</v>
      </c>
      <c r="NV33" s="2" t="s">
        <v>243</v>
      </c>
      <c r="NW33" s="2" t="s">
        <v>279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242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254</v>
      </c>
      <c r="OT33" s="2" t="s">
        <v>243</v>
      </c>
      <c r="OU33" s="2" t="s">
        <v>200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210</v>
      </c>
      <c r="PF33" s="2" t="s">
        <v>197</v>
      </c>
      <c r="PG33" s="2" t="s">
        <v>765</v>
      </c>
      <c r="PH33" s="2" t="s">
        <v>814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254</v>
      </c>
      <c r="PR33" s="2" t="s">
        <v>197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254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254</v>
      </c>
      <c r="QP33" s="2" t="s">
        <v>243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201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815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718</v>
      </c>
      <c r="G34" s="2" t="s">
        <v>718</v>
      </c>
      <c r="H34" s="2" t="s">
        <v>718</v>
      </c>
      <c r="I34" s="2" t="s">
        <v>719</v>
      </c>
      <c r="J34" s="2" t="s">
        <v>195</v>
      </c>
      <c r="K34" s="2" t="s">
        <v>286</v>
      </c>
      <c r="L34" s="3">
        <v>65</v>
      </c>
      <c r="M34" s="3">
        <v>68.25</v>
      </c>
      <c r="N34" s="3">
        <v>129.99</v>
      </c>
      <c r="O34" s="2" t="s">
        <v>197</v>
      </c>
      <c r="P34" s="2" t="s">
        <v>528</v>
      </c>
      <c r="Q34" s="2" t="s">
        <v>199</v>
      </c>
      <c r="R34" s="2" t="s">
        <v>200</v>
      </c>
      <c r="S34" s="2" t="s">
        <v>816</v>
      </c>
      <c r="T34" s="2" t="s">
        <v>202</v>
      </c>
      <c r="U34" s="2" t="s">
        <v>203</v>
      </c>
      <c r="V34" s="2" t="s">
        <v>721</v>
      </c>
      <c r="W34" s="2" t="s">
        <v>722</v>
      </c>
      <c r="X34" s="2" t="s">
        <v>723</v>
      </c>
      <c r="Y34" s="2" t="s">
        <v>542</v>
      </c>
      <c r="Z34" s="4">
        <v>302</v>
      </c>
      <c r="AA34" s="4">
        <f>=ROUNDDOWN(50.3333333333333,0)</f>
      </c>
      <c r="AB34" s="5">
        <v>6</v>
      </c>
      <c r="AC34" s="2" t="s">
        <v>200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/>
      <c r="AP34" s="4">
        <v>3</v>
      </c>
      <c r="AQ34" s="8">
        <v>219.07</v>
      </c>
      <c r="AR34" s="4">
        <v>7</v>
      </c>
      <c r="AS34" s="8">
        <v>512.89</v>
      </c>
      <c r="AT34" s="7">
        <v>-0.5714</v>
      </c>
      <c r="AU34" s="7">
        <v>-0.5729</v>
      </c>
      <c r="AV34" s="4">
        <v>4</v>
      </c>
      <c r="AW34" s="8">
        <v>307.26</v>
      </c>
      <c r="AX34" s="4">
        <v>12</v>
      </c>
      <c r="AY34" s="8">
        <v>967.76</v>
      </c>
      <c r="AZ34" s="7">
        <v>-0.6667</v>
      </c>
      <c r="BA34" s="7">
        <v>-0.6825</v>
      </c>
      <c r="BB34" s="7">
        <v>0.713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0.1198</v>
      </c>
      <c r="BJ34" s="4">
        <v>3</v>
      </c>
      <c r="BK34" s="8">
        <v>219.07</v>
      </c>
      <c r="BL34" s="2" t="s">
        <v>552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200</v>
      </c>
      <c r="BY34" s="2" t="s">
        <v>212</v>
      </c>
      <c r="BZ34" s="2" t="s">
        <v>200</v>
      </c>
      <c r="CA34" s="4"/>
      <c r="CB34" s="8"/>
      <c r="CC34" s="4"/>
      <c r="CD34" s="8"/>
      <c r="CE34" s="7"/>
      <c r="CF34" s="7"/>
      <c r="CG34" s="2" t="s">
        <v>210</v>
      </c>
      <c r="CH34" s="2" t="s">
        <v>197</v>
      </c>
      <c r="CI34" s="2" t="s">
        <v>758</v>
      </c>
      <c r="CJ34" s="2" t="s">
        <v>777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352</v>
      </c>
      <c r="CV34" s="2" t="s">
        <v>817</v>
      </c>
      <c r="CW34" s="2" t="s">
        <v>212</v>
      </c>
      <c r="CX34" s="2" t="s">
        <v>200</v>
      </c>
      <c r="CY34" s="4">
        <v>1</v>
      </c>
      <c r="CZ34" s="8">
        <v>73.7</v>
      </c>
      <c r="DA34" s="4"/>
      <c r="DB34" s="8"/>
      <c r="DC34" s="7"/>
      <c r="DD34" s="7"/>
      <c r="DE34" s="2" t="s">
        <v>210</v>
      </c>
      <c r="DF34" s="2" t="s">
        <v>197</v>
      </c>
      <c r="DG34" s="2" t="s">
        <v>761</v>
      </c>
      <c r="DH34" s="2" t="s">
        <v>384</v>
      </c>
      <c r="DI34" s="2" t="s">
        <v>212</v>
      </c>
      <c r="DJ34" s="2" t="s">
        <v>200</v>
      </c>
      <c r="DK34" s="4"/>
      <c r="DL34" s="8"/>
      <c r="DM34" s="4">
        <v>2</v>
      </c>
      <c r="DN34" s="8">
        <v>147.4</v>
      </c>
      <c r="DO34" s="7">
        <v>-1</v>
      </c>
      <c r="DP34" s="7">
        <v>-1</v>
      </c>
      <c r="DQ34" s="2" t="s">
        <v>210</v>
      </c>
      <c r="DR34" s="2" t="s">
        <v>197</v>
      </c>
      <c r="DS34" s="2" t="s">
        <v>762</v>
      </c>
      <c r="DT34" s="2" t="s">
        <v>354</v>
      </c>
      <c r="DU34" s="2" t="s">
        <v>212</v>
      </c>
      <c r="DV34" s="2" t="s">
        <v>200</v>
      </c>
      <c r="DW34" s="4">
        <v>1</v>
      </c>
      <c r="DX34" s="8">
        <v>73.71</v>
      </c>
      <c r="DY34" s="4">
        <v>2</v>
      </c>
      <c r="DZ34" s="8">
        <v>147.42</v>
      </c>
      <c r="EA34" s="7">
        <v>-0.5</v>
      </c>
      <c r="EB34" s="7">
        <v>-0.5</v>
      </c>
      <c r="EC34" s="2" t="s">
        <v>210</v>
      </c>
      <c r="ED34" s="2" t="s">
        <v>197</v>
      </c>
      <c r="EE34" s="2" t="s">
        <v>356</v>
      </c>
      <c r="EF34" s="2" t="s">
        <v>818</v>
      </c>
      <c r="EG34" s="2" t="s">
        <v>212</v>
      </c>
      <c r="EH34" s="2" t="s">
        <v>200</v>
      </c>
      <c r="EI34" s="4">
        <v>1</v>
      </c>
      <c r="EJ34" s="8">
        <v>71.66</v>
      </c>
      <c r="EK34" s="4">
        <v>2</v>
      </c>
      <c r="EL34" s="8">
        <v>143.32</v>
      </c>
      <c r="EM34" s="7">
        <v>-0.5</v>
      </c>
      <c r="EN34" s="7">
        <v>-0.5</v>
      </c>
      <c r="EO34" s="2" t="s">
        <v>210</v>
      </c>
      <c r="EP34" s="2" t="s">
        <v>197</v>
      </c>
      <c r="EQ34" s="2" t="s">
        <v>765</v>
      </c>
      <c r="ER34" s="2" t="s">
        <v>236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767</v>
      </c>
      <c r="FD34" s="2" t="s">
        <v>819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228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228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210</v>
      </c>
      <c r="GL34" s="2" t="s">
        <v>197</v>
      </c>
      <c r="GM34" s="2" t="s">
        <v>365</v>
      </c>
      <c r="GN34" s="2" t="s">
        <v>820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254</v>
      </c>
      <c r="GX34" s="2" t="s">
        <v>197</v>
      </c>
      <c r="GY34" s="2" t="s">
        <v>200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254</v>
      </c>
      <c r="HJ34" s="2" t="s">
        <v>197</v>
      </c>
      <c r="HK34" s="2" t="s">
        <v>200</v>
      </c>
      <c r="HL34" s="2" t="s">
        <v>200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254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210</v>
      </c>
      <c r="IH34" s="2" t="s">
        <v>197</v>
      </c>
      <c r="II34" s="2" t="s">
        <v>235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228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409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200</v>
      </c>
      <c r="JR34" s="2" t="s">
        <v>200</v>
      </c>
      <c r="JS34" s="2" t="s">
        <v>200</v>
      </c>
      <c r="JT34" s="2" t="s">
        <v>200</v>
      </c>
      <c r="JU34" s="2" t="s">
        <v>200</v>
      </c>
      <c r="JV34" s="2" t="s">
        <v>200</v>
      </c>
      <c r="JW34" s="4"/>
      <c r="JX34" s="8"/>
      <c r="JY34" s="4"/>
      <c r="JZ34" s="8"/>
      <c r="KA34" s="7"/>
      <c r="KB34" s="7"/>
      <c r="KC34" s="2" t="s">
        <v>242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210</v>
      </c>
      <c r="KP34" s="2" t="s">
        <v>243</v>
      </c>
      <c r="KQ34" s="2" t="s">
        <v>374</v>
      </c>
      <c r="KR34" s="2" t="s">
        <v>821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254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210</v>
      </c>
      <c r="LN34" s="2" t="s">
        <v>243</v>
      </c>
      <c r="LO34" s="2" t="s">
        <v>412</v>
      </c>
      <c r="LP34" s="2" t="s">
        <v>200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254</v>
      </c>
      <c r="LZ34" s="2" t="s">
        <v>197</v>
      </c>
      <c r="MA34" s="2" t="s">
        <v>200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251</v>
      </c>
      <c r="MM34" s="2" t="s">
        <v>236</v>
      </c>
      <c r="MN34" s="2" t="s">
        <v>376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254</v>
      </c>
      <c r="MX34" s="2" t="s">
        <v>243</v>
      </c>
      <c r="MY34" s="2" t="s">
        <v>200</v>
      </c>
      <c r="MZ34" s="2" t="s">
        <v>200</v>
      </c>
      <c r="NA34" s="2" t="s">
        <v>212</v>
      </c>
      <c r="NB34" s="2" t="s">
        <v>200</v>
      </c>
      <c r="NC34" s="4"/>
      <c r="ND34" s="8"/>
      <c r="NE34" s="4"/>
      <c r="NF34" s="8"/>
      <c r="NG34" s="7"/>
      <c r="NH34" s="7"/>
      <c r="NI34" s="2" t="s">
        <v>254</v>
      </c>
      <c r="NJ34" s="2" t="s">
        <v>197</v>
      </c>
      <c r="NK34" s="2" t="s">
        <v>200</v>
      </c>
      <c r="NL34" s="2" t="s">
        <v>200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210</v>
      </c>
      <c r="NV34" s="2" t="s">
        <v>243</v>
      </c>
      <c r="NW34" s="2" t="s">
        <v>279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242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200</v>
      </c>
      <c r="OT34" s="2" t="s">
        <v>200</v>
      </c>
      <c r="OU34" s="2" t="s">
        <v>200</v>
      </c>
      <c r="OV34" s="2" t="s">
        <v>200</v>
      </c>
      <c r="OW34" s="2" t="s">
        <v>200</v>
      </c>
      <c r="OX34" s="2" t="s">
        <v>200</v>
      </c>
      <c r="OY34" s="4"/>
      <c r="OZ34" s="8"/>
      <c r="PA34" s="4"/>
      <c r="PB34" s="8"/>
      <c r="PC34" s="7"/>
      <c r="PD34" s="7"/>
      <c r="PE34" s="2" t="s">
        <v>210</v>
      </c>
      <c r="PF34" s="2" t="s">
        <v>197</v>
      </c>
      <c r="PG34" s="2" t="s">
        <v>378</v>
      </c>
      <c r="PH34" s="2" t="s">
        <v>822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254</v>
      </c>
      <c r="PR34" s="2" t="s">
        <v>197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254</v>
      </c>
      <c r="QD34" s="2" t="s">
        <v>197</v>
      </c>
      <c r="QE34" s="2" t="s">
        <v>200</v>
      </c>
      <c r="QF34" s="2" t="s">
        <v>200</v>
      </c>
      <c r="QG34" s="2" t="s">
        <v>212</v>
      </c>
      <c r="QH34" s="2" t="s">
        <v>200</v>
      </c>
      <c r="QI34" s="4"/>
      <c r="QJ34" s="8"/>
      <c r="QK34" s="4"/>
      <c r="QL34" s="8"/>
      <c r="QM34" s="7"/>
      <c r="QN34" s="7"/>
      <c r="QO34" s="2" t="s">
        <v>200</v>
      </c>
      <c r="QP34" s="2" t="s">
        <v>200</v>
      </c>
      <c r="QQ34" s="2" t="s">
        <v>200</v>
      </c>
      <c r="QR34" s="2" t="s">
        <v>200</v>
      </c>
      <c r="QS34" s="2" t="s">
        <v>200</v>
      </c>
      <c r="QT34" s="2" t="s">
        <v>200</v>
      </c>
      <c r="QU34" s="4">
        <v>302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823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718</v>
      </c>
      <c r="G35" s="2" t="s">
        <v>718</v>
      </c>
      <c r="H35" s="2" t="s">
        <v>718</v>
      </c>
      <c r="I35" s="2" t="s">
        <v>719</v>
      </c>
      <c r="J35" s="2" t="s">
        <v>262</v>
      </c>
      <c r="K35" s="2" t="s">
        <v>286</v>
      </c>
      <c r="L35" s="3">
        <v>80</v>
      </c>
      <c r="M35" s="3">
        <v>83.99</v>
      </c>
      <c r="N35" s="3">
        <v>159.99</v>
      </c>
      <c r="O35" s="2" t="s">
        <v>197</v>
      </c>
      <c r="P35" s="2" t="s">
        <v>528</v>
      </c>
      <c r="Q35" s="2" t="s">
        <v>199</v>
      </c>
      <c r="R35" s="2" t="s">
        <v>200</v>
      </c>
      <c r="S35" s="2" t="s">
        <v>816</v>
      </c>
      <c r="T35" s="2" t="s">
        <v>202</v>
      </c>
      <c r="U35" s="2" t="s">
        <v>203</v>
      </c>
      <c r="V35" s="2" t="s">
        <v>721</v>
      </c>
      <c r="W35" s="2" t="s">
        <v>722</v>
      </c>
      <c r="X35" s="2" t="s">
        <v>723</v>
      </c>
      <c r="Y35" s="2" t="s">
        <v>542</v>
      </c>
      <c r="Z35" s="4">
        <v>310</v>
      </c>
      <c r="AA35" s="4">
        <f>=ROUNDDOWN(38.75,0)</f>
      </c>
      <c r="AB35" s="5">
        <v>8</v>
      </c>
      <c r="AC35" s="2" t="s">
        <v>200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/>
      <c r="AP35" s="4">
        <v>1</v>
      </c>
      <c r="AQ35" s="8">
        <v>88.19</v>
      </c>
      <c r="AR35" s="4">
        <v>5</v>
      </c>
      <c r="AS35" s="8">
        <v>454.87</v>
      </c>
      <c r="AT35" s="7">
        <v>-0.8</v>
      </c>
      <c r="AU35" s="7">
        <v>-0.8061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0.287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</v>
      </c>
      <c r="BK35" s="8">
        <v>88.19</v>
      </c>
      <c r="BL35" s="2" t="s">
        <v>824</v>
      </c>
      <c r="BM35" s="7">
        <v>1</v>
      </c>
      <c r="BN35" s="7">
        <v>1</v>
      </c>
      <c r="BO35" s="4"/>
      <c r="BP35" s="8"/>
      <c r="BQ35" s="4">
        <v>3</v>
      </c>
      <c r="BR35" s="8">
        <v>275.97</v>
      </c>
      <c r="BS35" s="7">
        <v>-1</v>
      </c>
      <c r="BT35" s="7">
        <v>-1</v>
      </c>
      <c r="BU35" s="2" t="s">
        <v>210</v>
      </c>
      <c r="BV35" s="2" t="s">
        <v>197</v>
      </c>
      <c r="BW35" s="2" t="s">
        <v>200</v>
      </c>
      <c r="BX35" s="2" t="s">
        <v>200</v>
      </c>
      <c r="BY35" s="2" t="s">
        <v>212</v>
      </c>
      <c r="BZ35" s="2" t="s">
        <v>200</v>
      </c>
      <c r="CA35" s="4"/>
      <c r="CB35" s="8"/>
      <c r="CC35" s="4"/>
      <c r="CD35" s="8"/>
      <c r="CE35" s="7"/>
      <c r="CF35" s="7"/>
      <c r="CG35" s="2" t="s">
        <v>210</v>
      </c>
      <c r="CH35" s="2" t="s">
        <v>197</v>
      </c>
      <c r="CI35" s="2" t="s">
        <v>758</v>
      </c>
      <c r="CJ35" s="2" t="s">
        <v>376</v>
      </c>
      <c r="CK35" s="2" t="s">
        <v>212</v>
      </c>
      <c r="CL35" s="2" t="s">
        <v>200</v>
      </c>
      <c r="CM35" s="4"/>
      <c r="CN35" s="8"/>
      <c r="CO35" s="4"/>
      <c r="CP35" s="8"/>
      <c r="CQ35" s="7"/>
      <c r="CR35" s="7"/>
      <c r="CS35" s="2" t="s">
        <v>210</v>
      </c>
      <c r="CT35" s="2" t="s">
        <v>197</v>
      </c>
      <c r="CU35" s="2" t="s">
        <v>352</v>
      </c>
      <c r="CV35" s="2" t="s">
        <v>353</v>
      </c>
      <c r="CW35" s="2" t="s">
        <v>212</v>
      </c>
      <c r="CX35" s="2" t="s">
        <v>200</v>
      </c>
      <c r="CY35" s="4"/>
      <c r="CZ35" s="8"/>
      <c r="DA35" s="4"/>
      <c r="DB35" s="8"/>
      <c r="DC35" s="7"/>
      <c r="DD35" s="7"/>
      <c r="DE35" s="2" t="s">
        <v>210</v>
      </c>
      <c r="DF35" s="2" t="s">
        <v>197</v>
      </c>
      <c r="DG35" s="2" t="s">
        <v>761</v>
      </c>
      <c r="DH35" s="2" t="s">
        <v>347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762</v>
      </c>
      <c r="DT35" s="2" t="s">
        <v>825</v>
      </c>
      <c r="DU35" s="2" t="s">
        <v>212</v>
      </c>
      <c r="DV35" s="2" t="s">
        <v>200</v>
      </c>
      <c r="DW35" s="4"/>
      <c r="DX35" s="8"/>
      <c r="DY35" s="4">
        <v>1</v>
      </c>
      <c r="DZ35" s="8">
        <v>90.71</v>
      </c>
      <c r="EA35" s="7">
        <v>-1</v>
      </c>
      <c r="EB35" s="7">
        <v>-1</v>
      </c>
      <c r="EC35" s="2" t="s">
        <v>210</v>
      </c>
      <c r="ED35" s="2" t="s">
        <v>197</v>
      </c>
      <c r="EE35" s="2" t="s">
        <v>356</v>
      </c>
      <c r="EF35" s="2" t="s">
        <v>383</v>
      </c>
      <c r="EG35" s="2" t="s">
        <v>212</v>
      </c>
      <c r="EH35" s="2" t="s">
        <v>200</v>
      </c>
      <c r="EI35" s="4">
        <v>1</v>
      </c>
      <c r="EJ35" s="8">
        <v>88.19</v>
      </c>
      <c r="EK35" s="4">
        <v>1</v>
      </c>
      <c r="EL35" s="8">
        <v>88.19</v>
      </c>
      <c r="EM35" s="7"/>
      <c r="EN35" s="7"/>
      <c r="EO35" s="2" t="s">
        <v>210</v>
      </c>
      <c r="EP35" s="2" t="s">
        <v>197</v>
      </c>
      <c r="EQ35" s="2" t="s">
        <v>765</v>
      </c>
      <c r="ER35" s="2" t="s">
        <v>776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767</v>
      </c>
      <c r="FD35" s="2" t="s">
        <v>783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228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228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210</v>
      </c>
      <c r="GL35" s="2" t="s">
        <v>197</v>
      </c>
      <c r="GM35" s="2" t="s">
        <v>365</v>
      </c>
      <c r="GN35" s="2" t="s">
        <v>390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254</v>
      </c>
      <c r="GX35" s="2" t="s">
        <v>197</v>
      </c>
      <c r="GY35" s="2" t="s">
        <v>200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254</v>
      </c>
      <c r="HJ35" s="2" t="s">
        <v>197</v>
      </c>
      <c r="HK35" s="2" t="s">
        <v>200</v>
      </c>
      <c r="HL35" s="2" t="s">
        <v>200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254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210</v>
      </c>
      <c r="IH35" s="2" t="s">
        <v>197</v>
      </c>
      <c r="II35" s="2" t="s">
        <v>826</v>
      </c>
      <c r="IJ35" s="2" t="s">
        <v>827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228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409</v>
      </c>
      <c r="JH35" s="2" t="s">
        <v>828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200</v>
      </c>
      <c r="JR35" s="2" t="s">
        <v>200</v>
      </c>
      <c r="JS35" s="2" t="s">
        <v>200</v>
      </c>
      <c r="JT35" s="2" t="s">
        <v>200</v>
      </c>
      <c r="JU35" s="2" t="s">
        <v>200</v>
      </c>
      <c r="JV35" s="2" t="s">
        <v>200</v>
      </c>
      <c r="JW35" s="4"/>
      <c r="JX35" s="8"/>
      <c r="JY35" s="4"/>
      <c r="JZ35" s="8"/>
      <c r="KA35" s="7"/>
      <c r="KB35" s="7"/>
      <c r="KC35" s="2" t="s">
        <v>242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499</v>
      </c>
      <c r="KI35" s="4"/>
      <c r="KJ35" s="8"/>
      <c r="KK35" s="4"/>
      <c r="KL35" s="8"/>
      <c r="KM35" s="7"/>
      <c r="KN35" s="7"/>
      <c r="KO35" s="2" t="s">
        <v>210</v>
      </c>
      <c r="KP35" s="2" t="s">
        <v>243</v>
      </c>
      <c r="KQ35" s="2" t="s">
        <v>374</v>
      </c>
      <c r="KR35" s="2" t="s">
        <v>829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254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200</v>
      </c>
      <c r="LG35" s="4"/>
      <c r="LH35" s="8"/>
      <c r="LI35" s="4"/>
      <c r="LJ35" s="8"/>
      <c r="LK35" s="7"/>
      <c r="LL35" s="7"/>
      <c r="LM35" s="2" t="s">
        <v>210</v>
      </c>
      <c r="LN35" s="2" t="s">
        <v>243</v>
      </c>
      <c r="LO35" s="2" t="s">
        <v>412</v>
      </c>
      <c r="LP35" s="2" t="s">
        <v>200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254</v>
      </c>
      <c r="LZ35" s="2" t="s">
        <v>197</v>
      </c>
      <c r="MA35" s="2" t="s">
        <v>200</v>
      </c>
      <c r="MB35" s="2" t="s">
        <v>200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251</v>
      </c>
      <c r="MM35" s="2" t="s">
        <v>236</v>
      </c>
      <c r="MN35" s="2" t="s">
        <v>391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254</v>
      </c>
      <c r="MX35" s="2" t="s">
        <v>243</v>
      </c>
      <c r="MY35" s="2" t="s">
        <v>200</v>
      </c>
      <c r="MZ35" s="2" t="s">
        <v>200</v>
      </c>
      <c r="NA35" s="2" t="s">
        <v>212</v>
      </c>
      <c r="NB35" s="2" t="s">
        <v>200</v>
      </c>
      <c r="NC35" s="4"/>
      <c r="ND35" s="8"/>
      <c r="NE35" s="4"/>
      <c r="NF35" s="8"/>
      <c r="NG35" s="7"/>
      <c r="NH35" s="7"/>
      <c r="NI35" s="2" t="s">
        <v>254</v>
      </c>
      <c r="NJ35" s="2" t="s">
        <v>197</v>
      </c>
      <c r="NK35" s="2" t="s">
        <v>200</v>
      </c>
      <c r="NL35" s="2" t="s">
        <v>200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210</v>
      </c>
      <c r="NV35" s="2" t="s">
        <v>243</v>
      </c>
      <c r="NW35" s="2" t="s">
        <v>279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242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200</v>
      </c>
      <c r="OT35" s="2" t="s">
        <v>200</v>
      </c>
      <c r="OU35" s="2" t="s">
        <v>200</v>
      </c>
      <c r="OV35" s="2" t="s">
        <v>200</v>
      </c>
      <c r="OW35" s="2" t="s">
        <v>200</v>
      </c>
      <c r="OX35" s="2" t="s">
        <v>200</v>
      </c>
      <c r="OY35" s="4"/>
      <c r="OZ35" s="8"/>
      <c r="PA35" s="4"/>
      <c r="PB35" s="8"/>
      <c r="PC35" s="7"/>
      <c r="PD35" s="7"/>
      <c r="PE35" s="2" t="s">
        <v>210</v>
      </c>
      <c r="PF35" s="2" t="s">
        <v>197</v>
      </c>
      <c r="PG35" s="2" t="s">
        <v>378</v>
      </c>
      <c r="PH35" s="2" t="s">
        <v>830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254</v>
      </c>
      <c r="PR35" s="2" t="s">
        <v>197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254</v>
      </c>
      <c r="QD35" s="2" t="s">
        <v>197</v>
      </c>
      <c r="QE35" s="2" t="s">
        <v>200</v>
      </c>
      <c r="QF35" s="2" t="s">
        <v>200</v>
      </c>
      <c r="QG35" s="2" t="s">
        <v>212</v>
      </c>
      <c r="QH35" s="2" t="s">
        <v>200</v>
      </c>
      <c r="QI35" s="4"/>
      <c r="QJ35" s="8"/>
      <c r="QK35" s="4"/>
      <c r="QL35" s="8"/>
      <c r="QM35" s="7"/>
      <c r="QN35" s="7"/>
      <c r="QO35" s="2" t="s">
        <v>200</v>
      </c>
      <c r="QP35" s="2" t="s">
        <v>200</v>
      </c>
      <c r="QQ35" s="2" t="s">
        <v>200</v>
      </c>
      <c r="QR35" s="2" t="s">
        <v>200</v>
      </c>
      <c r="QS35" s="2" t="s">
        <v>200</v>
      </c>
      <c r="QT35" s="2" t="s">
        <v>200</v>
      </c>
      <c r="QU35" s="4">
        <v>310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831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832</v>
      </c>
      <c r="G36" s="2" t="s">
        <v>832</v>
      </c>
      <c r="H36" s="2" t="s">
        <v>832</v>
      </c>
      <c r="I36" s="2" t="s">
        <v>833</v>
      </c>
      <c r="J36" s="2" t="s">
        <v>195</v>
      </c>
      <c r="K36" s="2" t="s">
        <v>834</v>
      </c>
      <c r="L36" s="3">
        <v>65</v>
      </c>
      <c r="M36" s="3">
        <v>68.25</v>
      </c>
      <c r="N36" s="3">
        <v>129.99</v>
      </c>
      <c r="O36" s="2" t="s">
        <v>197</v>
      </c>
      <c r="P36" s="2" t="s">
        <v>528</v>
      </c>
      <c r="Q36" s="2" t="s">
        <v>199</v>
      </c>
      <c r="R36" s="2" t="s">
        <v>200</v>
      </c>
      <c r="S36" s="2" t="s">
        <v>835</v>
      </c>
      <c r="T36" s="2" t="s">
        <v>202</v>
      </c>
      <c r="U36" s="2" t="s">
        <v>203</v>
      </c>
      <c r="V36" s="2" t="s">
        <v>836</v>
      </c>
      <c r="W36" s="2" t="s">
        <v>433</v>
      </c>
      <c r="X36" s="2" t="s">
        <v>723</v>
      </c>
      <c r="Y36" s="2" t="s">
        <v>837</v>
      </c>
      <c r="Z36" s="4">
        <v>285</v>
      </c>
      <c r="AA36" s="4">
        <f>=ROUNDDOWN(26.6355140186916,0)</f>
      </c>
      <c r="AB36" s="5">
        <v>10.7</v>
      </c>
      <c r="AC36" s="2" t="s">
        <v>181</v>
      </c>
      <c r="AD36" s="4">
        <v>100</v>
      </c>
      <c r="AE36" s="4">
        <v>190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/>
      <c r="AP36" s="4">
        <v>13</v>
      </c>
      <c r="AQ36" s="8">
        <v>984.19</v>
      </c>
      <c r="AR36" s="4"/>
      <c r="AS36" s="8"/>
      <c r="AT36" s="7"/>
      <c r="AU36" s="7"/>
      <c r="AV36" s="4">
        <v>27</v>
      </c>
      <c r="AW36" s="8">
        <v>2224.87</v>
      </c>
      <c r="AX36" s="4" t="s">
        <v>200</v>
      </c>
      <c r="AY36" s="8" t="s">
        <v>200</v>
      </c>
      <c r="AZ36" s="7" t="s">
        <v>200</v>
      </c>
      <c r="BA36" s="7" t="s">
        <v>200</v>
      </c>
      <c r="BB36" s="7">
        <v>0.4424</v>
      </c>
      <c r="BC36" s="4">
        <v>27</v>
      </c>
      <c r="BD36" s="8">
        <v>2224.87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1</v>
      </c>
      <c r="BJ36" s="4">
        <v>13</v>
      </c>
      <c r="BK36" s="8">
        <v>984.19</v>
      </c>
      <c r="BL36" s="2" t="s">
        <v>838</v>
      </c>
      <c r="BM36" s="7">
        <v>1</v>
      </c>
      <c r="BN36" s="7">
        <v>1</v>
      </c>
      <c r="BO36" s="4">
        <v>2</v>
      </c>
      <c r="BP36" s="8">
        <v>149.5</v>
      </c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364</v>
      </c>
      <c r="BY36" s="2" t="s">
        <v>212</v>
      </c>
      <c r="BZ36" s="2" t="s">
        <v>200</v>
      </c>
      <c r="CA36" s="4"/>
      <c r="CB36" s="8"/>
      <c r="CC36" s="4"/>
      <c r="CD36" s="8"/>
      <c r="CE36" s="7"/>
      <c r="CF36" s="7"/>
      <c r="CG36" s="2" t="s">
        <v>210</v>
      </c>
      <c r="CH36" s="2" t="s">
        <v>197</v>
      </c>
      <c r="CI36" s="2" t="s">
        <v>568</v>
      </c>
      <c r="CJ36" s="2" t="s">
        <v>370</v>
      </c>
      <c r="CK36" s="2" t="s">
        <v>212</v>
      </c>
      <c r="CL36" s="2" t="s">
        <v>200</v>
      </c>
      <c r="CM36" s="4">
        <v>5</v>
      </c>
      <c r="CN36" s="8">
        <v>382.2</v>
      </c>
      <c r="CO36" s="4"/>
      <c r="CP36" s="8"/>
      <c r="CQ36" s="7"/>
      <c r="CR36" s="7"/>
      <c r="CS36" s="2" t="s">
        <v>210</v>
      </c>
      <c r="CT36" s="2" t="s">
        <v>197</v>
      </c>
      <c r="CU36" s="2" t="s">
        <v>570</v>
      </c>
      <c r="CV36" s="2" t="s">
        <v>839</v>
      </c>
      <c r="CW36" s="2" t="s">
        <v>212</v>
      </c>
      <c r="CX36" s="2" t="s">
        <v>200</v>
      </c>
      <c r="CY36" s="4">
        <v>2</v>
      </c>
      <c r="CZ36" s="8">
        <v>147.42</v>
      </c>
      <c r="DA36" s="4"/>
      <c r="DB36" s="8"/>
      <c r="DC36" s="7"/>
      <c r="DD36" s="7"/>
      <c r="DE36" s="2" t="s">
        <v>210</v>
      </c>
      <c r="DF36" s="2" t="s">
        <v>197</v>
      </c>
      <c r="DG36" s="2" t="s">
        <v>568</v>
      </c>
      <c r="DH36" s="2" t="s">
        <v>840</v>
      </c>
      <c r="DI36" s="2" t="s">
        <v>212</v>
      </c>
      <c r="DJ36" s="2" t="s">
        <v>200</v>
      </c>
      <c r="DK36" s="4"/>
      <c r="DL36" s="8"/>
      <c r="DM36" s="4"/>
      <c r="DN36" s="8"/>
      <c r="DO36" s="7"/>
      <c r="DP36" s="7"/>
      <c r="DQ36" s="2" t="s">
        <v>210</v>
      </c>
      <c r="DR36" s="2" t="s">
        <v>197</v>
      </c>
      <c r="DS36" s="2" t="s">
        <v>841</v>
      </c>
      <c r="DT36" s="2" t="s">
        <v>842</v>
      </c>
      <c r="DU36" s="2" t="s">
        <v>212</v>
      </c>
      <c r="DV36" s="2" t="s">
        <v>200</v>
      </c>
      <c r="DW36" s="4">
        <v>1</v>
      </c>
      <c r="DX36" s="8">
        <v>73.71</v>
      </c>
      <c r="DY36" s="4"/>
      <c r="DZ36" s="8"/>
      <c r="EA36" s="7"/>
      <c r="EB36" s="7"/>
      <c r="EC36" s="2" t="s">
        <v>210</v>
      </c>
      <c r="ED36" s="2" t="s">
        <v>197</v>
      </c>
      <c r="EE36" s="2" t="s">
        <v>574</v>
      </c>
      <c r="EF36" s="2" t="s">
        <v>281</v>
      </c>
      <c r="EG36" s="2" t="s">
        <v>212</v>
      </c>
      <c r="EH36" s="2" t="s">
        <v>200</v>
      </c>
      <c r="EI36" s="4"/>
      <c r="EJ36" s="8"/>
      <c r="EK36" s="4"/>
      <c r="EL36" s="8"/>
      <c r="EM36" s="7"/>
      <c r="EN36" s="7"/>
      <c r="EO36" s="2" t="s">
        <v>210</v>
      </c>
      <c r="EP36" s="2" t="s">
        <v>197</v>
      </c>
      <c r="EQ36" s="2" t="s">
        <v>841</v>
      </c>
      <c r="ER36" s="2" t="s">
        <v>843</v>
      </c>
      <c r="ES36" s="2" t="s">
        <v>212</v>
      </c>
      <c r="ET36" s="2" t="s">
        <v>200</v>
      </c>
      <c r="EU36" s="4">
        <v>3</v>
      </c>
      <c r="EV36" s="8">
        <v>231.36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841</v>
      </c>
      <c r="FD36" s="2" t="s">
        <v>373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210</v>
      </c>
      <c r="FN36" s="2" t="s">
        <v>197</v>
      </c>
      <c r="FO36" s="2" t="s">
        <v>844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228</v>
      </c>
      <c r="FZ36" s="2" t="s">
        <v>197</v>
      </c>
      <c r="GA36" s="2" t="s">
        <v>200</v>
      </c>
      <c r="GB36" s="2" t="s">
        <v>200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210</v>
      </c>
      <c r="GL36" s="2" t="s">
        <v>197</v>
      </c>
      <c r="GM36" s="2" t="s">
        <v>841</v>
      </c>
      <c r="GN36" s="2" t="s">
        <v>845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254</v>
      </c>
      <c r="GX36" s="2" t="s">
        <v>197</v>
      </c>
      <c r="GY36" s="2" t="s">
        <v>200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254</v>
      </c>
      <c r="HJ36" s="2" t="s">
        <v>197</v>
      </c>
      <c r="HK36" s="2" t="s">
        <v>200</v>
      </c>
      <c r="HL36" s="2" t="s">
        <v>200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254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210</v>
      </c>
      <c r="IH36" s="2" t="s">
        <v>197</v>
      </c>
      <c r="II36" s="2" t="s">
        <v>841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228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210</v>
      </c>
      <c r="JF36" s="2" t="s">
        <v>197</v>
      </c>
      <c r="JG36" s="2" t="s">
        <v>409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200</v>
      </c>
      <c r="JR36" s="2" t="s">
        <v>200</v>
      </c>
      <c r="JS36" s="2" t="s">
        <v>200</v>
      </c>
      <c r="JT36" s="2" t="s">
        <v>200</v>
      </c>
      <c r="JU36" s="2" t="s">
        <v>200</v>
      </c>
      <c r="JV36" s="2" t="s">
        <v>200</v>
      </c>
      <c r="JW36" s="4"/>
      <c r="JX36" s="8"/>
      <c r="JY36" s="4"/>
      <c r="JZ36" s="8"/>
      <c r="KA36" s="7"/>
      <c r="KB36" s="7"/>
      <c r="KC36" s="2" t="s">
        <v>242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254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254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254</v>
      </c>
      <c r="LN36" s="2" t="s">
        <v>197</v>
      </c>
      <c r="LO36" s="2" t="s">
        <v>200</v>
      </c>
      <c r="LP36" s="2" t="s">
        <v>200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254</v>
      </c>
      <c r="LZ36" s="2" t="s">
        <v>197</v>
      </c>
      <c r="MA36" s="2" t="s">
        <v>200</v>
      </c>
      <c r="MB36" s="2" t="s">
        <v>200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200</v>
      </c>
      <c r="ML36" s="2" t="s">
        <v>200</v>
      </c>
      <c r="MM36" s="2" t="s">
        <v>200</v>
      </c>
      <c r="MN36" s="2" t="s">
        <v>200</v>
      </c>
      <c r="MO36" s="2" t="s">
        <v>200</v>
      </c>
      <c r="MP36" s="2" t="s">
        <v>200</v>
      </c>
      <c r="MQ36" s="4"/>
      <c r="MR36" s="8"/>
      <c r="MS36" s="4"/>
      <c r="MT36" s="8"/>
      <c r="MU36" s="7"/>
      <c r="MV36" s="7"/>
      <c r="MW36" s="2" t="s">
        <v>254</v>
      </c>
      <c r="MX36" s="2" t="s">
        <v>243</v>
      </c>
      <c r="MY36" s="2" t="s">
        <v>200</v>
      </c>
      <c r="MZ36" s="2" t="s">
        <v>200</v>
      </c>
      <c r="NA36" s="2" t="s">
        <v>212</v>
      </c>
      <c r="NB36" s="2" t="s">
        <v>200</v>
      </c>
      <c r="NC36" s="4"/>
      <c r="ND36" s="8"/>
      <c r="NE36" s="4"/>
      <c r="NF36" s="8"/>
      <c r="NG36" s="7"/>
      <c r="NH36" s="7"/>
      <c r="NI36" s="2" t="s">
        <v>254</v>
      </c>
      <c r="NJ36" s="2" t="s">
        <v>197</v>
      </c>
      <c r="NK36" s="2" t="s">
        <v>200</v>
      </c>
      <c r="NL36" s="2" t="s">
        <v>200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228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200</v>
      </c>
      <c r="OH36" s="2" t="s">
        <v>200</v>
      </c>
      <c r="OI36" s="2" t="s">
        <v>200</v>
      </c>
      <c r="OJ36" s="2" t="s">
        <v>200</v>
      </c>
      <c r="OK36" s="2" t="s">
        <v>200</v>
      </c>
      <c r="OL36" s="2" t="s">
        <v>200</v>
      </c>
      <c r="OM36" s="4"/>
      <c r="ON36" s="8"/>
      <c r="OO36" s="4"/>
      <c r="OP36" s="8"/>
      <c r="OQ36" s="7"/>
      <c r="OR36" s="7"/>
      <c r="OS36" s="2" t="s">
        <v>200</v>
      </c>
      <c r="OT36" s="2" t="s">
        <v>200</v>
      </c>
      <c r="OU36" s="2" t="s">
        <v>200</v>
      </c>
      <c r="OV36" s="2" t="s">
        <v>200</v>
      </c>
      <c r="OW36" s="2" t="s">
        <v>200</v>
      </c>
      <c r="OX36" s="2" t="s">
        <v>200</v>
      </c>
      <c r="OY36" s="4"/>
      <c r="OZ36" s="8"/>
      <c r="PA36" s="4"/>
      <c r="PB36" s="8"/>
      <c r="PC36" s="7"/>
      <c r="PD36" s="7"/>
      <c r="PE36" s="2" t="s">
        <v>228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254</v>
      </c>
      <c r="PR36" s="2" t="s">
        <v>197</v>
      </c>
      <c r="PS36" s="2" t="s">
        <v>200</v>
      </c>
      <c r="PT36" s="2" t="s">
        <v>200</v>
      </c>
      <c r="PU36" s="2" t="s">
        <v>212</v>
      </c>
      <c r="PV36" s="2" t="s">
        <v>200</v>
      </c>
      <c r="PW36" s="4"/>
      <c r="PX36" s="8"/>
      <c r="PY36" s="4"/>
      <c r="PZ36" s="8"/>
      <c r="QA36" s="7"/>
      <c r="QB36" s="7"/>
      <c r="QC36" s="2" t="s">
        <v>254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>
        <v>285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>
        <v>100</v>
      </c>
      <c r="TE36" s="4"/>
      <c r="TF36" s="4"/>
      <c r="TG36" s="4"/>
      <c r="TH36" s="4"/>
      <c r="TI36" s="4"/>
      <c r="TJ36" s="4">
        <v>90</v>
      </c>
    </row>
    <row r="37">
      <c r="A37" s="2" t="s">
        <v>846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832</v>
      </c>
      <c r="G37" s="2" t="s">
        <v>832</v>
      </c>
      <c r="H37" s="2" t="s">
        <v>832</v>
      </c>
      <c r="I37" s="2" t="s">
        <v>833</v>
      </c>
      <c r="J37" s="2" t="s">
        <v>262</v>
      </c>
      <c r="K37" s="2" t="s">
        <v>834</v>
      </c>
      <c r="L37" s="3">
        <v>80</v>
      </c>
      <c r="M37" s="3">
        <v>84</v>
      </c>
      <c r="N37" s="3">
        <v>159.99</v>
      </c>
      <c r="O37" s="2" t="s">
        <v>197</v>
      </c>
      <c r="P37" s="2" t="s">
        <v>528</v>
      </c>
      <c r="Q37" s="2" t="s">
        <v>199</v>
      </c>
      <c r="R37" s="2" t="s">
        <v>200</v>
      </c>
      <c r="S37" s="2" t="s">
        <v>835</v>
      </c>
      <c r="T37" s="2" t="s">
        <v>202</v>
      </c>
      <c r="U37" s="2" t="s">
        <v>203</v>
      </c>
      <c r="V37" s="2" t="s">
        <v>836</v>
      </c>
      <c r="W37" s="2" t="s">
        <v>433</v>
      </c>
      <c r="X37" s="2" t="s">
        <v>723</v>
      </c>
      <c r="Y37" s="2" t="s">
        <v>837</v>
      </c>
      <c r="Z37" s="4">
        <v>288</v>
      </c>
      <c r="AA37" s="4">
        <f>=ROUNDDOWN(32,0)</f>
      </c>
      <c r="AB37" s="5">
        <v>9</v>
      </c>
      <c r="AC37" s="2" t="s">
        <v>181</v>
      </c>
      <c r="AD37" s="4">
        <v>180</v>
      </c>
      <c r="AE37" s="4">
        <v>240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/>
      <c r="AP37" s="4">
        <v>14</v>
      </c>
      <c r="AQ37" s="8">
        <v>1240.68</v>
      </c>
      <c r="AR37" s="4"/>
      <c r="AS37" s="8"/>
      <c r="AT37" s="7"/>
      <c r="AU37" s="7"/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0.5576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14</v>
      </c>
      <c r="BK37" s="8">
        <v>1240.68</v>
      </c>
      <c r="BL37" s="2" t="s">
        <v>847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210</v>
      </c>
      <c r="BV37" s="2" t="s">
        <v>197</v>
      </c>
      <c r="BW37" s="2" t="s">
        <v>200</v>
      </c>
      <c r="BX37" s="2" t="s">
        <v>848</v>
      </c>
      <c r="BY37" s="2" t="s">
        <v>212</v>
      </c>
      <c r="BZ37" s="2" t="s">
        <v>200</v>
      </c>
      <c r="CA37" s="4">
        <v>3</v>
      </c>
      <c r="CB37" s="8">
        <v>210</v>
      </c>
      <c r="CC37" s="4"/>
      <c r="CD37" s="8"/>
      <c r="CE37" s="7"/>
      <c r="CF37" s="7"/>
      <c r="CG37" s="2" t="s">
        <v>210</v>
      </c>
      <c r="CH37" s="2" t="s">
        <v>197</v>
      </c>
      <c r="CI37" s="2" t="s">
        <v>568</v>
      </c>
      <c r="CJ37" s="2" t="s">
        <v>849</v>
      </c>
      <c r="CK37" s="2" t="s">
        <v>212</v>
      </c>
      <c r="CL37" s="2" t="s">
        <v>200</v>
      </c>
      <c r="CM37" s="4">
        <v>6</v>
      </c>
      <c r="CN37" s="8">
        <v>564.48</v>
      </c>
      <c r="CO37" s="4"/>
      <c r="CP37" s="8"/>
      <c r="CQ37" s="7"/>
      <c r="CR37" s="7"/>
      <c r="CS37" s="2" t="s">
        <v>210</v>
      </c>
      <c r="CT37" s="2" t="s">
        <v>197</v>
      </c>
      <c r="CU37" s="2" t="s">
        <v>570</v>
      </c>
      <c r="CV37" s="2" t="s">
        <v>850</v>
      </c>
      <c r="CW37" s="2" t="s">
        <v>212</v>
      </c>
      <c r="CX37" s="2" t="s">
        <v>200</v>
      </c>
      <c r="CY37" s="4"/>
      <c r="CZ37" s="8"/>
      <c r="DA37" s="4"/>
      <c r="DB37" s="8"/>
      <c r="DC37" s="7"/>
      <c r="DD37" s="7"/>
      <c r="DE37" s="2" t="s">
        <v>210</v>
      </c>
      <c r="DF37" s="2" t="s">
        <v>197</v>
      </c>
      <c r="DG37" s="2" t="s">
        <v>568</v>
      </c>
      <c r="DH37" s="2" t="s">
        <v>407</v>
      </c>
      <c r="DI37" s="2" t="s">
        <v>212</v>
      </c>
      <c r="DJ37" s="2" t="s">
        <v>200</v>
      </c>
      <c r="DK37" s="4"/>
      <c r="DL37" s="8"/>
      <c r="DM37" s="4"/>
      <c r="DN37" s="8"/>
      <c r="DO37" s="7"/>
      <c r="DP37" s="7"/>
      <c r="DQ37" s="2" t="s">
        <v>210</v>
      </c>
      <c r="DR37" s="2" t="s">
        <v>197</v>
      </c>
      <c r="DS37" s="2" t="s">
        <v>841</v>
      </c>
      <c r="DT37" s="2" t="s">
        <v>851</v>
      </c>
      <c r="DU37" s="2" t="s">
        <v>212</v>
      </c>
      <c r="DV37" s="2" t="s">
        <v>200</v>
      </c>
      <c r="DW37" s="4">
        <v>1</v>
      </c>
      <c r="DX37" s="8">
        <v>90.72</v>
      </c>
      <c r="DY37" s="4"/>
      <c r="DZ37" s="8"/>
      <c r="EA37" s="7"/>
      <c r="EB37" s="7"/>
      <c r="EC37" s="2" t="s">
        <v>210</v>
      </c>
      <c r="ED37" s="2" t="s">
        <v>197</v>
      </c>
      <c r="EE37" s="2" t="s">
        <v>574</v>
      </c>
      <c r="EF37" s="2" t="s">
        <v>852</v>
      </c>
      <c r="EG37" s="2" t="s">
        <v>212</v>
      </c>
      <c r="EH37" s="2" t="s">
        <v>200</v>
      </c>
      <c r="EI37" s="4"/>
      <c r="EJ37" s="8"/>
      <c r="EK37" s="4"/>
      <c r="EL37" s="8"/>
      <c r="EM37" s="7"/>
      <c r="EN37" s="7"/>
      <c r="EO37" s="2" t="s">
        <v>210</v>
      </c>
      <c r="EP37" s="2" t="s">
        <v>197</v>
      </c>
      <c r="EQ37" s="2" t="s">
        <v>841</v>
      </c>
      <c r="ER37" s="2" t="s">
        <v>853</v>
      </c>
      <c r="ES37" s="2" t="s">
        <v>212</v>
      </c>
      <c r="ET37" s="2" t="s">
        <v>200</v>
      </c>
      <c r="EU37" s="4">
        <v>3</v>
      </c>
      <c r="EV37" s="8">
        <v>284.76</v>
      </c>
      <c r="EW37" s="4"/>
      <c r="EX37" s="8"/>
      <c r="EY37" s="7"/>
      <c r="EZ37" s="7"/>
      <c r="FA37" s="2" t="s">
        <v>210</v>
      </c>
      <c r="FB37" s="2" t="s">
        <v>197</v>
      </c>
      <c r="FC37" s="2" t="s">
        <v>841</v>
      </c>
      <c r="FD37" s="2" t="s">
        <v>837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210</v>
      </c>
      <c r="FN37" s="2" t="s">
        <v>197</v>
      </c>
      <c r="FO37" s="2" t="s">
        <v>844</v>
      </c>
      <c r="FP37" s="2" t="s">
        <v>371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228</v>
      </c>
      <c r="FZ37" s="2" t="s">
        <v>197</v>
      </c>
      <c r="GA37" s="2" t="s">
        <v>200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210</v>
      </c>
      <c r="GL37" s="2" t="s">
        <v>197</v>
      </c>
      <c r="GM37" s="2" t="s">
        <v>841</v>
      </c>
      <c r="GN37" s="2" t="s">
        <v>852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254</v>
      </c>
      <c r="GX37" s="2" t="s">
        <v>197</v>
      </c>
      <c r="GY37" s="2" t="s">
        <v>200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254</v>
      </c>
      <c r="HJ37" s="2" t="s">
        <v>197</v>
      </c>
      <c r="HK37" s="2" t="s">
        <v>200</v>
      </c>
      <c r="HL37" s="2" t="s">
        <v>200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254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210</v>
      </c>
      <c r="IH37" s="2" t="s">
        <v>197</v>
      </c>
      <c r="II37" s="2" t="s">
        <v>841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228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>
        <v>1</v>
      </c>
      <c r="IZ37" s="8">
        <v>90.72</v>
      </c>
      <c r="JA37" s="4"/>
      <c r="JB37" s="8"/>
      <c r="JC37" s="7"/>
      <c r="JD37" s="7"/>
      <c r="JE37" s="2" t="s">
        <v>210</v>
      </c>
      <c r="JF37" s="2" t="s">
        <v>197</v>
      </c>
      <c r="JG37" s="2" t="s">
        <v>409</v>
      </c>
      <c r="JH37" s="2" t="s">
        <v>263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200</v>
      </c>
      <c r="JR37" s="2" t="s">
        <v>200</v>
      </c>
      <c r="JS37" s="2" t="s">
        <v>200</v>
      </c>
      <c r="JT37" s="2" t="s">
        <v>200</v>
      </c>
      <c r="JU37" s="2" t="s">
        <v>200</v>
      </c>
      <c r="JV37" s="2" t="s">
        <v>200</v>
      </c>
      <c r="JW37" s="4"/>
      <c r="JX37" s="8"/>
      <c r="JY37" s="4"/>
      <c r="JZ37" s="8"/>
      <c r="KA37" s="7"/>
      <c r="KB37" s="7"/>
      <c r="KC37" s="2" t="s">
        <v>242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254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254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200</v>
      </c>
      <c r="LG37" s="4"/>
      <c r="LH37" s="8"/>
      <c r="LI37" s="4"/>
      <c r="LJ37" s="8"/>
      <c r="LK37" s="7"/>
      <c r="LL37" s="7"/>
      <c r="LM37" s="2" t="s">
        <v>254</v>
      </c>
      <c r="LN37" s="2" t="s">
        <v>197</v>
      </c>
      <c r="LO37" s="2" t="s">
        <v>200</v>
      </c>
      <c r="LP37" s="2" t="s">
        <v>200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254</v>
      </c>
      <c r="LZ37" s="2" t="s">
        <v>197</v>
      </c>
      <c r="MA37" s="2" t="s">
        <v>200</v>
      </c>
      <c r="MB37" s="2" t="s">
        <v>200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200</v>
      </c>
      <c r="ML37" s="2" t="s">
        <v>200</v>
      </c>
      <c r="MM37" s="2" t="s">
        <v>200</v>
      </c>
      <c r="MN37" s="2" t="s">
        <v>200</v>
      </c>
      <c r="MO37" s="2" t="s">
        <v>200</v>
      </c>
      <c r="MP37" s="2" t="s">
        <v>200</v>
      </c>
      <c r="MQ37" s="4"/>
      <c r="MR37" s="8"/>
      <c r="MS37" s="4"/>
      <c r="MT37" s="8"/>
      <c r="MU37" s="7"/>
      <c r="MV37" s="7"/>
      <c r="MW37" s="2" t="s">
        <v>254</v>
      </c>
      <c r="MX37" s="2" t="s">
        <v>243</v>
      </c>
      <c r="MY37" s="2" t="s">
        <v>200</v>
      </c>
      <c r="MZ37" s="2" t="s">
        <v>200</v>
      </c>
      <c r="NA37" s="2" t="s">
        <v>212</v>
      </c>
      <c r="NB37" s="2" t="s">
        <v>200</v>
      </c>
      <c r="NC37" s="4"/>
      <c r="ND37" s="8"/>
      <c r="NE37" s="4"/>
      <c r="NF37" s="8"/>
      <c r="NG37" s="7"/>
      <c r="NH37" s="7"/>
      <c r="NI37" s="2" t="s">
        <v>254</v>
      </c>
      <c r="NJ37" s="2" t="s">
        <v>197</v>
      </c>
      <c r="NK37" s="2" t="s">
        <v>200</v>
      </c>
      <c r="NL37" s="2" t="s">
        <v>200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228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200</v>
      </c>
      <c r="OH37" s="2" t="s">
        <v>200</v>
      </c>
      <c r="OI37" s="2" t="s">
        <v>200</v>
      </c>
      <c r="OJ37" s="2" t="s">
        <v>200</v>
      </c>
      <c r="OK37" s="2" t="s">
        <v>200</v>
      </c>
      <c r="OL37" s="2" t="s">
        <v>200</v>
      </c>
      <c r="OM37" s="4"/>
      <c r="ON37" s="8"/>
      <c r="OO37" s="4"/>
      <c r="OP37" s="8"/>
      <c r="OQ37" s="7"/>
      <c r="OR37" s="7"/>
      <c r="OS37" s="2" t="s">
        <v>200</v>
      </c>
      <c r="OT37" s="2" t="s">
        <v>200</v>
      </c>
      <c r="OU37" s="2" t="s">
        <v>200</v>
      </c>
      <c r="OV37" s="2" t="s">
        <v>200</v>
      </c>
      <c r="OW37" s="2" t="s">
        <v>200</v>
      </c>
      <c r="OX37" s="2" t="s">
        <v>200</v>
      </c>
      <c r="OY37" s="4"/>
      <c r="OZ37" s="8"/>
      <c r="PA37" s="4"/>
      <c r="PB37" s="8"/>
      <c r="PC37" s="7"/>
      <c r="PD37" s="7"/>
      <c r="PE37" s="2" t="s">
        <v>228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254</v>
      </c>
      <c r="PR37" s="2" t="s">
        <v>197</v>
      </c>
      <c r="PS37" s="2" t="s">
        <v>200</v>
      </c>
      <c r="PT37" s="2" t="s">
        <v>200</v>
      </c>
      <c r="PU37" s="2" t="s">
        <v>212</v>
      </c>
      <c r="PV37" s="2" t="s">
        <v>200</v>
      </c>
      <c r="PW37" s="4"/>
      <c r="PX37" s="8"/>
      <c r="PY37" s="4"/>
      <c r="PZ37" s="8"/>
      <c r="QA37" s="7"/>
      <c r="QB37" s="7"/>
      <c r="QC37" s="2" t="s">
        <v>254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>
        <v>288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>
        <v>180</v>
      </c>
      <c r="TE37" s="4"/>
      <c r="TF37" s="4"/>
      <c r="TG37" s="4"/>
      <c r="TH37" s="4"/>
      <c r="TI37" s="4"/>
      <c r="TJ37" s="4">
        <v>60</v>
      </c>
    </row>
    <row r="38">
      <c r="A38" s="2" t="s">
        <v>854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855</v>
      </c>
      <c r="G38" s="2" t="s">
        <v>855</v>
      </c>
      <c r="H38" s="2" t="s">
        <v>855</v>
      </c>
      <c r="I38" s="2" t="s">
        <v>856</v>
      </c>
      <c r="J38" s="2" t="s">
        <v>195</v>
      </c>
      <c r="K38" s="2" t="s">
        <v>857</v>
      </c>
      <c r="L38" s="3">
        <v>52.99</v>
      </c>
      <c r="M38" s="3">
        <v>55.64</v>
      </c>
      <c r="N38" s="3">
        <v>104.99</v>
      </c>
      <c r="O38" s="2" t="s">
        <v>197</v>
      </c>
      <c r="P38" s="2" t="s">
        <v>431</v>
      </c>
      <c r="Q38" s="2" t="s">
        <v>199</v>
      </c>
      <c r="R38" s="2" t="s">
        <v>200</v>
      </c>
      <c r="S38" s="2" t="s">
        <v>858</v>
      </c>
      <c r="T38" s="2" t="s">
        <v>202</v>
      </c>
      <c r="U38" s="2" t="s">
        <v>203</v>
      </c>
      <c r="V38" s="2" t="s">
        <v>859</v>
      </c>
      <c r="W38" s="2" t="s">
        <v>590</v>
      </c>
      <c r="X38" s="2" t="s">
        <v>206</v>
      </c>
      <c r="Y38" s="2" t="s">
        <v>860</v>
      </c>
      <c r="Z38" s="4">
        <v>515</v>
      </c>
      <c r="AA38" s="4">
        <f>=ROUNDDOWN(28.6111111111111,0)</f>
      </c>
      <c r="AB38" s="5">
        <v>18</v>
      </c>
      <c r="AC38" s="2" t="s">
        <v>181</v>
      </c>
      <c r="AD38" s="4">
        <v>600</v>
      </c>
      <c r="AE38" s="4">
        <v>600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/>
      <c r="AP38" s="4">
        <v>3</v>
      </c>
      <c r="AQ38" s="8">
        <v>163.23</v>
      </c>
      <c r="AR38" s="4">
        <v>38</v>
      </c>
      <c r="AS38" s="8">
        <v>2279.29</v>
      </c>
      <c r="AT38" s="7">
        <v>-0.9211</v>
      </c>
      <c r="AU38" s="7">
        <v>-0.9284</v>
      </c>
      <c r="AV38" s="4">
        <v>18</v>
      </c>
      <c r="AW38" s="8">
        <v>1287.4</v>
      </c>
      <c r="AX38" s="4">
        <v>52</v>
      </c>
      <c r="AY38" s="8">
        <v>3347.6</v>
      </c>
      <c r="AZ38" s="7">
        <v>-0.6538</v>
      </c>
      <c r="BA38" s="7">
        <v>-0.6154</v>
      </c>
      <c r="BB38" s="7">
        <v>0.1268</v>
      </c>
      <c r="BC38" s="4">
        <v>28</v>
      </c>
      <c r="BD38" s="8">
        <v>1983.71</v>
      </c>
      <c r="BE38" s="4">
        <v>110</v>
      </c>
      <c r="BF38" s="8">
        <v>7598.39</v>
      </c>
      <c r="BG38" s="7">
        <v>-0.7455</v>
      </c>
      <c r="BH38" s="7">
        <v>-0.7389</v>
      </c>
      <c r="BI38" s="7">
        <v>0.649</v>
      </c>
      <c r="BJ38" s="4">
        <v>3</v>
      </c>
      <c r="BK38" s="8">
        <v>163.23</v>
      </c>
      <c r="BL38" s="2" t="s">
        <v>861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210</v>
      </c>
      <c r="BV38" s="2" t="s">
        <v>197</v>
      </c>
      <c r="BW38" s="2" t="s">
        <v>200</v>
      </c>
      <c r="BX38" s="2" t="s">
        <v>862</v>
      </c>
      <c r="BY38" s="2" t="s">
        <v>212</v>
      </c>
      <c r="BZ38" s="2" t="s">
        <v>200</v>
      </c>
      <c r="CA38" s="4">
        <v>1</v>
      </c>
      <c r="CB38" s="8">
        <v>51</v>
      </c>
      <c r="CC38" s="4">
        <v>1</v>
      </c>
      <c r="CD38" s="8">
        <v>60</v>
      </c>
      <c r="CE38" s="7"/>
      <c r="CF38" s="7">
        <v>-0.15</v>
      </c>
      <c r="CG38" s="2" t="s">
        <v>210</v>
      </c>
      <c r="CH38" s="2" t="s">
        <v>197</v>
      </c>
      <c r="CI38" s="2" t="s">
        <v>863</v>
      </c>
      <c r="CJ38" s="2" t="s">
        <v>864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865</v>
      </c>
      <c r="CV38" s="2" t="s">
        <v>245</v>
      </c>
      <c r="CW38" s="2" t="s">
        <v>212</v>
      </c>
      <c r="CX38" s="2" t="s">
        <v>200</v>
      </c>
      <c r="CY38" s="4"/>
      <c r="CZ38" s="8"/>
      <c r="DA38" s="4">
        <v>5</v>
      </c>
      <c r="DB38" s="8">
        <v>318.7</v>
      </c>
      <c r="DC38" s="7">
        <v>-1</v>
      </c>
      <c r="DD38" s="7">
        <v>-1</v>
      </c>
      <c r="DE38" s="2" t="s">
        <v>210</v>
      </c>
      <c r="DF38" s="2" t="s">
        <v>197</v>
      </c>
      <c r="DG38" s="2" t="s">
        <v>866</v>
      </c>
      <c r="DH38" s="2" t="s">
        <v>867</v>
      </c>
      <c r="DI38" s="2" t="s">
        <v>212</v>
      </c>
      <c r="DJ38" s="2" t="s">
        <v>200</v>
      </c>
      <c r="DK38" s="4"/>
      <c r="DL38" s="8"/>
      <c r="DM38" s="4">
        <v>2</v>
      </c>
      <c r="DN38" s="8">
        <v>105.26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868</v>
      </c>
      <c r="DT38" s="2" t="s">
        <v>869</v>
      </c>
      <c r="DU38" s="2" t="s">
        <v>212</v>
      </c>
      <c r="DV38" s="2" t="s">
        <v>200</v>
      </c>
      <c r="DW38" s="4">
        <v>1</v>
      </c>
      <c r="DX38" s="8">
        <v>55.5</v>
      </c>
      <c r="DY38" s="4">
        <v>5</v>
      </c>
      <c r="DZ38" s="8">
        <v>277.5</v>
      </c>
      <c r="EA38" s="7">
        <v>-0.8</v>
      </c>
      <c r="EB38" s="7">
        <v>-0.8</v>
      </c>
      <c r="EC38" s="2" t="s">
        <v>210</v>
      </c>
      <c r="ED38" s="2" t="s">
        <v>197</v>
      </c>
      <c r="EE38" s="2" t="s">
        <v>602</v>
      </c>
      <c r="EF38" s="2" t="s">
        <v>870</v>
      </c>
      <c r="EG38" s="2" t="s">
        <v>212</v>
      </c>
      <c r="EH38" s="2" t="s">
        <v>200</v>
      </c>
      <c r="EI38" s="4">
        <v>1</v>
      </c>
      <c r="EJ38" s="8">
        <v>56.73</v>
      </c>
      <c r="EK38" s="4"/>
      <c r="EL38" s="8"/>
      <c r="EM38" s="7"/>
      <c r="EN38" s="7"/>
      <c r="EO38" s="2" t="s">
        <v>210</v>
      </c>
      <c r="EP38" s="2" t="s">
        <v>197</v>
      </c>
      <c r="EQ38" s="2" t="s">
        <v>871</v>
      </c>
      <c r="ER38" s="2" t="s">
        <v>259</v>
      </c>
      <c r="ES38" s="2" t="s">
        <v>212</v>
      </c>
      <c r="ET38" s="2" t="s">
        <v>200</v>
      </c>
      <c r="EU38" s="4"/>
      <c r="EV38" s="8"/>
      <c r="EW38" s="4">
        <v>24</v>
      </c>
      <c r="EX38" s="8">
        <v>1449.89</v>
      </c>
      <c r="EY38" s="7">
        <v>-1</v>
      </c>
      <c r="EZ38" s="7">
        <v>-1</v>
      </c>
      <c r="FA38" s="2" t="s">
        <v>210</v>
      </c>
      <c r="FB38" s="2" t="s">
        <v>197</v>
      </c>
      <c r="FC38" s="2" t="s">
        <v>872</v>
      </c>
      <c r="FD38" s="2" t="s">
        <v>873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623</v>
      </c>
      <c r="FP38" s="2" t="s">
        <v>874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228</v>
      </c>
      <c r="FZ38" s="2" t="s">
        <v>197</v>
      </c>
      <c r="GA38" s="2" t="s">
        <v>200</v>
      </c>
      <c r="GB38" s="2" t="s">
        <v>200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709</v>
      </c>
      <c r="GN38" s="2" t="s">
        <v>875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197</v>
      </c>
      <c r="GY38" s="2" t="s">
        <v>231</v>
      </c>
      <c r="GZ38" s="2" t="s">
        <v>876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307</v>
      </c>
      <c r="HJ38" s="2" t="s">
        <v>197</v>
      </c>
      <c r="HK38" s="2" t="s">
        <v>233</v>
      </c>
      <c r="HL38" s="2" t="s">
        <v>877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235</v>
      </c>
      <c r="HX38" s="2" t="s">
        <v>878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210</v>
      </c>
      <c r="IH38" s="2" t="s">
        <v>197</v>
      </c>
      <c r="II38" s="2" t="s">
        <v>872</v>
      </c>
      <c r="IJ38" s="2" t="s">
        <v>879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210</v>
      </c>
      <c r="IT38" s="2" t="s">
        <v>251</v>
      </c>
      <c r="IU38" s="2" t="s">
        <v>238</v>
      </c>
      <c r="IV38" s="2" t="s">
        <v>880</v>
      </c>
      <c r="IW38" s="2" t="s">
        <v>212</v>
      </c>
      <c r="IX38" s="2" t="s">
        <v>200</v>
      </c>
      <c r="IY38" s="4"/>
      <c r="IZ38" s="8"/>
      <c r="JA38" s="4">
        <v>1</v>
      </c>
      <c r="JB38" s="8">
        <v>67.94</v>
      </c>
      <c r="JC38" s="7">
        <v>-1</v>
      </c>
      <c r="JD38" s="7">
        <v>-1</v>
      </c>
      <c r="JE38" s="2" t="s">
        <v>210</v>
      </c>
      <c r="JF38" s="2" t="s">
        <v>197</v>
      </c>
      <c r="JG38" s="2" t="s">
        <v>240</v>
      </c>
      <c r="JH38" s="2" t="s">
        <v>881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200</v>
      </c>
      <c r="JR38" s="2" t="s">
        <v>200</v>
      </c>
      <c r="JS38" s="2" t="s">
        <v>200</v>
      </c>
      <c r="JT38" s="2" t="s">
        <v>200</v>
      </c>
      <c r="JU38" s="2" t="s">
        <v>200</v>
      </c>
      <c r="JV38" s="2" t="s">
        <v>200</v>
      </c>
      <c r="JW38" s="4"/>
      <c r="JX38" s="8"/>
      <c r="JY38" s="4"/>
      <c r="JZ38" s="8"/>
      <c r="KA38" s="7"/>
      <c r="KB38" s="7"/>
      <c r="KC38" s="2" t="s">
        <v>242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243</v>
      </c>
      <c r="KQ38" s="2" t="s">
        <v>882</v>
      </c>
      <c r="KR38" s="2" t="s">
        <v>245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210</v>
      </c>
      <c r="LB38" s="2" t="s">
        <v>197</v>
      </c>
      <c r="LC38" s="2" t="s">
        <v>246</v>
      </c>
      <c r="LD38" s="2" t="s">
        <v>288</v>
      </c>
      <c r="LE38" s="2" t="s">
        <v>212</v>
      </c>
      <c r="LF38" s="2" t="s">
        <v>200</v>
      </c>
      <c r="LG38" s="4"/>
      <c r="LH38" s="8"/>
      <c r="LI38" s="4"/>
      <c r="LJ38" s="8"/>
      <c r="LK38" s="7"/>
      <c r="LL38" s="7"/>
      <c r="LM38" s="2" t="s">
        <v>406</v>
      </c>
      <c r="LN38" s="2" t="s">
        <v>197</v>
      </c>
      <c r="LO38" s="2" t="s">
        <v>200</v>
      </c>
      <c r="LP38" s="2" t="s">
        <v>200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197</v>
      </c>
      <c r="MA38" s="2" t="s">
        <v>871</v>
      </c>
      <c r="MB38" s="2" t="s">
        <v>883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210</v>
      </c>
      <c r="ML38" s="2" t="s">
        <v>251</v>
      </c>
      <c r="MM38" s="2" t="s">
        <v>884</v>
      </c>
      <c r="MN38" s="2" t="s">
        <v>226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254</v>
      </c>
      <c r="NJ38" s="2" t="s">
        <v>197</v>
      </c>
      <c r="NK38" s="2" t="s">
        <v>200</v>
      </c>
      <c r="NL38" s="2" t="s">
        <v>200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210</v>
      </c>
      <c r="NV38" s="2" t="s">
        <v>243</v>
      </c>
      <c r="NW38" s="2" t="s">
        <v>885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200</v>
      </c>
      <c r="OH38" s="2" t="s">
        <v>200</v>
      </c>
      <c r="OI38" s="2" t="s">
        <v>200</v>
      </c>
      <c r="OJ38" s="2" t="s">
        <v>200</v>
      </c>
      <c r="OK38" s="2" t="s">
        <v>200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243</v>
      </c>
      <c r="OU38" s="2" t="s">
        <v>620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210</v>
      </c>
      <c r="PF38" s="2" t="s">
        <v>197</v>
      </c>
      <c r="PG38" s="2" t="s">
        <v>281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210</v>
      </c>
      <c r="PR38" s="2" t="s">
        <v>197</v>
      </c>
      <c r="PS38" s="2" t="s">
        <v>283</v>
      </c>
      <c r="PT38" s="2" t="s">
        <v>886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254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210</v>
      </c>
      <c r="QP38" s="2" t="s">
        <v>243</v>
      </c>
      <c r="QQ38" s="2" t="s">
        <v>887</v>
      </c>
      <c r="QR38" s="2" t="s">
        <v>888</v>
      </c>
      <c r="QS38" s="2" t="s">
        <v>212</v>
      </c>
      <c r="QT38" s="2" t="s">
        <v>200</v>
      </c>
      <c r="QU38" s="4">
        <v>436</v>
      </c>
      <c r="QV38" s="4"/>
      <c r="QW38" s="4"/>
      <c r="QX38" s="4">
        <v>79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>
        <v>600</v>
      </c>
      <c r="TE38" s="4"/>
      <c r="TF38" s="4"/>
      <c r="TG38" s="4"/>
      <c r="TH38" s="4"/>
      <c r="TI38" s="4"/>
      <c r="TJ38" s="4"/>
    </row>
    <row r="39">
      <c r="A39" s="2" t="s">
        <v>889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855</v>
      </c>
      <c r="G39" s="2" t="s">
        <v>855</v>
      </c>
      <c r="H39" s="2" t="s">
        <v>855</v>
      </c>
      <c r="I39" s="2" t="s">
        <v>856</v>
      </c>
      <c r="J39" s="2" t="s">
        <v>262</v>
      </c>
      <c r="K39" s="2" t="s">
        <v>857</v>
      </c>
      <c r="L39" s="3">
        <v>69</v>
      </c>
      <c r="M39" s="3">
        <v>72.45</v>
      </c>
      <c r="N39" s="3">
        <v>134.99</v>
      </c>
      <c r="O39" s="2" t="s">
        <v>197</v>
      </c>
      <c r="P39" s="2" t="s">
        <v>431</v>
      </c>
      <c r="Q39" s="2" t="s">
        <v>199</v>
      </c>
      <c r="R39" s="2" t="s">
        <v>200</v>
      </c>
      <c r="S39" s="2" t="s">
        <v>858</v>
      </c>
      <c r="T39" s="2" t="s">
        <v>202</v>
      </c>
      <c r="U39" s="2" t="s">
        <v>203</v>
      </c>
      <c r="V39" s="2" t="s">
        <v>859</v>
      </c>
      <c r="W39" s="2" t="s">
        <v>590</v>
      </c>
      <c r="X39" s="2" t="s">
        <v>206</v>
      </c>
      <c r="Y39" s="2" t="s">
        <v>860</v>
      </c>
      <c r="Z39" s="4">
        <v>6122</v>
      </c>
      <c r="AA39" s="4">
        <f>=ROUNDDOWN(282.119815668203,0)</f>
      </c>
      <c r="AB39" s="5">
        <v>21.7</v>
      </c>
      <c r="AC39" s="2" t="s">
        <v>200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/>
      <c r="AP39" s="4">
        <v>15</v>
      </c>
      <c r="AQ39" s="8">
        <v>1124.17</v>
      </c>
      <c r="AR39" s="4">
        <v>14</v>
      </c>
      <c r="AS39" s="8">
        <v>1068.31</v>
      </c>
      <c r="AT39" s="7">
        <v>0.0714</v>
      </c>
      <c r="AU39" s="7">
        <v>0.0523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0.8732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15</v>
      </c>
      <c r="BK39" s="8">
        <v>1124.17</v>
      </c>
      <c r="BL39" s="2" t="s">
        <v>890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210</v>
      </c>
      <c r="BV39" s="2" t="s">
        <v>197</v>
      </c>
      <c r="BW39" s="2" t="s">
        <v>200</v>
      </c>
      <c r="BX39" s="2" t="s">
        <v>891</v>
      </c>
      <c r="BY39" s="2" t="s">
        <v>212</v>
      </c>
      <c r="BZ39" s="2" t="s">
        <v>200</v>
      </c>
      <c r="CA39" s="4">
        <v>1</v>
      </c>
      <c r="CB39" s="8">
        <v>64.91</v>
      </c>
      <c r="CC39" s="4"/>
      <c r="CD39" s="8"/>
      <c r="CE39" s="7"/>
      <c r="CF39" s="7"/>
      <c r="CG39" s="2" t="s">
        <v>210</v>
      </c>
      <c r="CH39" s="2" t="s">
        <v>197</v>
      </c>
      <c r="CI39" s="2" t="s">
        <v>892</v>
      </c>
      <c r="CJ39" s="2" t="s">
        <v>643</v>
      </c>
      <c r="CK39" s="2" t="s">
        <v>212</v>
      </c>
      <c r="CL39" s="2" t="s">
        <v>200</v>
      </c>
      <c r="CM39" s="4">
        <v>2</v>
      </c>
      <c r="CN39" s="8">
        <v>158.98</v>
      </c>
      <c r="CO39" s="4"/>
      <c r="CP39" s="8"/>
      <c r="CQ39" s="7"/>
      <c r="CR39" s="7"/>
      <c r="CS39" s="2" t="s">
        <v>210</v>
      </c>
      <c r="CT39" s="2" t="s">
        <v>197</v>
      </c>
      <c r="CU39" s="2" t="s">
        <v>892</v>
      </c>
      <c r="CV39" s="2" t="s">
        <v>893</v>
      </c>
      <c r="CW39" s="2" t="s">
        <v>212</v>
      </c>
      <c r="CX39" s="2" t="s">
        <v>200</v>
      </c>
      <c r="CY39" s="4">
        <v>3</v>
      </c>
      <c r="CZ39" s="8">
        <v>243.39</v>
      </c>
      <c r="DA39" s="4">
        <v>7</v>
      </c>
      <c r="DB39" s="8">
        <v>567.91</v>
      </c>
      <c r="DC39" s="7">
        <v>-0.5714</v>
      </c>
      <c r="DD39" s="7">
        <v>-0.5714</v>
      </c>
      <c r="DE39" s="2" t="s">
        <v>210</v>
      </c>
      <c r="DF39" s="2" t="s">
        <v>197</v>
      </c>
      <c r="DG39" s="2" t="s">
        <v>866</v>
      </c>
      <c r="DH39" s="2" t="s">
        <v>894</v>
      </c>
      <c r="DI39" s="2" t="s">
        <v>212</v>
      </c>
      <c r="DJ39" s="2" t="s">
        <v>200</v>
      </c>
      <c r="DK39" s="4">
        <v>5</v>
      </c>
      <c r="DL39" s="8">
        <v>344.5</v>
      </c>
      <c r="DM39" s="4">
        <v>2</v>
      </c>
      <c r="DN39" s="8">
        <v>137.8</v>
      </c>
      <c r="DO39" s="7">
        <v>1.5</v>
      </c>
      <c r="DP39" s="7">
        <v>1.5</v>
      </c>
      <c r="DQ39" s="2" t="s">
        <v>210</v>
      </c>
      <c r="DR39" s="2" t="s">
        <v>197</v>
      </c>
      <c r="DS39" s="2" t="s">
        <v>895</v>
      </c>
      <c r="DT39" s="2" t="s">
        <v>896</v>
      </c>
      <c r="DU39" s="2" t="s">
        <v>212</v>
      </c>
      <c r="DV39" s="2" t="s">
        <v>200</v>
      </c>
      <c r="DW39" s="4">
        <v>3</v>
      </c>
      <c r="DX39" s="8">
        <v>215.79</v>
      </c>
      <c r="DY39" s="4">
        <v>1</v>
      </c>
      <c r="DZ39" s="8">
        <v>71.93</v>
      </c>
      <c r="EA39" s="7">
        <v>2</v>
      </c>
      <c r="EB39" s="7">
        <v>2</v>
      </c>
      <c r="EC39" s="2" t="s">
        <v>210</v>
      </c>
      <c r="ED39" s="2" t="s">
        <v>197</v>
      </c>
      <c r="EE39" s="2" t="s">
        <v>602</v>
      </c>
      <c r="EF39" s="2" t="s">
        <v>643</v>
      </c>
      <c r="EG39" s="2" t="s">
        <v>212</v>
      </c>
      <c r="EH39" s="2" t="s">
        <v>200</v>
      </c>
      <c r="EI39" s="4"/>
      <c r="EJ39" s="8"/>
      <c r="EK39" s="4">
        <v>2</v>
      </c>
      <c r="EL39" s="8">
        <v>148.84</v>
      </c>
      <c r="EM39" s="7">
        <v>-1</v>
      </c>
      <c r="EN39" s="7">
        <v>-1</v>
      </c>
      <c r="EO39" s="2" t="s">
        <v>210</v>
      </c>
      <c r="EP39" s="2" t="s">
        <v>197</v>
      </c>
      <c r="EQ39" s="2" t="s">
        <v>708</v>
      </c>
      <c r="ER39" s="2" t="s">
        <v>896</v>
      </c>
      <c r="ES39" s="2" t="s">
        <v>212</v>
      </c>
      <c r="ET39" s="2" t="s">
        <v>200</v>
      </c>
      <c r="EU39" s="4">
        <v>1</v>
      </c>
      <c r="EV39" s="8">
        <v>96.6</v>
      </c>
      <c r="EW39" s="4">
        <v>1</v>
      </c>
      <c r="EX39" s="8">
        <v>63.58</v>
      </c>
      <c r="EY39" s="7"/>
      <c r="EZ39" s="7">
        <v>0.5193</v>
      </c>
      <c r="FA39" s="2" t="s">
        <v>210</v>
      </c>
      <c r="FB39" s="2" t="s">
        <v>197</v>
      </c>
      <c r="FC39" s="2" t="s">
        <v>872</v>
      </c>
      <c r="FD39" s="2" t="s">
        <v>879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620</v>
      </c>
      <c r="FP39" s="2" t="s">
        <v>897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228</v>
      </c>
      <c r="FZ39" s="2" t="s">
        <v>197</v>
      </c>
      <c r="GA39" s="2" t="s">
        <v>200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709</v>
      </c>
      <c r="GN39" s="2" t="s">
        <v>898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197</v>
      </c>
      <c r="GY39" s="2" t="s">
        <v>231</v>
      </c>
      <c r="GZ39" s="2" t="s">
        <v>899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307</v>
      </c>
      <c r="HJ39" s="2" t="s">
        <v>197</v>
      </c>
      <c r="HK39" s="2" t="s">
        <v>233</v>
      </c>
      <c r="HL39" s="2" t="s">
        <v>451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210</v>
      </c>
      <c r="HV39" s="2" t="s">
        <v>197</v>
      </c>
      <c r="HW39" s="2" t="s">
        <v>235</v>
      </c>
      <c r="HX39" s="2" t="s">
        <v>544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872</v>
      </c>
      <c r="IJ39" s="2" t="s">
        <v>900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210</v>
      </c>
      <c r="IT39" s="2" t="s">
        <v>197</v>
      </c>
      <c r="IU39" s="2" t="s">
        <v>238</v>
      </c>
      <c r="IV39" s="2" t="s">
        <v>901</v>
      </c>
      <c r="IW39" s="2" t="s">
        <v>212</v>
      </c>
      <c r="IX39" s="2" t="s">
        <v>200</v>
      </c>
      <c r="IY39" s="4"/>
      <c r="IZ39" s="8"/>
      <c r="JA39" s="4">
        <v>1</v>
      </c>
      <c r="JB39" s="8">
        <v>78.25</v>
      </c>
      <c r="JC39" s="7">
        <v>-1</v>
      </c>
      <c r="JD39" s="7">
        <v>-1</v>
      </c>
      <c r="JE39" s="2" t="s">
        <v>210</v>
      </c>
      <c r="JF39" s="2" t="s">
        <v>197</v>
      </c>
      <c r="JG39" s="2" t="s">
        <v>240</v>
      </c>
      <c r="JH39" s="2" t="s">
        <v>902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200</v>
      </c>
      <c r="JR39" s="2" t="s">
        <v>200</v>
      </c>
      <c r="JS39" s="2" t="s">
        <v>200</v>
      </c>
      <c r="JT39" s="2" t="s">
        <v>200</v>
      </c>
      <c r="JU39" s="2" t="s">
        <v>200</v>
      </c>
      <c r="JV39" s="2" t="s">
        <v>200</v>
      </c>
      <c r="JW39" s="4"/>
      <c r="JX39" s="8"/>
      <c r="JY39" s="4"/>
      <c r="JZ39" s="8"/>
      <c r="KA39" s="7"/>
      <c r="KB39" s="7"/>
      <c r="KC39" s="2" t="s">
        <v>242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243</v>
      </c>
      <c r="KQ39" s="2" t="s">
        <v>634</v>
      </c>
      <c r="KR39" s="2" t="s">
        <v>245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210</v>
      </c>
      <c r="LB39" s="2" t="s">
        <v>197</v>
      </c>
      <c r="LC39" s="2" t="s">
        <v>246</v>
      </c>
      <c r="LD39" s="2" t="s">
        <v>903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210</v>
      </c>
      <c r="LN39" s="2" t="s">
        <v>243</v>
      </c>
      <c r="LO39" s="2" t="s">
        <v>248</v>
      </c>
      <c r="LP39" s="2" t="s">
        <v>904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197</v>
      </c>
      <c r="MA39" s="2" t="s">
        <v>708</v>
      </c>
      <c r="MB39" s="2" t="s">
        <v>905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210</v>
      </c>
      <c r="ML39" s="2" t="s">
        <v>251</v>
      </c>
      <c r="MM39" s="2" t="s">
        <v>884</v>
      </c>
      <c r="MN39" s="2" t="s">
        <v>621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254</v>
      </c>
      <c r="NJ39" s="2" t="s">
        <v>197</v>
      </c>
      <c r="NK39" s="2" t="s">
        <v>200</v>
      </c>
      <c r="NL39" s="2" t="s">
        <v>200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210</v>
      </c>
      <c r="NV39" s="2" t="s">
        <v>243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200</v>
      </c>
      <c r="OH39" s="2" t="s">
        <v>200</v>
      </c>
      <c r="OI39" s="2" t="s">
        <v>200</v>
      </c>
      <c r="OJ39" s="2" t="s">
        <v>200</v>
      </c>
      <c r="OK39" s="2" t="s">
        <v>200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243</v>
      </c>
      <c r="OU39" s="2" t="s">
        <v>620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210</v>
      </c>
      <c r="PF39" s="2" t="s">
        <v>197</v>
      </c>
      <c r="PG39" s="2" t="s">
        <v>281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210</v>
      </c>
      <c r="PR39" s="2" t="s">
        <v>197</v>
      </c>
      <c r="PS39" s="2" t="s">
        <v>283</v>
      </c>
      <c r="PT39" s="2" t="s">
        <v>848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254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210</v>
      </c>
      <c r="QP39" s="2" t="s">
        <v>243</v>
      </c>
      <c r="QQ39" s="2" t="s">
        <v>887</v>
      </c>
      <c r="QR39" s="2" t="s">
        <v>906</v>
      </c>
      <c r="QS39" s="2" t="s">
        <v>212</v>
      </c>
      <c r="QT39" s="2" t="s">
        <v>200</v>
      </c>
      <c r="QU39" s="4">
        <v>2</v>
      </c>
      <c r="QV39" s="4">
        <v>2285</v>
      </c>
      <c r="QW39" s="4"/>
      <c r="QX39" s="4">
        <v>3835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907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855</v>
      </c>
      <c r="G40" s="2" t="s">
        <v>855</v>
      </c>
      <c r="H40" s="2" t="s">
        <v>855</v>
      </c>
      <c r="I40" s="2" t="s">
        <v>856</v>
      </c>
      <c r="J40" s="2" t="s">
        <v>195</v>
      </c>
      <c r="K40" s="2" t="s">
        <v>908</v>
      </c>
      <c r="L40" s="3">
        <v>52.99</v>
      </c>
      <c r="M40" s="3">
        <v>55.64</v>
      </c>
      <c r="N40" s="3">
        <v>104.99</v>
      </c>
      <c r="O40" s="2" t="s">
        <v>197</v>
      </c>
      <c r="P40" s="2" t="s">
        <v>528</v>
      </c>
      <c r="Q40" s="2" t="s">
        <v>199</v>
      </c>
      <c r="R40" s="2" t="s">
        <v>200</v>
      </c>
      <c r="S40" s="2" t="s">
        <v>909</v>
      </c>
      <c r="T40" s="2" t="s">
        <v>202</v>
      </c>
      <c r="U40" s="2" t="s">
        <v>203</v>
      </c>
      <c r="V40" s="2" t="s">
        <v>859</v>
      </c>
      <c r="W40" s="2" t="s">
        <v>590</v>
      </c>
      <c r="X40" s="2" t="s">
        <v>206</v>
      </c>
      <c r="Y40" s="2" t="s">
        <v>910</v>
      </c>
      <c r="Z40" s="4">
        <v>345</v>
      </c>
      <c r="AA40" s="4">
        <f>=ROUNDDOWN(38.3333333333333,0)</f>
      </c>
      <c r="AB40" s="5">
        <v>9</v>
      </c>
      <c r="AC40" s="2" t="s">
        <v>157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/>
      <c r="AP40" s="4">
        <v>4</v>
      </c>
      <c r="AQ40" s="8">
        <v>226.03</v>
      </c>
      <c r="AR40" s="4">
        <v>23</v>
      </c>
      <c r="AS40" s="8">
        <v>1409.74</v>
      </c>
      <c r="AT40" s="7">
        <v>-0.8261</v>
      </c>
      <c r="AU40" s="7">
        <v>-0.8397</v>
      </c>
      <c r="AV40" s="4">
        <v>10</v>
      </c>
      <c r="AW40" s="8">
        <v>696.31</v>
      </c>
      <c r="AX40" s="4">
        <v>45</v>
      </c>
      <c r="AY40" s="8">
        <v>3214.38</v>
      </c>
      <c r="AZ40" s="7">
        <v>-0.7778</v>
      </c>
      <c r="BA40" s="7">
        <v>-0.7834</v>
      </c>
      <c r="BB40" s="7">
        <v>0.3246</v>
      </c>
      <c r="BC40" s="4" t="s">
        <v>200</v>
      </c>
      <c r="BD40" s="8" t="s">
        <v>200</v>
      </c>
      <c r="BE40" s="4" t="s">
        <v>200</v>
      </c>
      <c r="BF40" s="8" t="s">
        <v>200</v>
      </c>
      <c r="BG40" s="7" t="s">
        <v>200</v>
      </c>
      <c r="BH40" s="7" t="s">
        <v>200</v>
      </c>
      <c r="BI40" s="7">
        <v>0.351</v>
      </c>
      <c r="BJ40" s="4">
        <v>4</v>
      </c>
      <c r="BK40" s="8">
        <v>226.03</v>
      </c>
      <c r="BL40" s="2" t="s">
        <v>911</v>
      </c>
      <c r="BM40" s="7">
        <v>1</v>
      </c>
      <c r="BN40" s="7">
        <v>1</v>
      </c>
      <c r="BO40" s="4">
        <v>1</v>
      </c>
      <c r="BP40" s="8">
        <v>65.27</v>
      </c>
      <c r="BQ40" s="4">
        <v>11</v>
      </c>
      <c r="BR40" s="8">
        <v>717.97</v>
      </c>
      <c r="BS40" s="7">
        <v>-0.9091</v>
      </c>
      <c r="BT40" s="7">
        <v>-0.9091</v>
      </c>
      <c r="BU40" s="2" t="s">
        <v>210</v>
      </c>
      <c r="BV40" s="2" t="s">
        <v>197</v>
      </c>
      <c r="BW40" s="2" t="s">
        <v>200</v>
      </c>
      <c r="BX40" s="2" t="s">
        <v>912</v>
      </c>
      <c r="BY40" s="2" t="s">
        <v>212</v>
      </c>
      <c r="BZ40" s="2" t="s">
        <v>200</v>
      </c>
      <c r="CA40" s="4"/>
      <c r="CB40" s="8"/>
      <c r="CC40" s="4">
        <v>2</v>
      </c>
      <c r="CD40" s="8">
        <v>114</v>
      </c>
      <c r="CE40" s="7">
        <v>-1</v>
      </c>
      <c r="CF40" s="7">
        <v>-1</v>
      </c>
      <c r="CG40" s="2" t="s">
        <v>210</v>
      </c>
      <c r="CH40" s="2" t="s">
        <v>197</v>
      </c>
      <c r="CI40" s="2" t="s">
        <v>276</v>
      </c>
      <c r="CJ40" s="2" t="s">
        <v>913</v>
      </c>
      <c r="CK40" s="2" t="s">
        <v>212</v>
      </c>
      <c r="CL40" s="2" t="s">
        <v>200</v>
      </c>
      <c r="CM40" s="4"/>
      <c r="CN40" s="8"/>
      <c r="CO40" s="4"/>
      <c r="CP40" s="8"/>
      <c r="CQ40" s="7"/>
      <c r="CR40" s="7"/>
      <c r="CS40" s="2" t="s">
        <v>210</v>
      </c>
      <c r="CT40" s="2" t="s">
        <v>197</v>
      </c>
      <c r="CU40" s="2" t="s">
        <v>914</v>
      </c>
      <c r="CV40" s="2" t="s">
        <v>434</v>
      </c>
      <c r="CW40" s="2" t="s">
        <v>212</v>
      </c>
      <c r="CX40" s="2" t="s">
        <v>200</v>
      </c>
      <c r="CY40" s="4"/>
      <c r="CZ40" s="8"/>
      <c r="DA40" s="4">
        <v>3</v>
      </c>
      <c r="DB40" s="8">
        <v>191.22</v>
      </c>
      <c r="DC40" s="7">
        <v>-1</v>
      </c>
      <c r="DD40" s="7">
        <v>-1</v>
      </c>
      <c r="DE40" s="2" t="s">
        <v>210</v>
      </c>
      <c r="DF40" s="2" t="s">
        <v>197</v>
      </c>
      <c r="DG40" s="2" t="s">
        <v>910</v>
      </c>
      <c r="DH40" s="2" t="s">
        <v>915</v>
      </c>
      <c r="DI40" s="2" t="s">
        <v>212</v>
      </c>
      <c r="DJ40" s="2" t="s">
        <v>200</v>
      </c>
      <c r="DK40" s="4">
        <v>2</v>
      </c>
      <c r="DL40" s="8">
        <v>105.26</v>
      </c>
      <c r="DM40" s="4">
        <v>2</v>
      </c>
      <c r="DN40" s="8">
        <v>105.26</v>
      </c>
      <c r="DO40" s="7"/>
      <c r="DP40" s="7"/>
      <c r="DQ40" s="2" t="s">
        <v>210</v>
      </c>
      <c r="DR40" s="2" t="s">
        <v>197</v>
      </c>
      <c r="DS40" s="2" t="s">
        <v>296</v>
      </c>
      <c r="DT40" s="2" t="s">
        <v>330</v>
      </c>
      <c r="DU40" s="2" t="s">
        <v>212</v>
      </c>
      <c r="DV40" s="2" t="s">
        <v>200</v>
      </c>
      <c r="DW40" s="4">
        <v>1</v>
      </c>
      <c r="DX40" s="8">
        <v>55.5</v>
      </c>
      <c r="DY40" s="4">
        <v>4</v>
      </c>
      <c r="DZ40" s="8">
        <v>222</v>
      </c>
      <c r="EA40" s="7">
        <v>-0.75</v>
      </c>
      <c r="EB40" s="7">
        <v>-0.75</v>
      </c>
      <c r="EC40" s="2" t="s">
        <v>210</v>
      </c>
      <c r="ED40" s="2" t="s">
        <v>197</v>
      </c>
      <c r="EE40" s="2" t="s">
        <v>298</v>
      </c>
      <c r="EF40" s="2" t="s">
        <v>916</v>
      </c>
      <c r="EG40" s="2" t="s">
        <v>212</v>
      </c>
      <c r="EH40" s="2" t="s">
        <v>200</v>
      </c>
      <c r="EI40" s="4"/>
      <c r="EJ40" s="8"/>
      <c r="EK40" s="4"/>
      <c r="EL40" s="8"/>
      <c r="EM40" s="7"/>
      <c r="EN40" s="7"/>
      <c r="EO40" s="2" t="s">
        <v>210</v>
      </c>
      <c r="EP40" s="2" t="s">
        <v>197</v>
      </c>
      <c r="EQ40" s="2" t="s">
        <v>794</v>
      </c>
      <c r="ER40" s="2" t="s">
        <v>917</v>
      </c>
      <c r="ES40" s="2" t="s">
        <v>212</v>
      </c>
      <c r="ET40" s="2" t="s">
        <v>200</v>
      </c>
      <c r="EU40" s="4"/>
      <c r="EV40" s="8"/>
      <c r="EW40" s="4">
        <v>1</v>
      </c>
      <c r="EX40" s="8">
        <v>59.29</v>
      </c>
      <c r="EY40" s="7">
        <v>-1</v>
      </c>
      <c r="EZ40" s="7">
        <v>-1</v>
      </c>
      <c r="FA40" s="2" t="s">
        <v>210</v>
      </c>
      <c r="FB40" s="2" t="s">
        <v>197</v>
      </c>
      <c r="FC40" s="2" t="s">
        <v>918</v>
      </c>
      <c r="FD40" s="2" t="s">
        <v>733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732</v>
      </c>
      <c r="FP40" s="2" t="s">
        <v>919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228</v>
      </c>
      <c r="FZ40" s="2" t="s">
        <v>197</v>
      </c>
      <c r="GA40" s="2" t="s">
        <v>200</v>
      </c>
      <c r="GB40" s="2" t="s">
        <v>200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406</v>
      </c>
      <c r="GL40" s="2" t="s">
        <v>197</v>
      </c>
      <c r="GM40" s="2" t="s">
        <v>200</v>
      </c>
      <c r="GN40" s="2" t="s">
        <v>200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197</v>
      </c>
      <c r="GY40" s="2" t="s">
        <v>231</v>
      </c>
      <c r="GZ40" s="2" t="s">
        <v>306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307</v>
      </c>
      <c r="HJ40" s="2" t="s">
        <v>197</v>
      </c>
      <c r="HK40" s="2" t="s">
        <v>233</v>
      </c>
      <c r="HL40" s="2" t="s">
        <v>334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210</v>
      </c>
      <c r="HV40" s="2" t="s">
        <v>197</v>
      </c>
      <c r="HW40" s="2" t="s">
        <v>235</v>
      </c>
      <c r="HX40" s="2" t="s">
        <v>920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210</v>
      </c>
      <c r="IH40" s="2" t="s">
        <v>197</v>
      </c>
      <c r="II40" s="2" t="s">
        <v>910</v>
      </c>
      <c r="IJ40" s="2" t="s">
        <v>915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228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210</v>
      </c>
      <c r="JF40" s="2" t="s">
        <v>197</v>
      </c>
      <c r="JG40" s="2" t="s">
        <v>409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200</v>
      </c>
      <c r="JR40" s="2" t="s">
        <v>200</v>
      </c>
      <c r="JS40" s="2" t="s">
        <v>200</v>
      </c>
      <c r="JT40" s="2" t="s">
        <v>200</v>
      </c>
      <c r="JU40" s="2" t="s">
        <v>200</v>
      </c>
      <c r="JV40" s="2" t="s">
        <v>200</v>
      </c>
      <c r="JW40" s="4"/>
      <c r="JX40" s="8"/>
      <c r="JY40" s="4"/>
      <c r="JZ40" s="8"/>
      <c r="KA40" s="7"/>
      <c r="KB40" s="7"/>
      <c r="KC40" s="2" t="s">
        <v>242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499</v>
      </c>
      <c r="KI40" s="4"/>
      <c r="KJ40" s="8"/>
      <c r="KK40" s="4"/>
      <c r="KL40" s="8"/>
      <c r="KM40" s="7"/>
      <c r="KN40" s="7"/>
      <c r="KO40" s="2" t="s">
        <v>210</v>
      </c>
      <c r="KP40" s="2" t="s">
        <v>243</v>
      </c>
      <c r="KQ40" s="2" t="s">
        <v>921</v>
      </c>
      <c r="KR40" s="2" t="s">
        <v>922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210</v>
      </c>
      <c r="LB40" s="2" t="s">
        <v>197</v>
      </c>
      <c r="LC40" s="2" t="s">
        <v>315</v>
      </c>
      <c r="LD40" s="2" t="s">
        <v>923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243</v>
      </c>
      <c r="LO40" s="2" t="s">
        <v>503</v>
      </c>
      <c r="LP40" s="2" t="s">
        <v>446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254</v>
      </c>
      <c r="LZ40" s="2" t="s">
        <v>197</v>
      </c>
      <c r="MA40" s="2" t="s">
        <v>200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251</v>
      </c>
      <c r="MM40" s="2" t="s">
        <v>291</v>
      </c>
      <c r="MN40" s="2" t="s">
        <v>454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254</v>
      </c>
      <c r="NJ40" s="2" t="s">
        <v>197</v>
      </c>
      <c r="NK40" s="2" t="s">
        <v>200</v>
      </c>
      <c r="NL40" s="2" t="s">
        <v>200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210</v>
      </c>
      <c r="NV40" s="2" t="s">
        <v>243</v>
      </c>
      <c r="NW40" s="2" t="s">
        <v>924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242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228</v>
      </c>
      <c r="OT40" s="2" t="s">
        <v>243</v>
      </c>
      <c r="OU40" s="2" t="s">
        <v>200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210</v>
      </c>
      <c r="PF40" s="2" t="s">
        <v>197</v>
      </c>
      <c r="PG40" s="2" t="s">
        <v>281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210</v>
      </c>
      <c r="PR40" s="2" t="s">
        <v>197</v>
      </c>
      <c r="PS40" s="2" t="s">
        <v>283</v>
      </c>
      <c r="PT40" s="2" t="s">
        <v>200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254</v>
      </c>
      <c r="QD40" s="2" t="s">
        <v>197</v>
      </c>
      <c r="QE40" s="2" t="s">
        <v>200</v>
      </c>
      <c r="QF40" s="2" t="s">
        <v>200</v>
      </c>
      <c r="QG40" s="2" t="s">
        <v>212</v>
      </c>
      <c r="QH40" s="2" t="s">
        <v>200</v>
      </c>
      <c r="QI40" s="4"/>
      <c r="QJ40" s="8"/>
      <c r="QK40" s="4"/>
      <c r="QL40" s="8"/>
      <c r="QM40" s="7"/>
      <c r="QN40" s="7"/>
      <c r="QO40" s="2" t="s">
        <v>228</v>
      </c>
      <c r="QP40" s="2" t="s">
        <v>243</v>
      </c>
      <c r="QQ40" s="2" t="s">
        <v>200</v>
      </c>
      <c r="QR40" s="2" t="s">
        <v>200</v>
      </c>
      <c r="QS40" s="2" t="s">
        <v>212</v>
      </c>
      <c r="QT40" s="2" t="s">
        <v>200</v>
      </c>
      <c r="QU40" s="4">
        <v>140</v>
      </c>
      <c r="QV40" s="4">
        <v>205</v>
      </c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>
        <v>150</v>
      </c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925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855</v>
      </c>
      <c r="G41" s="2" t="s">
        <v>855</v>
      </c>
      <c r="H41" s="2" t="s">
        <v>855</v>
      </c>
      <c r="I41" s="2" t="s">
        <v>856</v>
      </c>
      <c r="J41" s="2" t="s">
        <v>262</v>
      </c>
      <c r="K41" s="2" t="s">
        <v>908</v>
      </c>
      <c r="L41" s="3">
        <v>69</v>
      </c>
      <c r="M41" s="3">
        <v>72.45</v>
      </c>
      <c r="N41" s="3">
        <v>134.99</v>
      </c>
      <c r="O41" s="2" t="s">
        <v>197</v>
      </c>
      <c r="P41" s="2" t="s">
        <v>528</v>
      </c>
      <c r="Q41" s="2" t="s">
        <v>199</v>
      </c>
      <c r="R41" s="2" t="s">
        <v>200</v>
      </c>
      <c r="S41" s="2" t="s">
        <v>909</v>
      </c>
      <c r="T41" s="2" t="s">
        <v>202</v>
      </c>
      <c r="U41" s="2" t="s">
        <v>203</v>
      </c>
      <c r="V41" s="2" t="s">
        <v>859</v>
      </c>
      <c r="W41" s="2" t="s">
        <v>590</v>
      </c>
      <c r="X41" s="2" t="s">
        <v>206</v>
      </c>
      <c r="Y41" s="2" t="s">
        <v>910</v>
      </c>
      <c r="Z41" s="4">
        <v>320</v>
      </c>
      <c r="AA41" s="4">
        <f>=ROUNDDOWN(32,0)</f>
      </c>
      <c r="AB41" s="5">
        <v>10</v>
      </c>
      <c r="AC41" s="2" t="s">
        <v>926</v>
      </c>
      <c r="AD41" s="4">
        <v>400</v>
      </c>
      <c r="AE41" s="4">
        <v>400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/>
      <c r="AP41" s="4">
        <v>6</v>
      </c>
      <c r="AQ41" s="8">
        <v>470.28</v>
      </c>
      <c r="AR41" s="4">
        <v>22</v>
      </c>
      <c r="AS41" s="8">
        <v>1804.64</v>
      </c>
      <c r="AT41" s="7">
        <v>-0.7273</v>
      </c>
      <c r="AU41" s="7">
        <v>-0.7394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0.6754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6</v>
      </c>
      <c r="BK41" s="8">
        <v>470.28</v>
      </c>
      <c r="BL41" s="2" t="s">
        <v>927</v>
      </c>
      <c r="BM41" s="7">
        <v>1</v>
      </c>
      <c r="BN41" s="7">
        <v>1</v>
      </c>
      <c r="BO41" s="4"/>
      <c r="BP41" s="8"/>
      <c r="BQ41" s="4">
        <v>16</v>
      </c>
      <c r="BR41" s="8">
        <v>1329.28</v>
      </c>
      <c r="BS41" s="7">
        <v>-1</v>
      </c>
      <c r="BT41" s="7">
        <v>-1</v>
      </c>
      <c r="BU41" s="2" t="s">
        <v>210</v>
      </c>
      <c r="BV41" s="2" t="s">
        <v>197</v>
      </c>
      <c r="BW41" s="2" t="s">
        <v>200</v>
      </c>
      <c r="BX41" s="2" t="s">
        <v>912</v>
      </c>
      <c r="BY41" s="2" t="s">
        <v>212</v>
      </c>
      <c r="BZ41" s="2" t="s">
        <v>200</v>
      </c>
      <c r="CA41" s="4"/>
      <c r="CB41" s="8"/>
      <c r="CC41" s="4"/>
      <c r="CD41" s="8"/>
      <c r="CE41" s="7"/>
      <c r="CF41" s="7"/>
      <c r="CG41" s="2" t="s">
        <v>210</v>
      </c>
      <c r="CH41" s="2" t="s">
        <v>197</v>
      </c>
      <c r="CI41" s="2" t="s">
        <v>276</v>
      </c>
      <c r="CJ41" s="2" t="s">
        <v>292</v>
      </c>
      <c r="CK41" s="2" t="s">
        <v>212</v>
      </c>
      <c r="CL41" s="2" t="s">
        <v>200</v>
      </c>
      <c r="CM41" s="4">
        <v>3</v>
      </c>
      <c r="CN41" s="8">
        <v>238.47</v>
      </c>
      <c r="CO41" s="4"/>
      <c r="CP41" s="8"/>
      <c r="CQ41" s="7"/>
      <c r="CR41" s="7"/>
      <c r="CS41" s="2" t="s">
        <v>210</v>
      </c>
      <c r="CT41" s="2" t="s">
        <v>197</v>
      </c>
      <c r="CU41" s="2" t="s">
        <v>914</v>
      </c>
      <c r="CV41" s="2" t="s">
        <v>402</v>
      </c>
      <c r="CW41" s="2" t="s">
        <v>212</v>
      </c>
      <c r="CX41" s="2" t="s">
        <v>200</v>
      </c>
      <c r="CY41" s="4">
        <v>1</v>
      </c>
      <c r="CZ41" s="8">
        <v>81.13</v>
      </c>
      <c r="DA41" s="4">
        <v>4</v>
      </c>
      <c r="DB41" s="8">
        <v>324.52</v>
      </c>
      <c r="DC41" s="7">
        <v>-0.75</v>
      </c>
      <c r="DD41" s="7">
        <v>-0.75</v>
      </c>
      <c r="DE41" s="2" t="s">
        <v>210</v>
      </c>
      <c r="DF41" s="2" t="s">
        <v>197</v>
      </c>
      <c r="DG41" s="2" t="s">
        <v>910</v>
      </c>
      <c r="DH41" s="2" t="s">
        <v>928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296</v>
      </c>
      <c r="DT41" s="2" t="s">
        <v>330</v>
      </c>
      <c r="DU41" s="2" t="s">
        <v>212</v>
      </c>
      <c r="DV41" s="2" t="s">
        <v>200</v>
      </c>
      <c r="DW41" s="4">
        <v>1</v>
      </c>
      <c r="DX41" s="8">
        <v>71.93</v>
      </c>
      <c r="DY41" s="4">
        <v>1</v>
      </c>
      <c r="DZ41" s="8">
        <v>71.93</v>
      </c>
      <c r="EA41" s="7"/>
      <c r="EB41" s="7"/>
      <c r="EC41" s="2" t="s">
        <v>210</v>
      </c>
      <c r="ED41" s="2" t="s">
        <v>197</v>
      </c>
      <c r="EE41" s="2" t="s">
        <v>298</v>
      </c>
      <c r="EF41" s="2" t="s">
        <v>328</v>
      </c>
      <c r="EG41" s="2" t="s">
        <v>212</v>
      </c>
      <c r="EH41" s="2" t="s">
        <v>200</v>
      </c>
      <c r="EI41" s="4"/>
      <c r="EJ41" s="8"/>
      <c r="EK41" s="4"/>
      <c r="EL41" s="8"/>
      <c r="EM41" s="7"/>
      <c r="EN41" s="7"/>
      <c r="EO41" s="2" t="s">
        <v>210</v>
      </c>
      <c r="EP41" s="2" t="s">
        <v>197</v>
      </c>
      <c r="EQ41" s="2" t="s">
        <v>794</v>
      </c>
      <c r="ER41" s="2" t="s">
        <v>929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918</v>
      </c>
      <c r="FD41" s="2" t="s">
        <v>663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732</v>
      </c>
      <c r="FP41" s="2" t="s">
        <v>930</v>
      </c>
      <c r="FQ41" s="2" t="s">
        <v>212</v>
      </c>
      <c r="FR41" s="2" t="s">
        <v>200</v>
      </c>
      <c r="FS41" s="4"/>
      <c r="FT41" s="8"/>
      <c r="FU41" s="4"/>
      <c r="FV41" s="8"/>
      <c r="FW41" s="7"/>
      <c r="FX41" s="7"/>
      <c r="FY41" s="2" t="s">
        <v>228</v>
      </c>
      <c r="FZ41" s="2" t="s">
        <v>197</v>
      </c>
      <c r="GA41" s="2" t="s">
        <v>200</v>
      </c>
      <c r="GB41" s="2" t="s">
        <v>200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406</v>
      </c>
      <c r="GL41" s="2" t="s">
        <v>197</v>
      </c>
      <c r="GM41" s="2" t="s">
        <v>200</v>
      </c>
      <c r="GN41" s="2" t="s">
        <v>200</v>
      </c>
      <c r="GO41" s="2" t="s">
        <v>212</v>
      </c>
      <c r="GP41" s="2" t="s">
        <v>200</v>
      </c>
      <c r="GQ41" s="4">
        <v>1</v>
      </c>
      <c r="GR41" s="8">
        <v>78.75</v>
      </c>
      <c r="GS41" s="4"/>
      <c r="GT41" s="8"/>
      <c r="GU41" s="7"/>
      <c r="GV41" s="7"/>
      <c r="GW41" s="2" t="s">
        <v>210</v>
      </c>
      <c r="GX41" s="2" t="s">
        <v>197</v>
      </c>
      <c r="GY41" s="2" t="s">
        <v>231</v>
      </c>
      <c r="GZ41" s="2" t="s">
        <v>387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307</v>
      </c>
      <c r="HJ41" s="2" t="s">
        <v>197</v>
      </c>
      <c r="HK41" s="2" t="s">
        <v>233</v>
      </c>
      <c r="HL41" s="2" t="s">
        <v>200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210</v>
      </c>
      <c r="HV41" s="2" t="s">
        <v>197</v>
      </c>
      <c r="HW41" s="2" t="s">
        <v>235</v>
      </c>
      <c r="HX41" s="2" t="s">
        <v>819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210</v>
      </c>
      <c r="IH41" s="2" t="s">
        <v>197</v>
      </c>
      <c r="II41" s="2" t="s">
        <v>910</v>
      </c>
      <c r="IJ41" s="2" t="s">
        <v>931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228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210</v>
      </c>
      <c r="JF41" s="2" t="s">
        <v>197</v>
      </c>
      <c r="JG41" s="2" t="s">
        <v>409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200</v>
      </c>
      <c r="JR41" s="2" t="s">
        <v>200</v>
      </c>
      <c r="JS41" s="2" t="s">
        <v>200</v>
      </c>
      <c r="JT41" s="2" t="s">
        <v>200</v>
      </c>
      <c r="JU41" s="2" t="s">
        <v>200</v>
      </c>
      <c r="JV41" s="2" t="s">
        <v>200</v>
      </c>
      <c r="JW41" s="4"/>
      <c r="JX41" s="8"/>
      <c r="JY41" s="4"/>
      <c r="JZ41" s="8"/>
      <c r="KA41" s="7"/>
      <c r="KB41" s="7"/>
      <c r="KC41" s="2" t="s">
        <v>242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499</v>
      </c>
      <c r="KI41" s="4"/>
      <c r="KJ41" s="8"/>
      <c r="KK41" s="4"/>
      <c r="KL41" s="8"/>
      <c r="KM41" s="7"/>
      <c r="KN41" s="7"/>
      <c r="KO41" s="2" t="s">
        <v>210</v>
      </c>
      <c r="KP41" s="2" t="s">
        <v>243</v>
      </c>
      <c r="KQ41" s="2" t="s">
        <v>921</v>
      </c>
      <c r="KR41" s="2" t="s">
        <v>932</v>
      </c>
      <c r="KS41" s="2" t="s">
        <v>212</v>
      </c>
      <c r="KT41" s="2" t="s">
        <v>200</v>
      </c>
      <c r="KU41" s="4"/>
      <c r="KV41" s="8"/>
      <c r="KW41" s="4">
        <v>1</v>
      </c>
      <c r="KX41" s="8">
        <v>78.91</v>
      </c>
      <c r="KY41" s="7">
        <v>-1</v>
      </c>
      <c r="KZ41" s="7">
        <v>-1</v>
      </c>
      <c r="LA41" s="2" t="s">
        <v>210</v>
      </c>
      <c r="LB41" s="2" t="s">
        <v>197</v>
      </c>
      <c r="LC41" s="2" t="s">
        <v>315</v>
      </c>
      <c r="LD41" s="2" t="s">
        <v>933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210</v>
      </c>
      <c r="LN41" s="2" t="s">
        <v>243</v>
      </c>
      <c r="LO41" s="2" t="s">
        <v>503</v>
      </c>
      <c r="LP41" s="2" t="s">
        <v>934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254</v>
      </c>
      <c r="LZ41" s="2" t="s">
        <v>197</v>
      </c>
      <c r="MA41" s="2" t="s">
        <v>200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251</v>
      </c>
      <c r="MM41" s="2" t="s">
        <v>291</v>
      </c>
      <c r="MN41" s="2" t="s">
        <v>935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254</v>
      </c>
      <c r="NJ41" s="2" t="s">
        <v>197</v>
      </c>
      <c r="NK41" s="2" t="s">
        <v>200</v>
      </c>
      <c r="NL41" s="2" t="s">
        <v>200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210</v>
      </c>
      <c r="NV41" s="2" t="s">
        <v>243</v>
      </c>
      <c r="NW41" s="2" t="s">
        <v>924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242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228</v>
      </c>
      <c r="OT41" s="2" t="s">
        <v>243</v>
      </c>
      <c r="OU41" s="2" t="s">
        <v>200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210</v>
      </c>
      <c r="PF41" s="2" t="s">
        <v>197</v>
      </c>
      <c r="PG41" s="2" t="s">
        <v>281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210</v>
      </c>
      <c r="PR41" s="2" t="s">
        <v>197</v>
      </c>
      <c r="PS41" s="2" t="s">
        <v>283</v>
      </c>
      <c r="PT41" s="2" t="s">
        <v>329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254</v>
      </c>
      <c r="QD41" s="2" t="s">
        <v>197</v>
      </c>
      <c r="QE41" s="2" t="s">
        <v>200</v>
      </c>
      <c r="QF41" s="2" t="s">
        <v>200</v>
      </c>
      <c r="QG41" s="2" t="s">
        <v>212</v>
      </c>
      <c r="QH41" s="2" t="s">
        <v>200</v>
      </c>
      <c r="QI41" s="4"/>
      <c r="QJ41" s="8"/>
      <c r="QK41" s="4"/>
      <c r="QL41" s="8"/>
      <c r="QM41" s="7"/>
      <c r="QN41" s="7"/>
      <c r="QO41" s="2" t="s">
        <v>228</v>
      </c>
      <c r="QP41" s="2" t="s">
        <v>243</v>
      </c>
      <c r="QQ41" s="2" t="s">
        <v>200</v>
      </c>
      <c r="QR41" s="2" t="s">
        <v>200</v>
      </c>
      <c r="QS41" s="2" t="s">
        <v>212</v>
      </c>
      <c r="QT41" s="2" t="s">
        <v>200</v>
      </c>
      <c r="QU41" s="4">
        <v>320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>
        <v>400</v>
      </c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936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855</v>
      </c>
      <c r="G42" s="2" t="s">
        <v>855</v>
      </c>
      <c r="H42" s="2" t="s">
        <v>855</v>
      </c>
      <c r="I42" s="2" t="s">
        <v>856</v>
      </c>
      <c r="J42" s="2" t="s">
        <v>195</v>
      </c>
      <c r="K42" s="2" t="s">
        <v>937</v>
      </c>
      <c r="L42" s="3">
        <v>52.99</v>
      </c>
      <c r="M42" s="3">
        <v>55.64</v>
      </c>
      <c r="N42" s="3">
        <v>104.99</v>
      </c>
      <c r="O42" s="2" t="s">
        <v>395</v>
      </c>
      <c r="P42" s="2" t="s">
        <v>396</v>
      </c>
      <c r="Q42" s="2" t="s">
        <v>199</v>
      </c>
      <c r="R42" s="2" t="s">
        <v>200</v>
      </c>
      <c r="S42" s="2" t="s">
        <v>938</v>
      </c>
      <c r="T42" s="2" t="s">
        <v>202</v>
      </c>
      <c r="U42" s="2" t="s">
        <v>203</v>
      </c>
      <c r="V42" s="2" t="s">
        <v>859</v>
      </c>
      <c r="W42" s="2" t="s">
        <v>590</v>
      </c>
      <c r="X42" s="2" t="s">
        <v>206</v>
      </c>
      <c r="Y42" s="2" t="s">
        <v>939</v>
      </c>
      <c r="Z42" s="4">
        <v>392</v>
      </c>
      <c r="AA42" s="4">
        <f>=ROUNDDOWN(98,0)</f>
      </c>
      <c r="AB42" s="5">
        <v>4</v>
      </c>
      <c r="AC42" s="2" t="s">
        <v>200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/>
      <c r="AP42" s="4"/>
      <c r="AQ42" s="8"/>
      <c r="AR42" s="4">
        <v>2</v>
      </c>
      <c r="AS42" s="8">
        <v>119.24</v>
      </c>
      <c r="AT42" s="7">
        <v>-1</v>
      </c>
      <c r="AU42" s="7">
        <v>-1</v>
      </c>
      <c r="AV42" s="4" t="s">
        <v>200</v>
      </c>
      <c r="AW42" s="8" t="s">
        <v>200</v>
      </c>
      <c r="AX42" s="4">
        <v>13</v>
      </c>
      <c r="AY42" s="8">
        <v>1036.41</v>
      </c>
      <c r="AZ42" s="7" t="s">
        <v>200</v>
      </c>
      <c r="BA42" s="7" t="s">
        <v>200</v>
      </c>
      <c r="BB42" s="7"/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 t="s">
        <v>200</v>
      </c>
      <c r="BJ42" s="4"/>
      <c r="BK42" s="8"/>
      <c r="BL42" s="2" t="s">
        <v>940</v>
      </c>
      <c r="BM42" s="7"/>
      <c r="BN42" s="7"/>
      <c r="BO42" s="4"/>
      <c r="BP42" s="8"/>
      <c r="BQ42" s="4"/>
      <c r="BR42" s="8"/>
      <c r="BS42" s="7"/>
      <c r="BT42" s="7"/>
      <c r="BU42" s="2" t="s">
        <v>210</v>
      </c>
      <c r="BV42" s="2" t="s">
        <v>243</v>
      </c>
      <c r="BW42" s="2" t="s">
        <v>200</v>
      </c>
      <c r="BX42" s="2" t="s">
        <v>941</v>
      </c>
      <c r="BY42" s="2" t="s">
        <v>212</v>
      </c>
      <c r="BZ42" s="2" t="s">
        <v>200</v>
      </c>
      <c r="CA42" s="4"/>
      <c r="CB42" s="8"/>
      <c r="CC42" s="4"/>
      <c r="CD42" s="8"/>
      <c r="CE42" s="7"/>
      <c r="CF42" s="7"/>
      <c r="CG42" s="2" t="s">
        <v>210</v>
      </c>
      <c r="CH42" s="2" t="s">
        <v>243</v>
      </c>
      <c r="CI42" s="2" t="s">
        <v>942</v>
      </c>
      <c r="CJ42" s="2" t="s">
        <v>943</v>
      </c>
      <c r="CK42" s="2" t="s">
        <v>499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243</v>
      </c>
      <c r="CU42" s="2" t="s">
        <v>944</v>
      </c>
      <c r="CV42" s="2" t="s">
        <v>774</v>
      </c>
      <c r="CW42" s="2" t="s">
        <v>212</v>
      </c>
      <c r="CX42" s="2" t="s">
        <v>200</v>
      </c>
      <c r="CY42" s="4"/>
      <c r="CZ42" s="8"/>
      <c r="DA42" s="4">
        <v>1</v>
      </c>
      <c r="DB42" s="8">
        <v>63.74</v>
      </c>
      <c r="DC42" s="7">
        <v>-1</v>
      </c>
      <c r="DD42" s="7">
        <v>-1</v>
      </c>
      <c r="DE42" s="2" t="s">
        <v>210</v>
      </c>
      <c r="DF42" s="2" t="s">
        <v>243</v>
      </c>
      <c r="DG42" s="2" t="s">
        <v>945</v>
      </c>
      <c r="DH42" s="2" t="s">
        <v>946</v>
      </c>
      <c r="DI42" s="2" t="s">
        <v>212</v>
      </c>
      <c r="DJ42" s="2" t="s">
        <v>200</v>
      </c>
      <c r="DK42" s="4"/>
      <c r="DL42" s="8"/>
      <c r="DM42" s="4"/>
      <c r="DN42" s="8"/>
      <c r="DO42" s="7"/>
      <c r="DP42" s="7"/>
      <c r="DQ42" s="2" t="s">
        <v>210</v>
      </c>
      <c r="DR42" s="2" t="s">
        <v>243</v>
      </c>
      <c r="DS42" s="2" t="s">
        <v>945</v>
      </c>
      <c r="DT42" s="2" t="s">
        <v>947</v>
      </c>
      <c r="DU42" s="2" t="s">
        <v>212</v>
      </c>
      <c r="DV42" s="2" t="s">
        <v>200</v>
      </c>
      <c r="DW42" s="4"/>
      <c r="DX42" s="8"/>
      <c r="DY42" s="4">
        <v>1</v>
      </c>
      <c r="DZ42" s="8">
        <v>55.5</v>
      </c>
      <c r="EA42" s="7">
        <v>-1</v>
      </c>
      <c r="EB42" s="7">
        <v>-1</v>
      </c>
      <c r="EC42" s="2" t="s">
        <v>210</v>
      </c>
      <c r="ED42" s="2" t="s">
        <v>243</v>
      </c>
      <c r="EE42" s="2" t="s">
        <v>737</v>
      </c>
      <c r="EF42" s="2" t="s">
        <v>948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243</v>
      </c>
      <c r="EQ42" s="2" t="s">
        <v>949</v>
      </c>
      <c r="ER42" s="2" t="s">
        <v>950</v>
      </c>
      <c r="ES42" s="2" t="s">
        <v>212</v>
      </c>
      <c r="ET42" s="2" t="s">
        <v>200</v>
      </c>
      <c r="EU42" s="4"/>
      <c r="EV42" s="8"/>
      <c r="EW42" s="4"/>
      <c r="EX42" s="8"/>
      <c r="EY42" s="7"/>
      <c r="EZ42" s="7"/>
      <c r="FA42" s="2" t="s">
        <v>210</v>
      </c>
      <c r="FB42" s="2" t="s">
        <v>243</v>
      </c>
      <c r="FC42" s="2" t="s">
        <v>951</v>
      </c>
      <c r="FD42" s="2" t="s">
        <v>952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228</v>
      </c>
      <c r="FN42" s="2" t="s">
        <v>243</v>
      </c>
      <c r="FO42" s="2" t="s">
        <v>200</v>
      </c>
      <c r="FP42" s="2" t="s">
        <v>200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228</v>
      </c>
      <c r="FZ42" s="2" t="s">
        <v>243</v>
      </c>
      <c r="GA42" s="2" t="s">
        <v>200</v>
      </c>
      <c r="GB42" s="2" t="s">
        <v>200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406</v>
      </c>
      <c r="GL42" s="2" t="s">
        <v>243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210</v>
      </c>
      <c r="GX42" s="2" t="s">
        <v>243</v>
      </c>
      <c r="GY42" s="2" t="s">
        <v>231</v>
      </c>
      <c r="GZ42" s="2" t="s">
        <v>953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254</v>
      </c>
      <c r="HJ42" s="2" t="s">
        <v>243</v>
      </c>
      <c r="HK42" s="2" t="s">
        <v>200</v>
      </c>
      <c r="HL42" s="2" t="s">
        <v>200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254</v>
      </c>
      <c r="HV42" s="2" t="s">
        <v>243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210</v>
      </c>
      <c r="IH42" s="2" t="s">
        <v>243</v>
      </c>
      <c r="II42" s="2" t="s">
        <v>945</v>
      </c>
      <c r="IJ42" s="2" t="s">
        <v>954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228</v>
      </c>
      <c r="IT42" s="2" t="s">
        <v>243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210</v>
      </c>
      <c r="JF42" s="2" t="s">
        <v>243</v>
      </c>
      <c r="JG42" s="2" t="s">
        <v>373</v>
      </c>
      <c r="JH42" s="2" t="s">
        <v>800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200</v>
      </c>
      <c r="JR42" s="2" t="s">
        <v>200</v>
      </c>
      <c r="JS42" s="2" t="s">
        <v>200</v>
      </c>
      <c r="JT42" s="2" t="s">
        <v>200</v>
      </c>
      <c r="JU42" s="2" t="s">
        <v>200</v>
      </c>
      <c r="JV42" s="2" t="s">
        <v>200</v>
      </c>
      <c r="JW42" s="4"/>
      <c r="JX42" s="8"/>
      <c r="JY42" s="4"/>
      <c r="JZ42" s="8"/>
      <c r="KA42" s="7"/>
      <c r="KB42" s="7"/>
      <c r="KC42" s="2" t="s">
        <v>242</v>
      </c>
      <c r="KD42" s="2" t="s">
        <v>243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210</v>
      </c>
      <c r="KP42" s="2" t="s">
        <v>243</v>
      </c>
      <c r="KQ42" s="2" t="s">
        <v>955</v>
      </c>
      <c r="KR42" s="2" t="s">
        <v>956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210</v>
      </c>
      <c r="LB42" s="2" t="s">
        <v>243</v>
      </c>
      <c r="LC42" s="2" t="s">
        <v>957</v>
      </c>
      <c r="LD42" s="2" t="s">
        <v>958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254</v>
      </c>
      <c r="LN42" s="2" t="s">
        <v>243</v>
      </c>
      <c r="LO42" s="2" t="s">
        <v>200</v>
      </c>
      <c r="LP42" s="2" t="s">
        <v>200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254</v>
      </c>
      <c r="LZ42" s="2" t="s">
        <v>243</v>
      </c>
      <c r="MA42" s="2" t="s">
        <v>200</v>
      </c>
      <c r="MB42" s="2" t="s">
        <v>200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210</v>
      </c>
      <c r="ML42" s="2" t="s">
        <v>243</v>
      </c>
      <c r="MM42" s="2" t="s">
        <v>959</v>
      </c>
      <c r="MN42" s="2" t="s">
        <v>960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254</v>
      </c>
      <c r="MX42" s="2" t="s">
        <v>243</v>
      </c>
      <c r="MY42" s="2" t="s">
        <v>200</v>
      </c>
      <c r="MZ42" s="2" t="s">
        <v>200</v>
      </c>
      <c r="NA42" s="2" t="s">
        <v>212</v>
      </c>
      <c r="NB42" s="2" t="s">
        <v>200</v>
      </c>
      <c r="NC42" s="4"/>
      <c r="ND42" s="8"/>
      <c r="NE42" s="4"/>
      <c r="NF42" s="8"/>
      <c r="NG42" s="7"/>
      <c r="NH42" s="7"/>
      <c r="NI42" s="2" t="s">
        <v>254</v>
      </c>
      <c r="NJ42" s="2" t="s">
        <v>243</v>
      </c>
      <c r="NK42" s="2" t="s">
        <v>200</v>
      </c>
      <c r="NL42" s="2" t="s">
        <v>200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210</v>
      </c>
      <c r="NV42" s="2" t="s">
        <v>243</v>
      </c>
      <c r="NW42" s="2" t="s">
        <v>279</v>
      </c>
      <c r="NX42" s="2" t="s">
        <v>200</v>
      </c>
      <c r="NY42" s="2" t="s">
        <v>212</v>
      </c>
      <c r="NZ42" s="2" t="s">
        <v>200</v>
      </c>
      <c r="OA42" s="4"/>
      <c r="OB42" s="8"/>
      <c r="OC42" s="4"/>
      <c r="OD42" s="8"/>
      <c r="OE42" s="7"/>
      <c r="OF42" s="7"/>
      <c r="OG42" s="2" t="s">
        <v>242</v>
      </c>
      <c r="OH42" s="2" t="s">
        <v>243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254</v>
      </c>
      <c r="OT42" s="2" t="s">
        <v>243</v>
      </c>
      <c r="OU42" s="2" t="s">
        <v>200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210</v>
      </c>
      <c r="PF42" s="2" t="s">
        <v>243</v>
      </c>
      <c r="PG42" s="2" t="s">
        <v>281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254</v>
      </c>
      <c r="PR42" s="2" t="s">
        <v>243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254</v>
      </c>
      <c r="QP42" s="2" t="s">
        <v>243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>
        <v>392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961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855</v>
      </c>
      <c r="G43" s="2" t="s">
        <v>855</v>
      </c>
      <c r="H43" s="2" t="s">
        <v>855</v>
      </c>
      <c r="I43" s="2" t="s">
        <v>856</v>
      </c>
      <c r="J43" s="2" t="s">
        <v>262</v>
      </c>
      <c r="K43" s="2" t="s">
        <v>937</v>
      </c>
      <c r="L43" s="3">
        <v>69</v>
      </c>
      <c r="M43" s="3">
        <v>72.45</v>
      </c>
      <c r="N43" s="3">
        <v>134.99</v>
      </c>
      <c r="O43" s="2" t="s">
        <v>395</v>
      </c>
      <c r="P43" s="2" t="s">
        <v>396</v>
      </c>
      <c r="Q43" s="2" t="s">
        <v>199</v>
      </c>
      <c r="R43" s="2" t="s">
        <v>200</v>
      </c>
      <c r="S43" s="2" t="s">
        <v>938</v>
      </c>
      <c r="T43" s="2" t="s">
        <v>202</v>
      </c>
      <c r="U43" s="2" t="s">
        <v>203</v>
      </c>
      <c r="V43" s="2" t="s">
        <v>859</v>
      </c>
      <c r="W43" s="2" t="s">
        <v>590</v>
      </c>
      <c r="X43" s="2" t="s">
        <v>206</v>
      </c>
      <c r="Y43" s="2" t="s">
        <v>939</v>
      </c>
      <c r="Z43" s="4">
        <v>286</v>
      </c>
      <c r="AA43" s="4">
        <f>=ROUNDDOWN(47.6666666666667,0)</f>
      </c>
      <c r="AB43" s="5">
        <v>6</v>
      </c>
      <c r="AC43" s="2" t="s">
        <v>200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/>
      <c r="AP43" s="4"/>
      <c r="AQ43" s="8"/>
      <c r="AR43" s="4">
        <v>11</v>
      </c>
      <c r="AS43" s="8">
        <v>917.17</v>
      </c>
      <c r="AT43" s="7">
        <v>-1</v>
      </c>
      <c r="AU43" s="7">
        <v>-1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/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/>
      <c r="BK43" s="8"/>
      <c r="BL43" s="2" t="s">
        <v>962</v>
      </c>
      <c r="BM43" s="7"/>
      <c r="BN43" s="7"/>
      <c r="BO43" s="4"/>
      <c r="BP43" s="8"/>
      <c r="BQ43" s="4">
        <v>8</v>
      </c>
      <c r="BR43" s="8">
        <v>690</v>
      </c>
      <c r="BS43" s="7">
        <v>-1</v>
      </c>
      <c r="BT43" s="7">
        <v>-1</v>
      </c>
      <c r="BU43" s="2" t="s">
        <v>210</v>
      </c>
      <c r="BV43" s="2" t="s">
        <v>243</v>
      </c>
      <c r="BW43" s="2" t="s">
        <v>200</v>
      </c>
      <c r="BX43" s="2" t="s">
        <v>941</v>
      </c>
      <c r="BY43" s="2" t="s">
        <v>212</v>
      </c>
      <c r="BZ43" s="2" t="s">
        <v>200</v>
      </c>
      <c r="CA43" s="4"/>
      <c r="CB43" s="8"/>
      <c r="CC43" s="4">
        <v>1</v>
      </c>
      <c r="CD43" s="8">
        <v>64.91</v>
      </c>
      <c r="CE43" s="7">
        <v>-1</v>
      </c>
      <c r="CF43" s="7">
        <v>-1</v>
      </c>
      <c r="CG43" s="2" t="s">
        <v>210</v>
      </c>
      <c r="CH43" s="2" t="s">
        <v>243</v>
      </c>
      <c r="CI43" s="2" t="s">
        <v>942</v>
      </c>
      <c r="CJ43" s="2" t="s">
        <v>963</v>
      </c>
      <c r="CK43" s="2" t="s">
        <v>499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243</v>
      </c>
      <c r="CU43" s="2" t="s">
        <v>944</v>
      </c>
      <c r="CV43" s="2" t="s">
        <v>556</v>
      </c>
      <c r="CW43" s="2" t="s">
        <v>212</v>
      </c>
      <c r="CX43" s="2" t="s">
        <v>200</v>
      </c>
      <c r="CY43" s="4"/>
      <c r="CZ43" s="8"/>
      <c r="DA43" s="4">
        <v>2</v>
      </c>
      <c r="DB43" s="8">
        <v>162.26</v>
      </c>
      <c r="DC43" s="7">
        <v>-1</v>
      </c>
      <c r="DD43" s="7">
        <v>-1</v>
      </c>
      <c r="DE43" s="2" t="s">
        <v>210</v>
      </c>
      <c r="DF43" s="2" t="s">
        <v>243</v>
      </c>
      <c r="DG43" s="2" t="s">
        <v>945</v>
      </c>
      <c r="DH43" s="2" t="s">
        <v>963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243</v>
      </c>
      <c r="DS43" s="2" t="s">
        <v>945</v>
      </c>
      <c r="DT43" s="2" t="s">
        <v>964</v>
      </c>
      <c r="DU43" s="2" t="s">
        <v>212</v>
      </c>
      <c r="DV43" s="2" t="s">
        <v>200</v>
      </c>
      <c r="DW43" s="4"/>
      <c r="DX43" s="8"/>
      <c r="DY43" s="4"/>
      <c r="DZ43" s="8"/>
      <c r="EA43" s="7"/>
      <c r="EB43" s="7"/>
      <c r="EC43" s="2" t="s">
        <v>210</v>
      </c>
      <c r="ED43" s="2" t="s">
        <v>243</v>
      </c>
      <c r="EE43" s="2" t="s">
        <v>737</v>
      </c>
      <c r="EF43" s="2" t="s">
        <v>965</v>
      </c>
      <c r="EG43" s="2" t="s">
        <v>212</v>
      </c>
      <c r="EH43" s="2" t="s">
        <v>200</v>
      </c>
      <c r="EI43" s="4"/>
      <c r="EJ43" s="8"/>
      <c r="EK43" s="4"/>
      <c r="EL43" s="8"/>
      <c r="EM43" s="7"/>
      <c r="EN43" s="7"/>
      <c r="EO43" s="2" t="s">
        <v>210</v>
      </c>
      <c r="EP43" s="2" t="s">
        <v>243</v>
      </c>
      <c r="EQ43" s="2" t="s">
        <v>949</v>
      </c>
      <c r="ER43" s="2" t="s">
        <v>966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243</v>
      </c>
      <c r="FC43" s="2" t="s">
        <v>951</v>
      </c>
      <c r="FD43" s="2" t="s">
        <v>967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228</v>
      </c>
      <c r="FN43" s="2" t="s">
        <v>243</v>
      </c>
      <c r="FO43" s="2" t="s">
        <v>200</v>
      </c>
      <c r="FP43" s="2" t="s">
        <v>200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228</v>
      </c>
      <c r="FZ43" s="2" t="s">
        <v>243</v>
      </c>
      <c r="GA43" s="2" t="s">
        <v>200</v>
      </c>
      <c r="GB43" s="2" t="s">
        <v>200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406</v>
      </c>
      <c r="GL43" s="2" t="s">
        <v>243</v>
      </c>
      <c r="GM43" s="2" t="s">
        <v>200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210</v>
      </c>
      <c r="GX43" s="2" t="s">
        <v>243</v>
      </c>
      <c r="GY43" s="2" t="s">
        <v>231</v>
      </c>
      <c r="GZ43" s="2" t="s">
        <v>899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254</v>
      </c>
      <c r="HJ43" s="2" t="s">
        <v>243</v>
      </c>
      <c r="HK43" s="2" t="s">
        <v>200</v>
      </c>
      <c r="HL43" s="2" t="s">
        <v>200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254</v>
      </c>
      <c r="HV43" s="2" t="s">
        <v>243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243</v>
      </c>
      <c r="II43" s="2" t="s">
        <v>945</v>
      </c>
      <c r="IJ43" s="2" t="s">
        <v>968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228</v>
      </c>
      <c r="IT43" s="2" t="s">
        <v>243</v>
      </c>
      <c r="IU43" s="2" t="s">
        <v>200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210</v>
      </c>
      <c r="JF43" s="2" t="s">
        <v>243</v>
      </c>
      <c r="JG43" s="2" t="s">
        <v>373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200</v>
      </c>
      <c r="JR43" s="2" t="s">
        <v>200</v>
      </c>
      <c r="JS43" s="2" t="s">
        <v>200</v>
      </c>
      <c r="JT43" s="2" t="s">
        <v>200</v>
      </c>
      <c r="JU43" s="2" t="s">
        <v>200</v>
      </c>
      <c r="JV43" s="2" t="s">
        <v>200</v>
      </c>
      <c r="JW43" s="4"/>
      <c r="JX43" s="8"/>
      <c r="JY43" s="4"/>
      <c r="JZ43" s="8"/>
      <c r="KA43" s="7"/>
      <c r="KB43" s="7"/>
      <c r="KC43" s="2" t="s">
        <v>242</v>
      </c>
      <c r="KD43" s="2" t="s">
        <v>243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210</v>
      </c>
      <c r="KP43" s="2" t="s">
        <v>243</v>
      </c>
      <c r="KQ43" s="2" t="s">
        <v>955</v>
      </c>
      <c r="KR43" s="2" t="s">
        <v>969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210</v>
      </c>
      <c r="LB43" s="2" t="s">
        <v>243</v>
      </c>
      <c r="LC43" s="2" t="s">
        <v>957</v>
      </c>
      <c r="LD43" s="2" t="s">
        <v>970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254</v>
      </c>
      <c r="LN43" s="2" t="s">
        <v>243</v>
      </c>
      <c r="LO43" s="2" t="s">
        <v>200</v>
      </c>
      <c r="LP43" s="2" t="s">
        <v>200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254</v>
      </c>
      <c r="LZ43" s="2" t="s">
        <v>243</v>
      </c>
      <c r="MA43" s="2" t="s">
        <v>200</v>
      </c>
      <c r="MB43" s="2" t="s">
        <v>200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210</v>
      </c>
      <c r="ML43" s="2" t="s">
        <v>243</v>
      </c>
      <c r="MM43" s="2" t="s">
        <v>959</v>
      </c>
      <c r="MN43" s="2" t="s">
        <v>971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254</v>
      </c>
      <c r="MX43" s="2" t="s">
        <v>243</v>
      </c>
      <c r="MY43" s="2" t="s">
        <v>200</v>
      </c>
      <c r="MZ43" s="2" t="s">
        <v>200</v>
      </c>
      <c r="NA43" s="2" t="s">
        <v>212</v>
      </c>
      <c r="NB43" s="2" t="s">
        <v>200</v>
      </c>
      <c r="NC43" s="4"/>
      <c r="ND43" s="8"/>
      <c r="NE43" s="4"/>
      <c r="NF43" s="8"/>
      <c r="NG43" s="7"/>
      <c r="NH43" s="7"/>
      <c r="NI43" s="2" t="s">
        <v>254</v>
      </c>
      <c r="NJ43" s="2" t="s">
        <v>243</v>
      </c>
      <c r="NK43" s="2" t="s">
        <v>200</v>
      </c>
      <c r="NL43" s="2" t="s">
        <v>200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210</v>
      </c>
      <c r="NV43" s="2" t="s">
        <v>243</v>
      </c>
      <c r="NW43" s="2" t="s">
        <v>279</v>
      </c>
      <c r="NX43" s="2" t="s">
        <v>200</v>
      </c>
      <c r="NY43" s="2" t="s">
        <v>212</v>
      </c>
      <c r="NZ43" s="2" t="s">
        <v>200</v>
      </c>
      <c r="OA43" s="4"/>
      <c r="OB43" s="8"/>
      <c r="OC43" s="4"/>
      <c r="OD43" s="8"/>
      <c r="OE43" s="7"/>
      <c r="OF43" s="7"/>
      <c r="OG43" s="2" t="s">
        <v>242</v>
      </c>
      <c r="OH43" s="2" t="s">
        <v>243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254</v>
      </c>
      <c r="OT43" s="2" t="s">
        <v>243</v>
      </c>
      <c r="OU43" s="2" t="s">
        <v>200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210</v>
      </c>
      <c r="PF43" s="2" t="s">
        <v>243</v>
      </c>
      <c r="PG43" s="2" t="s">
        <v>281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254</v>
      </c>
      <c r="PR43" s="2" t="s">
        <v>243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200</v>
      </c>
      <c r="QD43" s="2" t="s">
        <v>200</v>
      </c>
      <c r="QE43" s="2" t="s">
        <v>200</v>
      </c>
      <c r="QF43" s="2" t="s">
        <v>200</v>
      </c>
      <c r="QG43" s="2" t="s">
        <v>200</v>
      </c>
      <c r="QH43" s="2" t="s">
        <v>200</v>
      </c>
      <c r="QI43" s="4"/>
      <c r="QJ43" s="8"/>
      <c r="QK43" s="4"/>
      <c r="QL43" s="8"/>
      <c r="QM43" s="7"/>
      <c r="QN43" s="7"/>
      <c r="QO43" s="2" t="s">
        <v>254</v>
      </c>
      <c r="QP43" s="2" t="s">
        <v>243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>
        <v>286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972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973</v>
      </c>
      <c r="G44" s="2" t="s">
        <v>973</v>
      </c>
      <c r="H44" s="2" t="s">
        <v>973</v>
      </c>
      <c r="I44" s="2" t="s">
        <v>974</v>
      </c>
      <c r="J44" s="2" t="s">
        <v>195</v>
      </c>
      <c r="K44" s="2" t="s">
        <v>394</v>
      </c>
      <c r="L44" s="3">
        <v>62.49</v>
      </c>
      <c r="M44" s="3">
        <v>65.62</v>
      </c>
      <c r="N44" s="3">
        <v>124.99</v>
      </c>
      <c r="O44" s="2" t="s">
        <v>197</v>
      </c>
      <c r="P44" s="2" t="s">
        <v>685</v>
      </c>
      <c r="Q44" s="2" t="s">
        <v>199</v>
      </c>
      <c r="R44" s="2" t="s">
        <v>200</v>
      </c>
      <c r="S44" s="2" t="s">
        <v>975</v>
      </c>
      <c r="T44" s="2" t="s">
        <v>202</v>
      </c>
      <c r="U44" s="2" t="s">
        <v>203</v>
      </c>
      <c r="V44" s="2" t="s">
        <v>859</v>
      </c>
      <c r="W44" s="2" t="s">
        <v>976</v>
      </c>
      <c r="X44" s="2" t="s">
        <v>723</v>
      </c>
      <c r="Y44" s="2" t="s">
        <v>977</v>
      </c>
      <c r="Z44" s="4">
        <v>464</v>
      </c>
      <c r="AA44" s="4">
        <f>=ROUNDDOWN(38.6666666666667,0)</f>
      </c>
      <c r="AB44" s="5">
        <v>12</v>
      </c>
      <c r="AC44" s="2" t="s">
        <v>978</v>
      </c>
      <c r="AD44" s="4">
        <v>170</v>
      </c>
      <c r="AE44" s="4">
        <v>310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/>
      <c r="AP44" s="4">
        <v>10</v>
      </c>
      <c r="AQ44" s="8">
        <v>640.87</v>
      </c>
      <c r="AR44" s="4">
        <v>18</v>
      </c>
      <c r="AS44" s="8">
        <v>1194.04</v>
      </c>
      <c r="AT44" s="7">
        <v>-0.4444</v>
      </c>
      <c r="AU44" s="7">
        <v>-0.4633</v>
      </c>
      <c r="AV44" s="4">
        <v>14</v>
      </c>
      <c r="AW44" s="8">
        <v>966.44</v>
      </c>
      <c r="AX44" s="4">
        <v>28</v>
      </c>
      <c r="AY44" s="8">
        <v>2033.58</v>
      </c>
      <c r="AZ44" s="7">
        <v>-0.5</v>
      </c>
      <c r="BA44" s="7">
        <v>-0.5248</v>
      </c>
      <c r="BB44" s="7">
        <v>0.6631</v>
      </c>
      <c r="BC44" s="4">
        <v>25</v>
      </c>
      <c r="BD44" s="8">
        <v>1725.28</v>
      </c>
      <c r="BE44" s="4">
        <v>36</v>
      </c>
      <c r="BF44" s="8">
        <v>2681.81</v>
      </c>
      <c r="BG44" s="7">
        <v>-0.3056</v>
      </c>
      <c r="BH44" s="7">
        <v>-0.3567</v>
      </c>
      <c r="BI44" s="7">
        <v>0.5602</v>
      </c>
      <c r="BJ44" s="4">
        <v>10</v>
      </c>
      <c r="BK44" s="8">
        <v>640.87</v>
      </c>
      <c r="BL44" s="2" t="s">
        <v>979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210</v>
      </c>
      <c r="BV44" s="2" t="s">
        <v>197</v>
      </c>
      <c r="BW44" s="2" t="s">
        <v>200</v>
      </c>
      <c r="BX44" s="2" t="s">
        <v>980</v>
      </c>
      <c r="BY44" s="2" t="s">
        <v>212</v>
      </c>
      <c r="BZ44" s="2" t="s">
        <v>200</v>
      </c>
      <c r="CA44" s="4">
        <v>3</v>
      </c>
      <c r="CB44" s="8">
        <v>168.51</v>
      </c>
      <c r="CC44" s="4">
        <v>4</v>
      </c>
      <c r="CD44" s="8">
        <v>252.76</v>
      </c>
      <c r="CE44" s="7">
        <v>-0.25</v>
      </c>
      <c r="CF44" s="7">
        <v>-0.3333</v>
      </c>
      <c r="CG44" s="2" t="s">
        <v>210</v>
      </c>
      <c r="CH44" s="2" t="s">
        <v>197</v>
      </c>
      <c r="CI44" s="2" t="s">
        <v>981</v>
      </c>
      <c r="CJ44" s="2" t="s">
        <v>893</v>
      </c>
      <c r="CK44" s="2" t="s">
        <v>212</v>
      </c>
      <c r="CL44" s="2" t="s">
        <v>200</v>
      </c>
      <c r="CM44" s="4">
        <v>3</v>
      </c>
      <c r="CN44" s="8">
        <v>198.72</v>
      </c>
      <c r="CO44" s="4">
        <v>1</v>
      </c>
      <c r="CP44" s="8">
        <v>66.24</v>
      </c>
      <c r="CQ44" s="7">
        <v>2</v>
      </c>
      <c r="CR44" s="7">
        <v>2</v>
      </c>
      <c r="CS44" s="2" t="s">
        <v>210</v>
      </c>
      <c r="CT44" s="2" t="s">
        <v>197</v>
      </c>
      <c r="CU44" s="2" t="s">
        <v>982</v>
      </c>
      <c r="CV44" s="2" t="s">
        <v>690</v>
      </c>
      <c r="CW44" s="2" t="s">
        <v>212</v>
      </c>
      <c r="CX44" s="2" t="s">
        <v>200</v>
      </c>
      <c r="CY44" s="4">
        <v>2</v>
      </c>
      <c r="CZ44" s="8">
        <v>137.68</v>
      </c>
      <c r="DA44" s="4">
        <v>8</v>
      </c>
      <c r="DB44" s="8">
        <v>550.72</v>
      </c>
      <c r="DC44" s="7">
        <v>-0.75</v>
      </c>
      <c r="DD44" s="7">
        <v>-0.75</v>
      </c>
      <c r="DE44" s="2" t="s">
        <v>210</v>
      </c>
      <c r="DF44" s="2" t="s">
        <v>197</v>
      </c>
      <c r="DG44" s="2" t="s">
        <v>883</v>
      </c>
      <c r="DH44" s="2" t="s">
        <v>983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984</v>
      </c>
      <c r="DT44" s="2" t="s">
        <v>985</v>
      </c>
      <c r="DU44" s="2" t="s">
        <v>212</v>
      </c>
      <c r="DV44" s="2" t="s">
        <v>200</v>
      </c>
      <c r="DW44" s="4"/>
      <c r="DX44" s="8"/>
      <c r="DY44" s="4">
        <v>3</v>
      </c>
      <c r="DZ44" s="8">
        <v>196.71</v>
      </c>
      <c r="EA44" s="7">
        <v>-1</v>
      </c>
      <c r="EB44" s="7">
        <v>-1</v>
      </c>
      <c r="EC44" s="2" t="s">
        <v>210</v>
      </c>
      <c r="ED44" s="2" t="s">
        <v>197</v>
      </c>
      <c r="EE44" s="2" t="s">
        <v>986</v>
      </c>
      <c r="EF44" s="2" t="s">
        <v>987</v>
      </c>
      <c r="EG44" s="2" t="s">
        <v>212</v>
      </c>
      <c r="EH44" s="2" t="s">
        <v>200</v>
      </c>
      <c r="EI44" s="4">
        <v>1</v>
      </c>
      <c r="EJ44" s="8">
        <v>65.09</v>
      </c>
      <c r="EK44" s="4"/>
      <c r="EL44" s="8"/>
      <c r="EM44" s="7"/>
      <c r="EN44" s="7"/>
      <c r="EO44" s="2" t="s">
        <v>210</v>
      </c>
      <c r="EP44" s="2" t="s">
        <v>197</v>
      </c>
      <c r="EQ44" s="2" t="s">
        <v>988</v>
      </c>
      <c r="ER44" s="2" t="s">
        <v>238</v>
      </c>
      <c r="ES44" s="2" t="s">
        <v>212</v>
      </c>
      <c r="ET44" s="2" t="s">
        <v>200</v>
      </c>
      <c r="EU44" s="4">
        <v>1</v>
      </c>
      <c r="EV44" s="8">
        <v>70.87</v>
      </c>
      <c r="EW44" s="4">
        <v>1</v>
      </c>
      <c r="EX44" s="8">
        <v>65.62</v>
      </c>
      <c r="EY44" s="7"/>
      <c r="EZ44" s="7">
        <v>0.08</v>
      </c>
      <c r="FA44" s="2" t="s">
        <v>210</v>
      </c>
      <c r="FB44" s="2" t="s">
        <v>197</v>
      </c>
      <c r="FC44" s="2" t="s">
        <v>883</v>
      </c>
      <c r="FD44" s="2" t="s">
        <v>256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210</v>
      </c>
      <c r="FN44" s="2" t="s">
        <v>197</v>
      </c>
      <c r="FO44" s="2" t="s">
        <v>623</v>
      </c>
      <c r="FP44" s="2" t="s">
        <v>506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228</v>
      </c>
      <c r="FZ44" s="2" t="s">
        <v>197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197</v>
      </c>
      <c r="GM44" s="2" t="s">
        <v>709</v>
      </c>
      <c r="GN44" s="2" t="s">
        <v>639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254</v>
      </c>
      <c r="GX44" s="2" t="s">
        <v>197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307</v>
      </c>
      <c r="HJ44" s="2" t="s">
        <v>197</v>
      </c>
      <c r="HK44" s="2" t="s">
        <v>233</v>
      </c>
      <c r="HL44" s="2" t="s">
        <v>750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210</v>
      </c>
      <c r="HV44" s="2" t="s">
        <v>197</v>
      </c>
      <c r="HW44" s="2" t="s">
        <v>521</v>
      </c>
      <c r="HX44" s="2" t="s">
        <v>807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197</v>
      </c>
      <c r="II44" s="2" t="s">
        <v>883</v>
      </c>
      <c r="IJ44" s="2" t="s">
        <v>989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228</v>
      </c>
      <c r="IT44" s="2" t="s">
        <v>197</v>
      </c>
      <c r="IU44" s="2" t="s">
        <v>200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210</v>
      </c>
      <c r="JF44" s="2" t="s">
        <v>197</v>
      </c>
      <c r="JG44" s="2" t="s">
        <v>409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200</v>
      </c>
      <c r="JR44" s="2" t="s">
        <v>200</v>
      </c>
      <c r="JS44" s="2" t="s">
        <v>200</v>
      </c>
      <c r="JT44" s="2" t="s">
        <v>200</v>
      </c>
      <c r="JU44" s="2" t="s">
        <v>200</v>
      </c>
      <c r="JV44" s="2" t="s">
        <v>200</v>
      </c>
      <c r="JW44" s="4"/>
      <c r="JX44" s="8"/>
      <c r="JY44" s="4"/>
      <c r="JZ44" s="8"/>
      <c r="KA44" s="7"/>
      <c r="KB44" s="7"/>
      <c r="KC44" s="2" t="s">
        <v>242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210</v>
      </c>
      <c r="KP44" s="2" t="s">
        <v>243</v>
      </c>
      <c r="KQ44" s="2" t="s">
        <v>990</v>
      </c>
      <c r="KR44" s="2" t="s">
        <v>991</v>
      </c>
      <c r="KS44" s="2" t="s">
        <v>212</v>
      </c>
      <c r="KT44" s="2" t="s">
        <v>200</v>
      </c>
      <c r="KU44" s="4"/>
      <c r="KV44" s="8"/>
      <c r="KW44" s="4">
        <v>1</v>
      </c>
      <c r="KX44" s="8">
        <v>61.99</v>
      </c>
      <c r="KY44" s="7">
        <v>-1</v>
      </c>
      <c r="KZ44" s="7">
        <v>-1</v>
      </c>
      <c r="LA44" s="2" t="s">
        <v>210</v>
      </c>
      <c r="LB44" s="2" t="s">
        <v>197</v>
      </c>
      <c r="LC44" s="2" t="s">
        <v>246</v>
      </c>
      <c r="LD44" s="2" t="s">
        <v>276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243</v>
      </c>
      <c r="LO44" s="2" t="s">
        <v>503</v>
      </c>
      <c r="LP44" s="2" t="s">
        <v>992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197</v>
      </c>
      <c r="MA44" s="2" t="s">
        <v>993</v>
      </c>
      <c r="MB44" s="2" t="s">
        <v>994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251</v>
      </c>
      <c r="MM44" s="2" t="s">
        <v>995</v>
      </c>
      <c r="MN44" s="2" t="s">
        <v>996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254</v>
      </c>
      <c r="NJ44" s="2" t="s">
        <v>197</v>
      </c>
      <c r="NK44" s="2" t="s">
        <v>200</v>
      </c>
      <c r="NL44" s="2" t="s">
        <v>200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210</v>
      </c>
      <c r="NV44" s="2" t="s">
        <v>243</v>
      </c>
      <c r="NW44" s="2" t="s">
        <v>279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242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243</v>
      </c>
      <c r="OU44" s="2" t="s">
        <v>986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228</v>
      </c>
      <c r="PF44" s="2" t="s">
        <v>197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210</v>
      </c>
      <c r="PR44" s="2" t="s">
        <v>197</v>
      </c>
      <c r="PS44" s="2" t="s">
        <v>283</v>
      </c>
      <c r="PT44" s="2" t="s">
        <v>997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254</v>
      </c>
      <c r="QD44" s="2" t="s">
        <v>197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210</v>
      </c>
      <c r="QP44" s="2" t="s">
        <v>243</v>
      </c>
      <c r="QQ44" s="2" t="s">
        <v>887</v>
      </c>
      <c r="QR44" s="2" t="s">
        <v>888</v>
      </c>
      <c r="QS44" s="2" t="s">
        <v>212</v>
      </c>
      <c r="QT44" s="2" t="s">
        <v>200</v>
      </c>
      <c r="QU44" s="4">
        <v>464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>
        <v>170</v>
      </c>
      <c r="SA44" s="4"/>
      <c r="SB44" s="4"/>
      <c r="SC44" s="4"/>
      <c r="SD44" s="4"/>
      <c r="SE44" s="4"/>
      <c r="SF44" s="4"/>
      <c r="SG44" s="4"/>
      <c r="SH44" s="4"/>
      <c r="SI44" s="4"/>
      <c r="SJ44" s="4">
        <v>140</v>
      </c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998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973</v>
      </c>
      <c r="G45" s="2" t="s">
        <v>973</v>
      </c>
      <c r="H45" s="2" t="s">
        <v>973</v>
      </c>
      <c r="I45" s="2" t="s">
        <v>974</v>
      </c>
      <c r="J45" s="2" t="s">
        <v>262</v>
      </c>
      <c r="K45" s="2" t="s">
        <v>394</v>
      </c>
      <c r="L45" s="3">
        <v>77.5</v>
      </c>
      <c r="M45" s="3">
        <v>81.37</v>
      </c>
      <c r="N45" s="3">
        <v>154.99</v>
      </c>
      <c r="O45" s="2" t="s">
        <v>197</v>
      </c>
      <c r="P45" s="2" t="s">
        <v>685</v>
      </c>
      <c r="Q45" s="2" t="s">
        <v>199</v>
      </c>
      <c r="R45" s="2" t="s">
        <v>200</v>
      </c>
      <c r="S45" s="2" t="s">
        <v>975</v>
      </c>
      <c r="T45" s="2" t="s">
        <v>202</v>
      </c>
      <c r="U45" s="2" t="s">
        <v>203</v>
      </c>
      <c r="V45" s="2" t="s">
        <v>859</v>
      </c>
      <c r="W45" s="2" t="s">
        <v>976</v>
      </c>
      <c r="X45" s="2" t="s">
        <v>723</v>
      </c>
      <c r="Y45" s="2" t="s">
        <v>977</v>
      </c>
      <c r="Z45" s="4">
        <v>263</v>
      </c>
      <c r="AA45" s="4">
        <f>=ROUNDDOWN(32.875,0)</f>
      </c>
      <c r="AB45" s="5">
        <v>8</v>
      </c>
      <c r="AC45" s="2" t="s">
        <v>161</v>
      </c>
      <c r="AD45" s="4">
        <v>270</v>
      </c>
      <c r="AE45" s="4">
        <v>270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/>
      <c r="AP45" s="4">
        <v>4</v>
      </c>
      <c r="AQ45" s="8">
        <v>325.57</v>
      </c>
      <c r="AR45" s="4">
        <v>10</v>
      </c>
      <c r="AS45" s="8">
        <v>839.54</v>
      </c>
      <c r="AT45" s="7">
        <v>-0.6</v>
      </c>
      <c r="AU45" s="7">
        <v>-0.6122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0.3369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4</v>
      </c>
      <c r="BK45" s="8">
        <v>325.57</v>
      </c>
      <c r="BL45" s="2" t="s">
        <v>999</v>
      </c>
      <c r="BM45" s="7">
        <v>1</v>
      </c>
      <c r="BN45" s="7">
        <v>1</v>
      </c>
      <c r="BO45" s="4">
        <v>1</v>
      </c>
      <c r="BP45" s="8">
        <v>89.12</v>
      </c>
      <c r="BQ45" s="4"/>
      <c r="BR45" s="8"/>
      <c r="BS45" s="7"/>
      <c r="BT45" s="7"/>
      <c r="BU45" s="2" t="s">
        <v>210</v>
      </c>
      <c r="BV45" s="2" t="s">
        <v>197</v>
      </c>
      <c r="BW45" s="2" t="s">
        <v>200</v>
      </c>
      <c r="BX45" s="2" t="s">
        <v>1000</v>
      </c>
      <c r="BY45" s="2" t="s">
        <v>212</v>
      </c>
      <c r="BZ45" s="2" t="s">
        <v>200</v>
      </c>
      <c r="CA45" s="4">
        <v>1</v>
      </c>
      <c r="CB45" s="8">
        <v>65.98</v>
      </c>
      <c r="CC45" s="4">
        <v>2</v>
      </c>
      <c r="CD45" s="8">
        <v>164.96</v>
      </c>
      <c r="CE45" s="7">
        <v>-0.5</v>
      </c>
      <c r="CF45" s="7">
        <v>-0.6</v>
      </c>
      <c r="CG45" s="2" t="s">
        <v>210</v>
      </c>
      <c r="CH45" s="2" t="s">
        <v>197</v>
      </c>
      <c r="CI45" s="2" t="s">
        <v>981</v>
      </c>
      <c r="CJ45" s="2" t="s">
        <v>1001</v>
      </c>
      <c r="CK45" s="2" t="s">
        <v>212</v>
      </c>
      <c r="CL45" s="2" t="s">
        <v>200</v>
      </c>
      <c r="CM45" s="4"/>
      <c r="CN45" s="8"/>
      <c r="CO45" s="4"/>
      <c r="CP45" s="8"/>
      <c r="CQ45" s="7"/>
      <c r="CR45" s="7"/>
      <c r="CS45" s="2" t="s">
        <v>210</v>
      </c>
      <c r="CT45" s="2" t="s">
        <v>197</v>
      </c>
      <c r="CU45" s="2" t="s">
        <v>982</v>
      </c>
      <c r="CV45" s="2" t="s">
        <v>1002</v>
      </c>
      <c r="CW45" s="2" t="s">
        <v>212</v>
      </c>
      <c r="CX45" s="2" t="s">
        <v>200</v>
      </c>
      <c r="CY45" s="4">
        <v>1</v>
      </c>
      <c r="CZ45" s="8">
        <v>87.62</v>
      </c>
      <c r="DA45" s="4">
        <v>3</v>
      </c>
      <c r="DB45" s="8">
        <v>262.86</v>
      </c>
      <c r="DC45" s="7">
        <v>-0.6667</v>
      </c>
      <c r="DD45" s="7">
        <v>-0.6667</v>
      </c>
      <c r="DE45" s="2" t="s">
        <v>210</v>
      </c>
      <c r="DF45" s="2" t="s">
        <v>197</v>
      </c>
      <c r="DG45" s="2" t="s">
        <v>883</v>
      </c>
      <c r="DH45" s="2" t="s">
        <v>633</v>
      </c>
      <c r="DI45" s="2" t="s">
        <v>212</v>
      </c>
      <c r="DJ45" s="2" t="s">
        <v>200</v>
      </c>
      <c r="DK45" s="4"/>
      <c r="DL45" s="8"/>
      <c r="DM45" s="4">
        <v>1</v>
      </c>
      <c r="DN45" s="8">
        <v>76.56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984</v>
      </c>
      <c r="DT45" s="2" t="s">
        <v>989</v>
      </c>
      <c r="DU45" s="2" t="s">
        <v>212</v>
      </c>
      <c r="DV45" s="2" t="s">
        <v>200</v>
      </c>
      <c r="DW45" s="4"/>
      <c r="DX45" s="8"/>
      <c r="DY45" s="4">
        <v>2</v>
      </c>
      <c r="DZ45" s="8">
        <v>166.88</v>
      </c>
      <c r="EA45" s="7">
        <v>-1</v>
      </c>
      <c r="EB45" s="7">
        <v>-1</v>
      </c>
      <c r="EC45" s="2" t="s">
        <v>210</v>
      </c>
      <c r="ED45" s="2" t="s">
        <v>197</v>
      </c>
      <c r="EE45" s="2" t="s">
        <v>1003</v>
      </c>
      <c r="EF45" s="2" t="s">
        <v>1004</v>
      </c>
      <c r="EG45" s="2" t="s">
        <v>212</v>
      </c>
      <c r="EH45" s="2" t="s">
        <v>200</v>
      </c>
      <c r="EI45" s="4">
        <v>1</v>
      </c>
      <c r="EJ45" s="8">
        <v>82.85</v>
      </c>
      <c r="EK45" s="4">
        <v>1</v>
      </c>
      <c r="EL45" s="8">
        <v>82.85</v>
      </c>
      <c r="EM45" s="7"/>
      <c r="EN45" s="7"/>
      <c r="EO45" s="2" t="s">
        <v>210</v>
      </c>
      <c r="EP45" s="2" t="s">
        <v>197</v>
      </c>
      <c r="EQ45" s="2" t="s">
        <v>988</v>
      </c>
      <c r="ER45" s="2" t="s">
        <v>989</v>
      </c>
      <c r="ES45" s="2" t="s">
        <v>212</v>
      </c>
      <c r="ET45" s="2" t="s">
        <v>200</v>
      </c>
      <c r="EU45" s="4"/>
      <c r="EV45" s="8"/>
      <c r="EW45" s="4">
        <v>1</v>
      </c>
      <c r="EX45" s="8">
        <v>85.43</v>
      </c>
      <c r="EY45" s="7">
        <v>-1</v>
      </c>
      <c r="EZ45" s="7">
        <v>-1</v>
      </c>
      <c r="FA45" s="2" t="s">
        <v>210</v>
      </c>
      <c r="FB45" s="2" t="s">
        <v>197</v>
      </c>
      <c r="FC45" s="2" t="s">
        <v>883</v>
      </c>
      <c r="FD45" s="2" t="s">
        <v>606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210</v>
      </c>
      <c r="FN45" s="2" t="s">
        <v>197</v>
      </c>
      <c r="FO45" s="2" t="s">
        <v>623</v>
      </c>
      <c r="FP45" s="2" t="s">
        <v>400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228</v>
      </c>
      <c r="FZ45" s="2" t="s">
        <v>197</v>
      </c>
      <c r="GA45" s="2" t="s">
        <v>200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709</v>
      </c>
      <c r="GN45" s="2" t="s">
        <v>438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254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307</v>
      </c>
      <c r="HJ45" s="2" t="s">
        <v>197</v>
      </c>
      <c r="HK45" s="2" t="s">
        <v>233</v>
      </c>
      <c r="HL45" s="2" t="s">
        <v>795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210</v>
      </c>
      <c r="HV45" s="2" t="s">
        <v>197</v>
      </c>
      <c r="HW45" s="2" t="s">
        <v>521</v>
      </c>
      <c r="HX45" s="2" t="s">
        <v>1005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210</v>
      </c>
      <c r="IH45" s="2" t="s">
        <v>197</v>
      </c>
      <c r="II45" s="2" t="s">
        <v>883</v>
      </c>
      <c r="IJ45" s="2" t="s">
        <v>1006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228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210</v>
      </c>
      <c r="JF45" s="2" t="s">
        <v>197</v>
      </c>
      <c r="JG45" s="2" t="s">
        <v>409</v>
      </c>
      <c r="JH45" s="2" t="s">
        <v>1007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200</v>
      </c>
      <c r="JR45" s="2" t="s">
        <v>200</v>
      </c>
      <c r="JS45" s="2" t="s">
        <v>200</v>
      </c>
      <c r="JT45" s="2" t="s">
        <v>200</v>
      </c>
      <c r="JU45" s="2" t="s">
        <v>200</v>
      </c>
      <c r="JV45" s="2" t="s">
        <v>200</v>
      </c>
      <c r="JW45" s="4"/>
      <c r="JX45" s="8"/>
      <c r="JY45" s="4"/>
      <c r="JZ45" s="8"/>
      <c r="KA45" s="7"/>
      <c r="KB45" s="7"/>
      <c r="KC45" s="2" t="s">
        <v>242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210</v>
      </c>
      <c r="KP45" s="2" t="s">
        <v>243</v>
      </c>
      <c r="KQ45" s="2" t="s">
        <v>990</v>
      </c>
      <c r="KR45" s="2" t="s">
        <v>1008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210</v>
      </c>
      <c r="LB45" s="2" t="s">
        <v>197</v>
      </c>
      <c r="LC45" s="2" t="s">
        <v>246</v>
      </c>
      <c r="LD45" s="2" t="s">
        <v>1009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210</v>
      </c>
      <c r="LN45" s="2" t="s">
        <v>243</v>
      </c>
      <c r="LO45" s="2" t="s">
        <v>503</v>
      </c>
      <c r="LP45" s="2" t="s">
        <v>533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197</v>
      </c>
      <c r="MA45" s="2" t="s">
        <v>993</v>
      </c>
      <c r="MB45" s="2" t="s">
        <v>711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251</v>
      </c>
      <c r="MM45" s="2" t="s">
        <v>995</v>
      </c>
      <c r="MN45" s="2" t="s">
        <v>1010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254</v>
      </c>
      <c r="NJ45" s="2" t="s">
        <v>197</v>
      </c>
      <c r="NK45" s="2" t="s">
        <v>200</v>
      </c>
      <c r="NL45" s="2" t="s">
        <v>200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210</v>
      </c>
      <c r="NV45" s="2" t="s">
        <v>243</v>
      </c>
      <c r="NW45" s="2" t="s">
        <v>279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242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243</v>
      </c>
      <c r="OU45" s="2" t="s">
        <v>620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228</v>
      </c>
      <c r="PF45" s="2" t="s">
        <v>197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210</v>
      </c>
      <c r="PR45" s="2" t="s">
        <v>197</v>
      </c>
      <c r="PS45" s="2" t="s">
        <v>283</v>
      </c>
      <c r="PT45" s="2" t="s">
        <v>1011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254</v>
      </c>
      <c r="QD45" s="2" t="s">
        <v>197</v>
      </c>
      <c r="QE45" s="2" t="s">
        <v>200</v>
      </c>
      <c r="QF45" s="2" t="s">
        <v>200</v>
      </c>
      <c r="QG45" s="2" t="s">
        <v>212</v>
      </c>
      <c r="QH45" s="2" t="s">
        <v>200</v>
      </c>
      <c r="QI45" s="4"/>
      <c r="QJ45" s="8"/>
      <c r="QK45" s="4"/>
      <c r="QL45" s="8"/>
      <c r="QM45" s="7"/>
      <c r="QN45" s="7"/>
      <c r="QO45" s="2" t="s">
        <v>210</v>
      </c>
      <c r="QP45" s="2" t="s">
        <v>243</v>
      </c>
      <c r="QQ45" s="2" t="s">
        <v>887</v>
      </c>
      <c r="QR45" s="2" t="s">
        <v>1012</v>
      </c>
      <c r="QS45" s="2" t="s">
        <v>212</v>
      </c>
      <c r="QT45" s="2" t="s">
        <v>200</v>
      </c>
      <c r="QU45" s="4">
        <v>173</v>
      </c>
      <c r="QV45" s="4"/>
      <c r="QW45" s="4"/>
      <c r="QX45" s="4"/>
      <c r="QY45" s="4"/>
      <c r="QZ45" s="4"/>
      <c r="RA45" s="4">
        <v>90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>
        <v>270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1013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973</v>
      </c>
      <c r="G46" s="2" t="s">
        <v>973</v>
      </c>
      <c r="H46" s="2" t="s">
        <v>973</v>
      </c>
      <c r="I46" s="2" t="s">
        <v>974</v>
      </c>
      <c r="J46" s="2" t="s">
        <v>195</v>
      </c>
      <c r="K46" s="2" t="s">
        <v>471</v>
      </c>
      <c r="L46" s="3">
        <v>62.49</v>
      </c>
      <c r="M46" s="3">
        <v>65.62</v>
      </c>
      <c r="N46" s="3">
        <v>124.99</v>
      </c>
      <c r="O46" s="2" t="s">
        <v>197</v>
      </c>
      <c r="P46" s="2" t="s">
        <v>528</v>
      </c>
      <c r="Q46" s="2" t="s">
        <v>199</v>
      </c>
      <c r="R46" s="2" t="s">
        <v>200</v>
      </c>
      <c r="S46" s="2" t="s">
        <v>1014</v>
      </c>
      <c r="T46" s="2" t="s">
        <v>202</v>
      </c>
      <c r="U46" s="2" t="s">
        <v>203</v>
      </c>
      <c r="V46" s="2" t="s">
        <v>859</v>
      </c>
      <c r="W46" s="2" t="s">
        <v>976</v>
      </c>
      <c r="X46" s="2" t="s">
        <v>723</v>
      </c>
      <c r="Y46" s="2" t="s">
        <v>1015</v>
      </c>
      <c r="Z46" s="4">
        <v>115</v>
      </c>
      <c r="AA46" s="4">
        <f>=ROUNDDOWN(19.1666666666667,0)</f>
      </c>
      <c r="AB46" s="5">
        <v>6</v>
      </c>
      <c r="AC46" s="2" t="s">
        <v>161</v>
      </c>
      <c r="AD46" s="4">
        <v>340</v>
      </c>
      <c r="AE46" s="4">
        <v>340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/>
      <c r="AP46" s="4">
        <v>7</v>
      </c>
      <c r="AQ46" s="8">
        <v>454.54</v>
      </c>
      <c r="AR46" s="4">
        <v>1</v>
      </c>
      <c r="AS46" s="8">
        <v>64.81</v>
      </c>
      <c r="AT46" s="7">
        <v>6</v>
      </c>
      <c r="AU46" s="7">
        <v>6.0134</v>
      </c>
      <c r="AV46" s="4">
        <v>11</v>
      </c>
      <c r="AW46" s="8">
        <v>758.84</v>
      </c>
      <c r="AX46" s="4">
        <v>8</v>
      </c>
      <c r="AY46" s="8">
        <v>648.23</v>
      </c>
      <c r="AZ46" s="7">
        <v>0.375</v>
      </c>
      <c r="BA46" s="7">
        <v>0.1706</v>
      </c>
      <c r="BB46" s="7">
        <v>0.599</v>
      </c>
      <c r="BC46" s="4" t="s">
        <v>200</v>
      </c>
      <c r="BD46" s="8" t="s">
        <v>200</v>
      </c>
      <c r="BE46" s="4" t="s">
        <v>200</v>
      </c>
      <c r="BF46" s="8" t="s">
        <v>200</v>
      </c>
      <c r="BG46" s="7" t="s">
        <v>200</v>
      </c>
      <c r="BH46" s="7" t="s">
        <v>200</v>
      </c>
      <c r="BI46" s="7">
        <v>0.4398</v>
      </c>
      <c r="BJ46" s="4">
        <v>7</v>
      </c>
      <c r="BK46" s="8">
        <v>454.54</v>
      </c>
      <c r="BL46" s="2" t="s">
        <v>1016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1017</v>
      </c>
      <c r="BV46" s="2" t="s">
        <v>243</v>
      </c>
      <c r="BW46" s="2" t="s">
        <v>200</v>
      </c>
      <c r="BX46" s="2" t="s">
        <v>230</v>
      </c>
      <c r="BY46" s="2" t="s">
        <v>212</v>
      </c>
      <c r="BZ46" s="2" t="s">
        <v>200</v>
      </c>
      <c r="CA46" s="4">
        <v>1</v>
      </c>
      <c r="CB46" s="8">
        <v>51.85</v>
      </c>
      <c r="CC46" s="4">
        <v>1</v>
      </c>
      <c r="CD46" s="8">
        <v>64.81</v>
      </c>
      <c r="CE46" s="7"/>
      <c r="CF46" s="7">
        <v>-0.2</v>
      </c>
      <c r="CG46" s="2" t="s">
        <v>210</v>
      </c>
      <c r="CH46" s="2" t="s">
        <v>197</v>
      </c>
      <c r="CI46" s="2" t="s">
        <v>1018</v>
      </c>
      <c r="CJ46" s="2" t="s">
        <v>1019</v>
      </c>
      <c r="CK46" s="2" t="s">
        <v>212</v>
      </c>
      <c r="CL46" s="2" t="s">
        <v>200</v>
      </c>
      <c r="CM46" s="4">
        <v>4</v>
      </c>
      <c r="CN46" s="8">
        <v>264.96</v>
      </c>
      <c r="CO46" s="4"/>
      <c r="CP46" s="8"/>
      <c r="CQ46" s="7"/>
      <c r="CR46" s="7"/>
      <c r="CS46" s="2" t="s">
        <v>210</v>
      </c>
      <c r="CT46" s="2" t="s">
        <v>197</v>
      </c>
      <c r="CU46" s="2" t="s">
        <v>478</v>
      </c>
      <c r="CV46" s="2" t="s">
        <v>511</v>
      </c>
      <c r="CW46" s="2" t="s">
        <v>212</v>
      </c>
      <c r="CX46" s="2" t="s">
        <v>200</v>
      </c>
      <c r="CY46" s="4">
        <v>1</v>
      </c>
      <c r="CZ46" s="8">
        <v>68.84</v>
      </c>
      <c r="DA46" s="4"/>
      <c r="DB46" s="8"/>
      <c r="DC46" s="7"/>
      <c r="DD46" s="7"/>
      <c r="DE46" s="2" t="s">
        <v>210</v>
      </c>
      <c r="DF46" s="2" t="s">
        <v>197</v>
      </c>
      <c r="DG46" s="2" t="s">
        <v>1020</v>
      </c>
      <c r="DH46" s="2" t="s">
        <v>1019</v>
      </c>
      <c r="DI46" s="2" t="s">
        <v>212</v>
      </c>
      <c r="DJ46" s="2" t="s">
        <v>200</v>
      </c>
      <c r="DK46" s="4"/>
      <c r="DL46" s="8"/>
      <c r="DM46" s="4"/>
      <c r="DN46" s="8"/>
      <c r="DO46" s="7"/>
      <c r="DP46" s="7"/>
      <c r="DQ46" s="2" t="s">
        <v>210</v>
      </c>
      <c r="DR46" s="2" t="s">
        <v>197</v>
      </c>
      <c r="DS46" s="2" t="s">
        <v>1021</v>
      </c>
      <c r="DT46" s="2" t="s">
        <v>1022</v>
      </c>
      <c r="DU46" s="2" t="s">
        <v>212</v>
      </c>
      <c r="DV46" s="2" t="s">
        <v>200</v>
      </c>
      <c r="DW46" s="4"/>
      <c r="DX46" s="8"/>
      <c r="DY46" s="4"/>
      <c r="DZ46" s="8"/>
      <c r="EA46" s="7"/>
      <c r="EB46" s="7"/>
      <c r="EC46" s="2" t="s">
        <v>210</v>
      </c>
      <c r="ED46" s="2" t="s">
        <v>197</v>
      </c>
      <c r="EE46" s="2" t="s">
        <v>484</v>
      </c>
      <c r="EF46" s="2" t="s">
        <v>1023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1024</v>
      </c>
      <c r="ER46" s="2" t="s">
        <v>514</v>
      </c>
      <c r="ES46" s="2" t="s">
        <v>212</v>
      </c>
      <c r="ET46" s="2" t="s">
        <v>200</v>
      </c>
      <c r="EU46" s="4">
        <v>1</v>
      </c>
      <c r="EV46" s="8">
        <v>68.89</v>
      </c>
      <c r="EW46" s="4"/>
      <c r="EX46" s="8"/>
      <c r="EY46" s="7"/>
      <c r="EZ46" s="7"/>
      <c r="FA46" s="2" t="s">
        <v>210</v>
      </c>
      <c r="FB46" s="2" t="s">
        <v>197</v>
      </c>
      <c r="FC46" s="2" t="s">
        <v>1025</v>
      </c>
      <c r="FD46" s="2" t="s">
        <v>1026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478</v>
      </c>
      <c r="FP46" s="2" t="s">
        <v>1027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228</v>
      </c>
      <c r="FZ46" s="2" t="s">
        <v>197</v>
      </c>
      <c r="GA46" s="2" t="s">
        <v>200</v>
      </c>
      <c r="GB46" s="2" t="s">
        <v>200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406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254</v>
      </c>
      <c r="GX46" s="2" t="s">
        <v>197</v>
      </c>
      <c r="GY46" s="2" t="s">
        <v>200</v>
      </c>
      <c r="GZ46" s="2" t="s">
        <v>200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307</v>
      </c>
      <c r="HJ46" s="2" t="s">
        <v>197</v>
      </c>
      <c r="HK46" s="2" t="s">
        <v>233</v>
      </c>
      <c r="HL46" s="2" t="s">
        <v>1028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210</v>
      </c>
      <c r="HV46" s="2" t="s">
        <v>197</v>
      </c>
      <c r="HW46" s="2" t="s">
        <v>521</v>
      </c>
      <c r="HX46" s="2" t="s">
        <v>789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210</v>
      </c>
      <c r="IH46" s="2" t="s">
        <v>197</v>
      </c>
      <c r="II46" s="2" t="s">
        <v>1015</v>
      </c>
      <c r="IJ46" s="2" t="s">
        <v>1029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228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210</v>
      </c>
      <c r="JF46" s="2" t="s">
        <v>197</v>
      </c>
      <c r="JG46" s="2" t="s">
        <v>409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200</v>
      </c>
      <c r="JR46" s="2" t="s">
        <v>200</v>
      </c>
      <c r="JS46" s="2" t="s">
        <v>200</v>
      </c>
      <c r="JT46" s="2" t="s">
        <v>200</v>
      </c>
      <c r="JU46" s="2" t="s">
        <v>200</v>
      </c>
      <c r="JV46" s="2" t="s">
        <v>200</v>
      </c>
      <c r="JW46" s="4"/>
      <c r="JX46" s="8"/>
      <c r="JY46" s="4"/>
      <c r="JZ46" s="8"/>
      <c r="KA46" s="7"/>
      <c r="KB46" s="7"/>
      <c r="KC46" s="2" t="s">
        <v>242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210</v>
      </c>
      <c r="KP46" s="2" t="s">
        <v>243</v>
      </c>
      <c r="KQ46" s="2" t="s">
        <v>500</v>
      </c>
      <c r="KR46" s="2" t="s">
        <v>1030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210</v>
      </c>
      <c r="LB46" s="2" t="s">
        <v>243</v>
      </c>
      <c r="LC46" s="2" t="s">
        <v>315</v>
      </c>
      <c r="LD46" s="2" t="s">
        <v>284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210</v>
      </c>
      <c r="LN46" s="2" t="s">
        <v>243</v>
      </c>
      <c r="LO46" s="2" t="s">
        <v>503</v>
      </c>
      <c r="LP46" s="2" t="s">
        <v>200</v>
      </c>
      <c r="LQ46" s="2" t="s">
        <v>212</v>
      </c>
      <c r="LR46" s="2" t="s">
        <v>200</v>
      </c>
      <c r="LS46" s="4"/>
      <c r="LT46" s="8"/>
      <c r="LU46" s="4"/>
      <c r="LV46" s="8"/>
      <c r="LW46" s="7"/>
      <c r="LX46" s="7"/>
      <c r="LY46" s="2" t="s">
        <v>210</v>
      </c>
      <c r="LZ46" s="2" t="s">
        <v>197</v>
      </c>
      <c r="MA46" s="2" t="s">
        <v>504</v>
      </c>
      <c r="MB46" s="2" t="s">
        <v>491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210</v>
      </c>
      <c r="ML46" s="2" t="s">
        <v>251</v>
      </c>
      <c r="MM46" s="2" t="s">
        <v>1026</v>
      </c>
      <c r="MN46" s="2" t="s">
        <v>423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254</v>
      </c>
      <c r="NJ46" s="2" t="s">
        <v>197</v>
      </c>
      <c r="NK46" s="2" t="s">
        <v>200</v>
      </c>
      <c r="NL46" s="2" t="s">
        <v>200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210</v>
      </c>
      <c r="NV46" s="2" t="s">
        <v>243</v>
      </c>
      <c r="NW46" s="2" t="s">
        <v>279</v>
      </c>
      <c r="NX46" s="2" t="s">
        <v>200</v>
      </c>
      <c r="NY46" s="2" t="s">
        <v>212</v>
      </c>
      <c r="NZ46" s="2" t="s">
        <v>200</v>
      </c>
      <c r="OA46" s="4"/>
      <c r="OB46" s="8"/>
      <c r="OC46" s="4"/>
      <c r="OD46" s="8"/>
      <c r="OE46" s="7"/>
      <c r="OF46" s="7"/>
      <c r="OG46" s="2" t="s">
        <v>242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228</v>
      </c>
      <c r="OT46" s="2" t="s">
        <v>243</v>
      </c>
      <c r="OU46" s="2" t="s">
        <v>200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228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210</v>
      </c>
      <c r="PR46" s="2" t="s">
        <v>197</v>
      </c>
      <c r="PS46" s="2" t="s">
        <v>283</v>
      </c>
      <c r="PT46" s="2" t="s">
        <v>583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254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228</v>
      </c>
      <c r="QP46" s="2" t="s">
        <v>243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115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>
        <v>340</v>
      </c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1031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973</v>
      </c>
      <c r="G47" s="2" t="s">
        <v>973</v>
      </c>
      <c r="H47" s="2" t="s">
        <v>973</v>
      </c>
      <c r="I47" s="2" t="s">
        <v>974</v>
      </c>
      <c r="J47" s="2" t="s">
        <v>262</v>
      </c>
      <c r="K47" s="2" t="s">
        <v>471</v>
      </c>
      <c r="L47" s="3">
        <v>77.5</v>
      </c>
      <c r="M47" s="3">
        <v>81.37</v>
      </c>
      <c r="N47" s="3">
        <v>154.99</v>
      </c>
      <c r="O47" s="2" t="s">
        <v>197</v>
      </c>
      <c r="P47" s="2" t="s">
        <v>528</v>
      </c>
      <c r="Q47" s="2" t="s">
        <v>199</v>
      </c>
      <c r="R47" s="2" t="s">
        <v>200</v>
      </c>
      <c r="S47" s="2" t="s">
        <v>1014</v>
      </c>
      <c r="T47" s="2" t="s">
        <v>202</v>
      </c>
      <c r="U47" s="2" t="s">
        <v>203</v>
      </c>
      <c r="V47" s="2" t="s">
        <v>859</v>
      </c>
      <c r="W47" s="2" t="s">
        <v>976</v>
      </c>
      <c r="X47" s="2" t="s">
        <v>723</v>
      </c>
      <c r="Y47" s="2" t="s">
        <v>1032</v>
      </c>
      <c r="Z47" s="4">
        <v>93</v>
      </c>
      <c r="AA47" s="4">
        <f>=ROUNDDOWN(11.625,0)</f>
      </c>
      <c r="AB47" s="5">
        <v>8</v>
      </c>
      <c r="AC47" s="2" t="s">
        <v>161</v>
      </c>
      <c r="AD47" s="4">
        <v>240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/>
      <c r="AP47" s="4">
        <v>4</v>
      </c>
      <c r="AQ47" s="8">
        <v>304.3</v>
      </c>
      <c r="AR47" s="4">
        <v>7</v>
      </c>
      <c r="AS47" s="8">
        <v>583.42</v>
      </c>
      <c r="AT47" s="7">
        <v>-0.4286</v>
      </c>
      <c r="AU47" s="7">
        <v>-0.4784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0.401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4</v>
      </c>
      <c r="BK47" s="8">
        <v>304.3</v>
      </c>
      <c r="BL47" s="2" t="s">
        <v>1033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1017</v>
      </c>
      <c r="BV47" s="2" t="s">
        <v>243</v>
      </c>
      <c r="BW47" s="2" t="s">
        <v>200</v>
      </c>
      <c r="BX47" s="2" t="s">
        <v>639</v>
      </c>
      <c r="BY47" s="2" t="s">
        <v>212</v>
      </c>
      <c r="BZ47" s="2" t="s">
        <v>200</v>
      </c>
      <c r="CA47" s="4">
        <v>1</v>
      </c>
      <c r="CB47" s="8">
        <v>65.98</v>
      </c>
      <c r="CC47" s="4">
        <v>1</v>
      </c>
      <c r="CD47" s="8">
        <v>82.48</v>
      </c>
      <c r="CE47" s="7"/>
      <c r="CF47" s="7">
        <v>-0.2</v>
      </c>
      <c r="CG47" s="2" t="s">
        <v>210</v>
      </c>
      <c r="CH47" s="2" t="s">
        <v>197</v>
      </c>
      <c r="CI47" s="2" t="s">
        <v>1018</v>
      </c>
      <c r="CJ47" s="2" t="s">
        <v>253</v>
      </c>
      <c r="CK47" s="2" t="s">
        <v>212</v>
      </c>
      <c r="CL47" s="2" t="s">
        <v>200</v>
      </c>
      <c r="CM47" s="4"/>
      <c r="CN47" s="8"/>
      <c r="CO47" s="4"/>
      <c r="CP47" s="8"/>
      <c r="CQ47" s="7"/>
      <c r="CR47" s="7"/>
      <c r="CS47" s="2" t="s">
        <v>210</v>
      </c>
      <c r="CT47" s="2" t="s">
        <v>197</v>
      </c>
      <c r="CU47" s="2" t="s">
        <v>478</v>
      </c>
      <c r="CV47" s="2" t="s">
        <v>1034</v>
      </c>
      <c r="CW47" s="2" t="s">
        <v>212</v>
      </c>
      <c r="CX47" s="2" t="s">
        <v>200</v>
      </c>
      <c r="CY47" s="4"/>
      <c r="CZ47" s="8"/>
      <c r="DA47" s="4">
        <v>2</v>
      </c>
      <c r="DB47" s="8">
        <v>175.24</v>
      </c>
      <c r="DC47" s="7">
        <v>-1</v>
      </c>
      <c r="DD47" s="7">
        <v>-1</v>
      </c>
      <c r="DE47" s="2" t="s">
        <v>210</v>
      </c>
      <c r="DF47" s="2" t="s">
        <v>197</v>
      </c>
      <c r="DG47" s="2" t="s">
        <v>1020</v>
      </c>
      <c r="DH47" s="2" t="s">
        <v>1035</v>
      </c>
      <c r="DI47" s="2" t="s">
        <v>212</v>
      </c>
      <c r="DJ47" s="2" t="s">
        <v>200</v>
      </c>
      <c r="DK47" s="4">
        <v>1</v>
      </c>
      <c r="DL47" s="8">
        <v>76.56</v>
      </c>
      <c r="DM47" s="4">
        <v>1</v>
      </c>
      <c r="DN47" s="8">
        <v>76.56</v>
      </c>
      <c r="DO47" s="7"/>
      <c r="DP47" s="7"/>
      <c r="DQ47" s="2" t="s">
        <v>210</v>
      </c>
      <c r="DR47" s="2" t="s">
        <v>197</v>
      </c>
      <c r="DS47" s="2" t="s">
        <v>1021</v>
      </c>
      <c r="DT47" s="2" t="s">
        <v>1022</v>
      </c>
      <c r="DU47" s="2" t="s">
        <v>212</v>
      </c>
      <c r="DV47" s="2" t="s">
        <v>200</v>
      </c>
      <c r="DW47" s="4"/>
      <c r="DX47" s="8"/>
      <c r="DY47" s="4">
        <v>1</v>
      </c>
      <c r="DZ47" s="8">
        <v>83.44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484</v>
      </c>
      <c r="EF47" s="2" t="s">
        <v>496</v>
      </c>
      <c r="EG47" s="2" t="s">
        <v>212</v>
      </c>
      <c r="EH47" s="2" t="s">
        <v>200</v>
      </c>
      <c r="EI47" s="4">
        <v>1</v>
      </c>
      <c r="EJ47" s="8">
        <v>82.85</v>
      </c>
      <c r="EK47" s="4">
        <v>2</v>
      </c>
      <c r="EL47" s="8">
        <v>165.7</v>
      </c>
      <c r="EM47" s="7">
        <v>-0.5</v>
      </c>
      <c r="EN47" s="7">
        <v>-0.5</v>
      </c>
      <c r="EO47" s="2" t="s">
        <v>210</v>
      </c>
      <c r="EP47" s="2" t="s">
        <v>197</v>
      </c>
      <c r="EQ47" s="2" t="s">
        <v>1024</v>
      </c>
      <c r="ER47" s="2" t="s">
        <v>1036</v>
      </c>
      <c r="ES47" s="2" t="s">
        <v>212</v>
      </c>
      <c r="ET47" s="2" t="s">
        <v>200</v>
      </c>
      <c r="EU47" s="4"/>
      <c r="EV47" s="8"/>
      <c r="EW47" s="4"/>
      <c r="EX47" s="8"/>
      <c r="EY47" s="7"/>
      <c r="EZ47" s="7"/>
      <c r="FA47" s="2" t="s">
        <v>210</v>
      </c>
      <c r="FB47" s="2" t="s">
        <v>197</v>
      </c>
      <c r="FC47" s="2" t="s">
        <v>1025</v>
      </c>
      <c r="FD47" s="2" t="s">
        <v>511</v>
      </c>
      <c r="FE47" s="2" t="s">
        <v>212</v>
      </c>
      <c r="FF47" s="2" t="s">
        <v>200</v>
      </c>
      <c r="FG47" s="4">
        <v>1</v>
      </c>
      <c r="FH47" s="8">
        <v>78.91</v>
      </c>
      <c r="FI47" s="4"/>
      <c r="FJ47" s="8"/>
      <c r="FK47" s="7"/>
      <c r="FL47" s="7"/>
      <c r="FM47" s="2" t="s">
        <v>210</v>
      </c>
      <c r="FN47" s="2" t="s">
        <v>197</v>
      </c>
      <c r="FO47" s="2" t="s">
        <v>478</v>
      </c>
      <c r="FP47" s="2" t="s">
        <v>1037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228</v>
      </c>
      <c r="FZ47" s="2" t="s">
        <v>197</v>
      </c>
      <c r="GA47" s="2" t="s">
        <v>200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406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254</v>
      </c>
      <c r="GX47" s="2" t="s">
        <v>197</v>
      </c>
      <c r="GY47" s="2" t="s">
        <v>200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307</v>
      </c>
      <c r="HJ47" s="2" t="s">
        <v>197</v>
      </c>
      <c r="HK47" s="2" t="s">
        <v>233</v>
      </c>
      <c r="HL47" s="2" t="s">
        <v>635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210</v>
      </c>
      <c r="HV47" s="2" t="s">
        <v>197</v>
      </c>
      <c r="HW47" s="2" t="s">
        <v>521</v>
      </c>
      <c r="HX47" s="2" t="s">
        <v>1038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210</v>
      </c>
      <c r="IH47" s="2" t="s">
        <v>197</v>
      </c>
      <c r="II47" s="2" t="s">
        <v>1039</v>
      </c>
      <c r="IJ47" s="2" t="s">
        <v>519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228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210</v>
      </c>
      <c r="JF47" s="2" t="s">
        <v>197</v>
      </c>
      <c r="JG47" s="2" t="s">
        <v>409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200</v>
      </c>
      <c r="JR47" s="2" t="s">
        <v>200</v>
      </c>
      <c r="JS47" s="2" t="s">
        <v>200</v>
      </c>
      <c r="JT47" s="2" t="s">
        <v>200</v>
      </c>
      <c r="JU47" s="2" t="s">
        <v>200</v>
      </c>
      <c r="JV47" s="2" t="s">
        <v>200</v>
      </c>
      <c r="JW47" s="4"/>
      <c r="JX47" s="8"/>
      <c r="JY47" s="4"/>
      <c r="JZ47" s="8"/>
      <c r="KA47" s="7"/>
      <c r="KB47" s="7"/>
      <c r="KC47" s="2" t="s">
        <v>242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210</v>
      </c>
      <c r="KP47" s="2" t="s">
        <v>243</v>
      </c>
      <c r="KQ47" s="2" t="s">
        <v>500</v>
      </c>
      <c r="KR47" s="2" t="s">
        <v>501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210</v>
      </c>
      <c r="LB47" s="2" t="s">
        <v>197</v>
      </c>
      <c r="LC47" s="2" t="s">
        <v>315</v>
      </c>
      <c r="LD47" s="2" t="s">
        <v>1040</v>
      </c>
      <c r="LE47" s="2" t="s">
        <v>212</v>
      </c>
      <c r="LF47" s="2" t="s">
        <v>200</v>
      </c>
      <c r="LG47" s="4"/>
      <c r="LH47" s="8"/>
      <c r="LI47" s="4"/>
      <c r="LJ47" s="8"/>
      <c r="LK47" s="7"/>
      <c r="LL47" s="7"/>
      <c r="LM47" s="2" t="s">
        <v>210</v>
      </c>
      <c r="LN47" s="2" t="s">
        <v>243</v>
      </c>
      <c r="LO47" s="2" t="s">
        <v>503</v>
      </c>
      <c r="LP47" s="2" t="s">
        <v>200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210</v>
      </c>
      <c r="LZ47" s="2" t="s">
        <v>197</v>
      </c>
      <c r="MA47" s="2" t="s">
        <v>504</v>
      </c>
      <c r="MB47" s="2" t="s">
        <v>1041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210</v>
      </c>
      <c r="ML47" s="2" t="s">
        <v>251</v>
      </c>
      <c r="MM47" s="2" t="s">
        <v>1026</v>
      </c>
      <c r="MN47" s="2" t="s">
        <v>437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254</v>
      </c>
      <c r="NJ47" s="2" t="s">
        <v>197</v>
      </c>
      <c r="NK47" s="2" t="s">
        <v>200</v>
      </c>
      <c r="NL47" s="2" t="s">
        <v>200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210</v>
      </c>
      <c r="NV47" s="2" t="s">
        <v>243</v>
      </c>
      <c r="NW47" s="2" t="s">
        <v>279</v>
      </c>
      <c r="NX47" s="2" t="s">
        <v>200</v>
      </c>
      <c r="NY47" s="2" t="s">
        <v>212</v>
      </c>
      <c r="NZ47" s="2" t="s">
        <v>200</v>
      </c>
      <c r="OA47" s="4"/>
      <c r="OB47" s="8"/>
      <c r="OC47" s="4"/>
      <c r="OD47" s="8"/>
      <c r="OE47" s="7"/>
      <c r="OF47" s="7"/>
      <c r="OG47" s="2" t="s">
        <v>242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228</v>
      </c>
      <c r="OT47" s="2" t="s">
        <v>243</v>
      </c>
      <c r="OU47" s="2" t="s">
        <v>200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228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210</v>
      </c>
      <c r="PR47" s="2" t="s">
        <v>197</v>
      </c>
      <c r="PS47" s="2" t="s">
        <v>283</v>
      </c>
      <c r="PT47" s="2" t="s">
        <v>1042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254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228</v>
      </c>
      <c r="QP47" s="2" t="s">
        <v>243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>
        <v>93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>
        <v>240</v>
      </c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1043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1044</v>
      </c>
      <c r="G48" s="2" t="s">
        <v>1044</v>
      </c>
      <c r="H48" s="2" t="s">
        <v>1044</v>
      </c>
      <c r="I48" s="2" t="s">
        <v>1045</v>
      </c>
      <c r="J48" s="2" t="s">
        <v>195</v>
      </c>
      <c r="K48" s="2" t="s">
        <v>1046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685</v>
      </c>
      <c r="Q48" s="2" t="s">
        <v>199</v>
      </c>
      <c r="R48" s="2" t="s">
        <v>200</v>
      </c>
      <c r="S48" s="2" t="s">
        <v>1047</v>
      </c>
      <c r="T48" s="2" t="s">
        <v>202</v>
      </c>
      <c r="U48" s="2" t="s">
        <v>203</v>
      </c>
      <c r="V48" s="2" t="s">
        <v>1048</v>
      </c>
      <c r="W48" s="2" t="s">
        <v>976</v>
      </c>
      <c r="X48" s="2" t="s">
        <v>1048</v>
      </c>
      <c r="Y48" s="2" t="s">
        <v>740</v>
      </c>
      <c r="Z48" s="4">
        <v>45</v>
      </c>
      <c r="AA48" s="4">
        <f>=ROUNDDOWN(5,0)</f>
      </c>
      <c r="AB48" s="5">
        <v>9</v>
      </c>
      <c r="AC48" s="2" t="s">
        <v>581</v>
      </c>
      <c r="AD48" s="4">
        <v>100</v>
      </c>
      <c r="AE48" s="4">
        <v>490</v>
      </c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/>
      <c r="AP48" s="4">
        <v>4</v>
      </c>
      <c r="AQ48" s="8">
        <v>215.05</v>
      </c>
      <c r="AR48" s="4">
        <v>5</v>
      </c>
      <c r="AS48" s="8">
        <v>297.65</v>
      </c>
      <c r="AT48" s="7">
        <v>-0.2</v>
      </c>
      <c r="AU48" s="7">
        <v>-0.2775</v>
      </c>
      <c r="AV48" s="4">
        <v>14</v>
      </c>
      <c r="AW48" s="8">
        <v>1106.7</v>
      </c>
      <c r="AX48" s="4">
        <v>16</v>
      </c>
      <c r="AY48" s="8">
        <v>1246.96</v>
      </c>
      <c r="AZ48" s="7">
        <v>-0.125</v>
      </c>
      <c r="BA48" s="7">
        <v>-0.1125</v>
      </c>
      <c r="BB48" s="7">
        <v>0.1943</v>
      </c>
      <c r="BC48" s="4">
        <v>23</v>
      </c>
      <c r="BD48" s="8">
        <v>1697.94</v>
      </c>
      <c r="BE48" s="4">
        <v>36</v>
      </c>
      <c r="BF48" s="8">
        <v>2657.91</v>
      </c>
      <c r="BG48" s="7">
        <v>-0.3611</v>
      </c>
      <c r="BH48" s="7">
        <v>-0.3612</v>
      </c>
      <c r="BI48" s="7">
        <v>0.6518</v>
      </c>
      <c r="BJ48" s="4">
        <v>4</v>
      </c>
      <c r="BK48" s="8">
        <v>215.05</v>
      </c>
      <c r="BL48" s="2" t="s">
        <v>1049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210</v>
      </c>
      <c r="BV48" s="2" t="s">
        <v>197</v>
      </c>
      <c r="BW48" s="2" t="s">
        <v>200</v>
      </c>
      <c r="BX48" s="2" t="s">
        <v>1050</v>
      </c>
      <c r="BY48" s="2" t="s">
        <v>212</v>
      </c>
      <c r="BZ48" s="2" t="s">
        <v>200</v>
      </c>
      <c r="CA48" s="4"/>
      <c r="CB48" s="8"/>
      <c r="CC48" s="4">
        <v>2</v>
      </c>
      <c r="CD48" s="8">
        <v>111.12</v>
      </c>
      <c r="CE48" s="7">
        <v>-1</v>
      </c>
      <c r="CF48" s="7">
        <v>-1</v>
      </c>
      <c r="CG48" s="2" t="s">
        <v>210</v>
      </c>
      <c r="CH48" s="2" t="s">
        <v>197</v>
      </c>
      <c r="CI48" s="2" t="s">
        <v>740</v>
      </c>
      <c r="CJ48" s="2" t="s">
        <v>746</v>
      </c>
      <c r="CK48" s="2" t="s">
        <v>212</v>
      </c>
      <c r="CL48" s="2" t="s">
        <v>200</v>
      </c>
      <c r="CM48" s="4"/>
      <c r="CN48" s="8"/>
      <c r="CO48" s="4">
        <v>1</v>
      </c>
      <c r="CP48" s="8">
        <v>63.59</v>
      </c>
      <c r="CQ48" s="7">
        <v>-1</v>
      </c>
      <c r="CR48" s="7">
        <v>-1</v>
      </c>
      <c r="CS48" s="2" t="s">
        <v>210</v>
      </c>
      <c r="CT48" s="2" t="s">
        <v>197</v>
      </c>
      <c r="CU48" s="2" t="s">
        <v>741</v>
      </c>
      <c r="CV48" s="2" t="s">
        <v>1051</v>
      </c>
      <c r="CW48" s="2" t="s">
        <v>212</v>
      </c>
      <c r="CX48" s="2" t="s">
        <v>200</v>
      </c>
      <c r="CY48" s="4"/>
      <c r="CZ48" s="8"/>
      <c r="DA48" s="4">
        <v>1</v>
      </c>
      <c r="DB48" s="8">
        <v>65.57</v>
      </c>
      <c r="DC48" s="7">
        <v>-1</v>
      </c>
      <c r="DD48" s="7">
        <v>-1</v>
      </c>
      <c r="DE48" s="2" t="s">
        <v>210</v>
      </c>
      <c r="DF48" s="2" t="s">
        <v>197</v>
      </c>
      <c r="DG48" s="2" t="s">
        <v>740</v>
      </c>
      <c r="DH48" s="2" t="s">
        <v>1052</v>
      </c>
      <c r="DI48" s="2" t="s">
        <v>212</v>
      </c>
      <c r="DJ48" s="2" t="s">
        <v>200</v>
      </c>
      <c r="DK48" s="4">
        <v>3</v>
      </c>
      <c r="DL48" s="8">
        <v>157.89</v>
      </c>
      <c r="DM48" s="4"/>
      <c r="DN48" s="8"/>
      <c r="DO48" s="7"/>
      <c r="DP48" s="7"/>
      <c r="DQ48" s="2" t="s">
        <v>210</v>
      </c>
      <c r="DR48" s="2" t="s">
        <v>197</v>
      </c>
      <c r="DS48" s="2" t="s">
        <v>740</v>
      </c>
      <c r="DT48" s="2" t="s">
        <v>1053</v>
      </c>
      <c r="DU48" s="2" t="s">
        <v>212</v>
      </c>
      <c r="DV48" s="2" t="s">
        <v>200</v>
      </c>
      <c r="DW48" s="4"/>
      <c r="DX48" s="8"/>
      <c r="DY48" s="4">
        <v>1</v>
      </c>
      <c r="DZ48" s="8">
        <v>57.37</v>
      </c>
      <c r="EA48" s="7">
        <v>-1</v>
      </c>
      <c r="EB48" s="7">
        <v>-1</v>
      </c>
      <c r="EC48" s="2" t="s">
        <v>210</v>
      </c>
      <c r="ED48" s="2" t="s">
        <v>251</v>
      </c>
      <c r="EE48" s="2" t="s">
        <v>1054</v>
      </c>
      <c r="EF48" s="2" t="s">
        <v>1040</v>
      </c>
      <c r="EG48" s="2" t="s">
        <v>212</v>
      </c>
      <c r="EH48" s="2" t="s">
        <v>200</v>
      </c>
      <c r="EI48" s="4"/>
      <c r="EJ48" s="8"/>
      <c r="EK48" s="4"/>
      <c r="EL48" s="8"/>
      <c r="EM48" s="7"/>
      <c r="EN48" s="7"/>
      <c r="EO48" s="2" t="s">
        <v>210</v>
      </c>
      <c r="EP48" s="2" t="s">
        <v>197</v>
      </c>
      <c r="EQ48" s="2" t="s">
        <v>1055</v>
      </c>
      <c r="ER48" s="2" t="s">
        <v>1056</v>
      </c>
      <c r="ES48" s="2" t="s">
        <v>212</v>
      </c>
      <c r="ET48" s="2" t="s">
        <v>200</v>
      </c>
      <c r="EU48" s="4">
        <v>1</v>
      </c>
      <c r="EV48" s="8">
        <v>57.16</v>
      </c>
      <c r="EW48" s="4"/>
      <c r="EX48" s="8"/>
      <c r="EY48" s="7"/>
      <c r="EZ48" s="7"/>
      <c r="FA48" s="2" t="s">
        <v>210</v>
      </c>
      <c r="FB48" s="2" t="s">
        <v>197</v>
      </c>
      <c r="FC48" s="2" t="s">
        <v>514</v>
      </c>
      <c r="FD48" s="2" t="s">
        <v>1057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233</v>
      </c>
      <c r="FP48" s="2" t="s">
        <v>451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228</v>
      </c>
      <c r="FZ48" s="2" t="s">
        <v>197</v>
      </c>
      <c r="GA48" s="2" t="s">
        <v>200</v>
      </c>
      <c r="GB48" s="2" t="s">
        <v>200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210</v>
      </c>
      <c r="GL48" s="2" t="s">
        <v>197</v>
      </c>
      <c r="GM48" s="2" t="s">
        <v>1058</v>
      </c>
      <c r="GN48" s="2" t="s">
        <v>965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254</v>
      </c>
      <c r="GX48" s="2" t="s">
        <v>197</v>
      </c>
      <c r="GY48" s="2" t="s">
        <v>200</v>
      </c>
      <c r="GZ48" s="2" t="s">
        <v>200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369</v>
      </c>
      <c r="HL48" s="2" t="s">
        <v>844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1059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210</v>
      </c>
      <c r="IH48" s="2" t="s">
        <v>197</v>
      </c>
      <c r="II48" s="2" t="s">
        <v>740</v>
      </c>
      <c r="IJ48" s="2" t="s">
        <v>1060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228</v>
      </c>
      <c r="IT48" s="2" t="s">
        <v>197</v>
      </c>
      <c r="IU48" s="2" t="s">
        <v>200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254</v>
      </c>
      <c r="JF48" s="2" t="s">
        <v>197</v>
      </c>
      <c r="JG48" s="2" t="s">
        <v>200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200</v>
      </c>
      <c r="JR48" s="2" t="s">
        <v>200</v>
      </c>
      <c r="JS48" s="2" t="s">
        <v>200</v>
      </c>
      <c r="JT48" s="2" t="s">
        <v>200</v>
      </c>
      <c r="JU48" s="2" t="s">
        <v>200</v>
      </c>
      <c r="JV48" s="2" t="s">
        <v>200</v>
      </c>
      <c r="JW48" s="4"/>
      <c r="JX48" s="8"/>
      <c r="JY48" s="4"/>
      <c r="JZ48" s="8"/>
      <c r="KA48" s="7"/>
      <c r="KB48" s="7"/>
      <c r="KC48" s="2" t="s">
        <v>242</v>
      </c>
      <c r="KD48" s="2" t="s">
        <v>197</v>
      </c>
      <c r="KE48" s="2" t="s">
        <v>200</v>
      </c>
      <c r="KF48" s="2" t="s">
        <v>200</v>
      </c>
      <c r="KG48" s="2" t="s">
        <v>212</v>
      </c>
      <c r="KH48" s="2" t="s">
        <v>499</v>
      </c>
      <c r="KI48" s="4"/>
      <c r="KJ48" s="8"/>
      <c r="KK48" s="4"/>
      <c r="KL48" s="8"/>
      <c r="KM48" s="7"/>
      <c r="KN48" s="7"/>
      <c r="KO48" s="2" t="s">
        <v>210</v>
      </c>
      <c r="KP48" s="2" t="s">
        <v>243</v>
      </c>
      <c r="KQ48" s="2" t="s">
        <v>329</v>
      </c>
      <c r="KR48" s="2" t="s">
        <v>802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406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200</v>
      </c>
      <c r="LG48" s="4"/>
      <c r="LH48" s="8"/>
      <c r="LI48" s="4"/>
      <c r="LJ48" s="8"/>
      <c r="LK48" s="7"/>
      <c r="LL48" s="7"/>
      <c r="LM48" s="2" t="s">
        <v>1059</v>
      </c>
      <c r="LN48" s="2" t="s">
        <v>197</v>
      </c>
      <c r="LO48" s="2" t="s">
        <v>200</v>
      </c>
      <c r="LP48" s="2" t="s">
        <v>200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254</v>
      </c>
      <c r="LZ48" s="2" t="s">
        <v>197</v>
      </c>
      <c r="MA48" s="2" t="s">
        <v>200</v>
      </c>
      <c r="MB48" s="2" t="s">
        <v>200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210</v>
      </c>
      <c r="ML48" s="2" t="s">
        <v>251</v>
      </c>
      <c r="MM48" s="2" t="s">
        <v>790</v>
      </c>
      <c r="MN48" s="2" t="s">
        <v>803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254</v>
      </c>
      <c r="NJ48" s="2" t="s">
        <v>197</v>
      </c>
      <c r="NK48" s="2" t="s">
        <v>200</v>
      </c>
      <c r="NL48" s="2" t="s">
        <v>200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210</v>
      </c>
      <c r="NV48" s="2" t="s">
        <v>243</v>
      </c>
      <c r="NW48" s="2" t="s">
        <v>279</v>
      </c>
      <c r="NX48" s="2" t="s">
        <v>200</v>
      </c>
      <c r="NY48" s="2" t="s">
        <v>212</v>
      </c>
      <c r="NZ48" s="2" t="s">
        <v>200</v>
      </c>
      <c r="OA48" s="4"/>
      <c r="OB48" s="8"/>
      <c r="OC48" s="4"/>
      <c r="OD48" s="8"/>
      <c r="OE48" s="7"/>
      <c r="OF48" s="7"/>
      <c r="OG48" s="2" t="s">
        <v>242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254</v>
      </c>
      <c r="OT48" s="2" t="s">
        <v>243</v>
      </c>
      <c r="OU48" s="2" t="s">
        <v>200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210</v>
      </c>
      <c r="PF48" s="2" t="s">
        <v>197</v>
      </c>
      <c r="PG48" s="2" t="s">
        <v>1061</v>
      </c>
      <c r="PH48" s="2" t="s">
        <v>1062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254</v>
      </c>
      <c r="PR48" s="2" t="s">
        <v>197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254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228</v>
      </c>
      <c r="QP48" s="2" t="s">
        <v>243</v>
      </c>
      <c r="QQ48" s="2" t="s">
        <v>200</v>
      </c>
      <c r="QR48" s="2" t="s">
        <v>200</v>
      </c>
      <c r="QS48" s="2" t="s">
        <v>212</v>
      </c>
      <c r="QT48" s="2" t="s">
        <v>200</v>
      </c>
      <c r="QU48" s="4">
        <v>45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>
        <v>100</v>
      </c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>
        <v>60</v>
      </c>
      <c r="SO48" s="4"/>
      <c r="SP48" s="4"/>
      <c r="SQ48" s="4"/>
      <c r="SR48" s="4"/>
      <c r="SS48" s="4">
        <v>330</v>
      </c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1063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1044</v>
      </c>
      <c r="G49" s="2" t="s">
        <v>1044</v>
      </c>
      <c r="H49" s="2" t="s">
        <v>1044</v>
      </c>
      <c r="I49" s="2" t="s">
        <v>1045</v>
      </c>
      <c r="J49" s="2" t="s">
        <v>262</v>
      </c>
      <c r="K49" s="2" t="s">
        <v>1046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685</v>
      </c>
      <c r="Q49" s="2" t="s">
        <v>199</v>
      </c>
      <c r="R49" s="2" t="s">
        <v>200</v>
      </c>
      <c r="S49" s="2" t="s">
        <v>1047</v>
      </c>
      <c r="T49" s="2" t="s">
        <v>202</v>
      </c>
      <c r="U49" s="2" t="s">
        <v>203</v>
      </c>
      <c r="V49" s="2" t="s">
        <v>1048</v>
      </c>
      <c r="W49" s="2" t="s">
        <v>976</v>
      </c>
      <c r="X49" s="2" t="s">
        <v>1048</v>
      </c>
      <c r="Y49" s="2" t="s">
        <v>740</v>
      </c>
      <c r="Z49" s="4">
        <v>53</v>
      </c>
      <c r="AA49" s="4">
        <f>=ROUNDDOWN(4.07692307692308,0)</f>
      </c>
      <c r="AB49" s="5">
        <v>13</v>
      </c>
      <c r="AC49" s="2" t="s">
        <v>581</v>
      </c>
      <c r="AD49" s="4">
        <v>120</v>
      </c>
      <c r="AE49" s="4">
        <v>540</v>
      </c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/>
      <c r="AP49" s="4">
        <v>10</v>
      </c>
      <c r="AQ49" s="8">
        <v>891.65</v>
      </c>
      <c r="AR49" s="4">
        <v>11</v>
      </c>
      <c r="AS49" s="8">
        <v>949.31</v>
      </c>
      <c r="AT49" s="7">
        <v>-0.0909</v>
      </c>
      <c r="AU49" s="7">
        <v>-0.0607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0.8057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10</v>
      </c>
      <c r="BK49" s="8">
        <v>891.65</v>
      </c>
      <c r="BL49" s="2" t="s">
        <v>1064</v>
      </c>
      <c r="BM49" s="7">
        <v>1</v>
      </c>
      <c r="BN49" s="7">
        <v>1</v>
      </c>
      <c r="BO49" s="4"/>
      <c r="BP49" s="8"/>
      <c r="BQ49" s="4">
        <v>1</v>
      </c>
      <c r="BR49" s="8">
        <v>86.25</v>
      </c>
      <c r="BS49" s="7">
        <v>-1</v>
      </c>
      <c r="BT49" s="7">
        <v>-1</v>
      </c>
      <c r="BU49" s="2" t="s">
        <v>210</v>
      </c>
      <c r="BV49" s="2" t="s">
        <v>197</v>
      </c>
      <c r="BW49" s="2" t="s">
        <v>200</v>
      </c>
      <c r="BX49" s="2" t="s">
        <v>1065</v>
      </c>
      <c r="BY49" s="2" t="s">
        <v>212</v>
      </c>
      <c r="BZ49" s="2" t="s">
        <v>200</v>
      </c>
      <c r="CA49" s="4">
        <v>2</v>
      </c>
      <c r="CB49" s="8">
        <v>148.82</v>
      </c>
      <c r="CC49" s="4"/>
      <c r="CD49" s="8"/>
      <c r="CE49" s="7"/>
      <c r="CF49" s="7"/>
      <c r="CG49" s="2" t="s">
        <v>210</v>
      </c>
      <c r="CH49" s="2" t="s">
        <v>197</v>
      </c>
      <c r="CI49" s="2" t="s">
        <v>740</v>
      </c>
      <c r="CJ49" s="2" t="s">
        <v>1066</v>
      </c>
      <c r="CK49" s="2" t="s">
        <v>212</v>
      </c>
      <c r="CL49" s="2" t="s">
        <v>200</v>
      </c>
      <c r="CM49" s="4">
        <v>1</v>
      </c>
      <c r="CN49" s="8">
        <v>79.49</v>
      </c>
      <c r="CO49" s="4">
        <v>1</v>
      </c>
      <c r="CP49" s="8">
        <v>79.49</v>
      </c>
      <c r="CQ49" s="7"/>
      <c r="CR49" s="7"/>
      <c r="CS49" s="2" t="s">
        <v>210</v>
      </c>
      <c r="CT49" s="2" t="s">
        <v>197</v>
      </c>
      <c r="CU49" s="2" t="s">
        <v>741</v>
      </c>
      <c r="CV49" s="2" t="s">
        <v>997</v>
      </c>
      <c r="CW49" s="2" t="s">
        <v>212</v>
      </c>
      <c r="CX49" s="2" t="s">
        <v>200</v>
      </c>
      <c r="CY49" s="4"/>
      <c r="CZ49" s="8"/>
      <c r="DA49" s="4">
        <v>4</v>
      </c>
      <c r="DB49" s="8">
        <v>333.76</v>
      </c>
      <c r="DC49" s="7">
        <v>-1</v>
      </c>
      <c r="DD49" s="7">
        <v>-1</v>
      </c>
      <c r="DE49" s="2" t="s">
        <v>210</v>
      </c>
      <c r="DF49" s="2" t="s">
        <v>197</v>
      </c>
      <c r="DG49" s="2" t="s">
        <v>740</v>
      </c>
      <c r="DH49" s="2" t="s">
        <v>1067</v>
      </c>
      <c r="DI49" s="2" t="s">
        <v>212</v>
      </c>
      <c r="DJ49" s="2" t="s">
        <v>200</v>
      </c>
      <c r="DK49" s="4">
        <v>1</v>
      </c>
      <c r="DL49" s="8">
        <v>68.9</v>
      </c>
      <c r="DM49" s="4"/>
      <c r="DN49" s="8"/>
      <c r="DO49" s="7"/>
      <c r="DP49" s="7"/>
      <c r="DQ49" s="2" t="s">
        <v>210</v>
      </c>
      <c r="DR49" s="2" t="s">
        <v>197</v>
      </c>
      <c r="DS49" s="2" t="s">
        <v>740</v>
      </c>
      <c r="DT49" s="2" t="s">
        <v>1068</v>
      </c>
      <c r="DU49" s="2" t="s">
        <v>212</v>
      </c>
      <c r="DV49" s="2" t="s">
        <v>200</v>
      </c>
      <c r="DW49" s="4">
        <v>2</v>
      </c>
      <c r="DX49" s="8">
        <v>150.2</v>
      </c>
      <c r="DY49" s="4">
        <v>2</v>
      </c>
      <c r="DZ49" s="8">
        <v>150.2</v>
      </c>
      <c r="EA49" s="7"/>
      <c r="EB49" s="7"/>
      <c r="EC49" s="2" t="s">
        <v>210</v>
      </c>
      <c r="ED49" s="2" t="s">
        <v>251</v>
      </c>
      <c r="EE49" s="2" t="s">
        <v>1054</v>
      </c>
      <c r="EF49" s="2" t="s">
        <v>1069</v>
      </c>
      <c r="EG49" s="2" t="s">
        <v>212</v>
      </c>
      <c r="EH49" s="2" t="s">
        <v>200</v>
      </c>
      <c r="EI49" s="4"/>
      <c r="EJ49" s="8"/>
      <c r="EK49" s="4">
        <v>1</v>
      </c>
      <c r="EL49" s="8">
        <v>82.69</v>
      </c>
      <c r="EM49" s="7">
        <v>-1</v>
      </c>
      <c r="EN49" s="7">
        <v>-1</v>
      </c>
      <c r="EO49" s="2" t="s">
        <v>210</v>
      </c>
      <c r="EP49" s="2" t="s">
        <v>197</v>
      </c>
      <c r="EQ49" s="2" t="s">
        <v>1055</v>
      </c>
      <c r="ER49" s="2" t="s">
        <v>957</v>
      </c>
      <c r="ES49" s="2" t="s">
        <v>212</v>
      </c>
      <c r="ET49" s="2" t="s">
        <v>200</v>
      </c>
      <c r="EU49" s="4">
        <v>3</v>
      </c>
      <c r="EV49" s="8">
        <v>223.26</v>
      </c>
      <c r="EW49" s="4">
        <v>1</v>
      </c>
      <c r="EX49" s="8">
        <v>66.93</v>
      </c>
      <c r="EY49" s="7">
        <v>2</v>
      </c>
      <c r="EZ49" s="7">
        <v>2.3357</v>
      </c>
      <c r="FA49" s="2" t="s">
        <v>210</v>
      </c>
      <c r="FB49" s="2" t="s">
        <v>197</v>
      </c>
      <c r="FC49" s="2" t="s">
        <v>514</v>
      </c>
      <c r="FD49" s="2" t="s">
        <v>1070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233</v>
      </c>
      <c r="FP49" s="2" t="s">
        <v>1071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228</v>
      </c>
      <c r="FZ49" s="2" t="s">
        <v>197</v>
      </c>
      <c r="GA49" s="2" t="s">
        <v>200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210</v>
      </c>
      <c r="GL49" s="2" t="s">
        <v>197</v>
      </c>
      <c r="GM49" s="2" t="s">
        <v>1058</v>
      </c>
      <c r="GN49" s="2" t="s">
        <v>902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254</v>
      </c>
      <c r="GX49" s="2" t="s">
        <v>197</v>
      </c>
      <c r="GY49" s="2" t="s">
        <v>200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369</v>
      </c>
      <c r="HL49" s="2" t="s">
        <v>562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1059</v>
      </c>
      <c r="HV49" s="2" t="s">
        <v>197</v>
      </c>
      <c r="HW49" s="2" t="s">
        <v>200</v>
      </c>
      <c r="HX49" s="2" t="s">
        <v>200</v>
      </c>
      <c r="HY49" s="2" t="s">
        <v>212</v>
      </c>
      <c r="HZ49" s="2" t="s">
        <v>200</v>
      </c>
      <c r="IA49" s="4">
        <v>1</v>
      </c>
      <c r="IB49" s="8">
        <v>220.98</v>
      </c>
      <c r="IC49" s="4">
        <v>1</v>
      </c>
      <c r="ID49" s="8">
        <v>149.99</v>
      </c>
      <c r="IE49" s="7"/>
      <c r="IF49" s="7">
        <v>0.4733</v>
      </c>
      <c r="IG49" s="2" t="s">
        <v>210</v>
      </c>
      <c r="IH49" s="2" t="s">
        <v>197</v>
      </c>
      <c r="II49" s="2" t="s">
        <v>740</v>
      </c>
      <c r="IJ49" s="2" t="s">
        <v>502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228</v>
      </c>
      <c r="IT49" s="2" t="s">
        <v>197</v>
      </c>
      <c r="IU49" s="2" t="s">
        <v>200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254</v>
      </c>
      <c r="JF49" s="2" t="s">
        <v>197</v>
      </c>
      <c r="JG49" s="2" t="s">
        <v>200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200</v>
      </c>
      <c r="JR49" s="2" t="s">
        <v>200</v>
      </c>
      <c r="JS49" s="2" t="s">
        <v>200</v>
      </c>
      <c r="JT49" s="2" t="s">
        <v>200</v>
      </c>
      <c r="JU49" s="2" t="s">
        <v>200</v>
      </c>
      <c r="JV49" s="2" t="s">
        <v>200</v>
      </c>
      <c r="JW49" s="4"/>
      <c r="JX49" s="8"/>
      <c r="JY49" s="4"/>
      <c r="JZ49" s="8"/>
      <c r="KA49" s="7"/>
      <c r="KB49" s="7"/>
      <c r="KC49" s="2" t="s">
        <v>242</v>
      </c>
      <c r="KD49" s="2" t="s">
        <v>197</v>
      </c>
      <c r="KE49" s="2" t="s">
        <v>200</v>
      </c>
      <c r="KF49" s="2" t="s">
        <v>200</v>
      </c>
      <c r="KG49" s="2" t="s">
        <v>212</v>
      </c>
      <c r="KH49" s="2" t="s">
        <v>499</v>
      </c>
      <c r="KI49" s="4"/>
      <c r="KJ49" s="8"/>
      <c r="KK49" s="4"/>
      <c r="KL49" s="8"/>
      <c r="KM49" s="7"/>
      <c r="KN49" s="7"/>
      <c r="KO49" s="2" t="s">
        <v>210</v>
      </c>
      <c r="KP49" s="2" t="s">
        <v>243</v>
      </c>
      <c r="KQ49" s="2" t="s">
        <v>329</v>
      </c>
      <c r="KR49" s="2" t="s">
        <v>463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210</v>
      </c>
      <c r="LB49" s="2" t="s">
        <v>197</v>
      </c>
      <c r="LC49" s="2" t="s">
        <v>1072</v>
      </c>
      <c r="LD49" s="2" t="s">
        <v>554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1059</v>
      </c>
      <c r="LN49" s="2" t="s">
        <v>197</v>
      </c>
      <c r="LO49" s="2" t="s">
        <v>200</v>
      </c>
      <c r="LP49" s="2" t="s">
        <v>200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254</v>
      </c>
      <c r="LZ49" s="2" t="s">
        <v>197</v>
      </c>
      <c r="MA49" s="2" t="s">
        <v>200</v>
      </c>
      <c r="MB49" s="2" t="s">
        <v>200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251</v>
      </c>
      <c r="MM49" s="2" t="s">
        <v>291</v>
      </c>
      <c r="MN49" s="2" t="s">
        <v>803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254</v>
      </c>
      <c r="NJ49" s="2" t="s">
        <v>197</v>
      </c>
      <c r="NK49" s="2" t="s">
        <v>200</v>
      </c>
      <c r="NL49" s="2" t="s">
        <v>200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210</v>
      </c>
      <c r="NV49" s="2" t="s">
        <v>243</v>
      </c>
      <c r="NW49" s="2" t="s">
        <v>279</v>
      </c>
      <c r="NX49" s="2" t="s">
        <v>200</v>
      </c>
      <c r="NY49" s="2" t="s">
        <v>212</v>
      </c>
      <c r="NZ49" s="2" t="s">
        <v>200</v>
      </c>
      <c r="OA49" s="4"/>
      <c r="OB49" s="8"/>
      <c r="OC49" s="4"/>
      <c r="OD49" s="8"/>
      <c r="OE49" s="7"/>
      <c r="OF49" s="7"/>
      <c r="OG49" s="2" t="s">
        <v>242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254</v>
      </c>
      <c r="OT49" s="2" t="s">
        <v>243</v>
      </c>
      <c r="OU49" s="2" t="s">
        <v>200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210</v>
      </c>
      <c r="PF49" s="2" t="s">
        <v>197</v>
      </c>
      <c r="PG49" s="2" t="s">
        <v>1061</v>
      </c>
      <c r="PH49" s="2" t="s">
        <v>1073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254</v>
      </c>
      <c r="PR49" s="2" t="s">
        <v>197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254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228</v>
      </c>
      <c r="QP49" s="2" t="s">
        <v>243</v>
      </c>
      <c r="QQ49" s="2" t="s">
        <v>200</v>
      </c>
      <c r="QR49" s="2" t="s">
        <v>200</v>
      </c>
      <c r="QS49" s="2" t="s">
        <v>212</v>
      </c>
      <c r="QT49" s="2" t="s">
        <v>200</v>
      </c>
      <c r="QU49" s="4">
        <v>53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>
        <v>120</v>
      </c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>
        <v>110</v>
      </c>
      <c r="SP49" s="4"/>
      <c r="SQ49" s="4"/>
      <c r="SR49" s="4"/>
      <c r="SS49" s="4">
        <v>310</v>
      </c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1074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1044</v>
      </c>
      <c r="G50" s="2" t="s">
        <v>1044</v>
      </c>
      <c r="H50" s="2" t="s">
        <v>1044</v>
      </c>
      <c r="I50" s="2" t="s">
        <v>1045</v>
      </c>
      <c r="J50" s="2" t="s">
        <v>195</v>
      </c>
      <c r="K50" s="2" t="s">
        <v>1075</v>
      </c>
      <c r="L50" s="3">
        <v>51.84</v>
      </c>
      <c r="M50" s="3">
        <v>54.43</v>
      </c>
      <c r="N50" s="3">
        <v>104.99</v>
      </c>
      <c r="O50" s="2" t="s">
        <v>197</v>
      </c>
      <c r="P50" s="2" t="s">
        <v>685</v>
      </c>
      <c r="Q50" s="2" t="s">
        <v>199</v>
      </c>
      <c r="R50" s="2" t="s">
        <v>200</v>
      </c>
      <c r="S50" s="2" t="s">
        <v>1076</v>
      </c>
      <c r="T50" s="2" t="s">
        <v>202</v>
      </c>
      <c r="U50" s="2" t="s">
        <v>203</v>
      </c>
      <c r="V50" s="2" t="s">
        <v>1048</v>
      </c>
      <c r="W50" s="2" t="s">
        <v>976</v>
      </c>
      <c r="X50" s="2" t="s">
        <v>1077</v>
      </c>
      <c r="Y50" s="2" t="s">
        <v>1078</v>
      </c>
      <c r="Z50" s="4">
        <v>280</v>
      </c>
      <c r="AA50" s="4">
        <f>=ROUNDDOWN(28,0)</f>
      </c>
      <c r="AB50" s="5">
        <v>10</v>
      </c>
      <c r="AC50" s="2" t="s">
        <v>581</v>
      </c>
      <c r="AD50" s="4">
        <v>120</v>
      </c>
      <c r="AE50" s="4">
        <v>120</v>
      </c>
      <c r="AF50" s="6">
        <v>66</v>
      </c>
      <c r="AG50" s="6">
        <v>49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/>
      <c r="AP50" s="4">
        <v>3</v>
      </c>
      <c r="AQ50" s="8">
        <v>158.59</v>
      </c>
      <c r="AR50" s="4">
        <v>6</v>
      </c>
      <c r="AS50" s="8">
        <v>330.32</v>
      </c>
      <c r="AT50" s="7">
        <v>-0.5</v>
      </c>
      <c r="AU50" s="7">
        <v>-0.5199</v>
      </c>
      <c r="AV50" s="4">
        <v>9</v>
      </c>
      <c r="AW50" s="8">
        <v>591.24</v>
      </c>
      <c r="AX50" s="4">
        <v>20</v>
      </c>
      <c r="AY50" s="8">
        <v>1410.95</v>
      </c>
      <c r="AZ50" s="7">
        <v>-0.55</v>
      </c>
      <c r="BA50" s="7">
        <v>-0.581</v>
      </c>
      <c r="BB50" s="7">
        <v>0.2682</v>
      </c>
      <c r="BC50" s="4" t="s">
        <v>200</v>
      </c>
      <c r="BD50" s="8" t="s">
        <v>200</v>
      </c>
      <c r="BE50" s="4" t="s">
        <v>200</v>
      </c>
      <c r="BF50" s="8" t="s">
        <v>200</v>
      </c>
      <c r="BG50" s="7" t="s">
        <v>200</v>
      </c>
      <c r="BH50" s="7" t="s">
        <v>200</v>
      </c>
      <c r="BI50" s="7">
        <v>0.3482</v>
      </c>
      <c r="BJ50" s="4">
        <v>3</v>
      </c>
      <c r="BK50" s="8">
        <v>158.59</v>
      </c>
      <c r="BL50" s="2" t="s">
        <v>1079</v>
      </c>
      <c r="BM50" s="7">
        <v>1</v>
      </c>
      <c r="BN50" s="7">
        <v>1</v>
      </c>
      <c r="BO50" s="4"/>
      <c r="BP50" s="8"/>
      <c r="BQ50" s="4">
        <v>1</v>
      </c>
      <c r="BR50" s="8">
        <v>65.27</v>
      </c>
      <c r="BS50" s="7">
        <v>-1</v>
      </c>
      <c r="BT50" s="7">
        <v>-1</v>
      </c>
      <c r="BU50" s="2" t="s">
        <v>210</v>
      </c>
      <c r="BV50" s="2" t="s">
        <v>197</v>
      </c>
      <c r="BW50" s="2" t="s">
        <v>200</v>
      </c>
      <c r="BX50" s="2" t="s">
        <v>1080</v>
      </c>
      <c r="BY50" s="2" t="s">
        <v>212</v>
      </c>
      <c r="BZ50" s="2" t="s">
        <v>200</v>
      </c>
      <c r="CA50" s="4">
        <v>1</v>
      </c>
      <c r="CB50" s="8">
        <v>44.45</v>
      </c>
      <c r="CC50" s="4">
        <v>2</v>
      </c>
      <c r="CD50" s="8">
        <v>94.46</v>
      </c>
      <c r="CE50" s="7">
        <v>-0.5</v>
      </c>
      <c r="CF50" s="7">
        <v>-0.5294</v>
      </c>
      <c r="CG50" s="2" t="s">
        <v>210</v>
      </c>
      <c r="CH50" s="2" t="s">
        <v>197</v>
      </c>
      <c r="CI50" s="2" t="s">
        <v>1081</v>
      </c>
      <c r="CJ50" s="2" t="s">
        <v>245</v>
      </c>
      <c r="CK50" s="2" t="s">
        <v>212</v>
      </c>
      <c r="CL50" s="2" t="s">
        <v>200</v>
      </c>
      <c r="CM50" s="4"/>
      <c r="CN50" s="8"/>
      <c r="CO50" s="4"/>
      <c r="CP50" s="8"/>
      <c r="CQ50" s="7"/>
      <c r="CR50" s="7"/>
      <c r="CS50" s="2" t="s">
        <v>210</v>
      </c>
      <c r="CT50" s="2" t="s">
        <v>197</v>
      </c>
      <c r="CU50" s="2" t="s">
        <v>1082</v>
      </c>
      <c r="CV50" s="2" t="s">
        <v>1080</v>
      </c>
      <c r="CW50" s="2" t="s">
        <v>212</v>
      </c>
      <c r="CX50" s="2" t="s">
        <v>200</v>
      </c>
      <c r="CY50" s="4"/>
      <c r="CZ50" s="8"/>
      <c r="DA50" s="4"/>
      <c r="DB50" s="8"/>
      <c r="DC50" s="7"/>
      <c r="DD50" s="7"/>
      <c r="DE50" s="2" t="s">
        <v>210</v>
      </c>
      <c r="DF50" s="2" t="s">
        <v>197</v>
      </c>
      <c r="DG50" s="2" t="s">
        <v>1081</v>
      </c>
      <c r="DH50" s="2" t="s">
        <v>984</v>
      </c>
      <c r="DI50" s="2" t="s">
        <v>212</v>
      </c>
      <c r="DJ50" s="2" t="s">
        <v>200</v>
      </c>
      <c r="DK50" s="4">
        <v>1</v>
      </c>
      <c r="DL50" s="8">
        <v>52.63</v>
      </c>
      <c r="DM50" s="4"/>
      <c r="DN50" s="8"/>
      <c r="DO50" s="7"/>
      <c r="DP50" s="7"/>
      <c r="DQ50" s="2" t="s">
        <v>210</v>
      </c>
      <c r="DR50" s="2" t="s">
        <v>197</v>
      </c>
      <c r="DS50" s="2" t="s">
        <v>984</v>
      </c>
      <c r="DT50" s="2" t="s">
        <v>1003</v>
      </c>
      <c r="DU50" s="2" t="s">
        <v>212</v>
      </c>
      <c r="DV50" s="2" t="s">
        <v>200</v>
      </c>
      <c r="DW50" s="4"/>
      <c r="DX50" s="8"/>
      <c r="DY50" s="4">
        <v>1</v>
      </c>
      <c r="DZ50" s="8">
        <v>57.37</v>
      </c>
      <c r="EA50" s="7">
        <v>-1</v>
      </c>
      <c r="EB50" s="7">
        <v>-1</v>
      </c>
      <c r="EC50" s="2" t="s">
        <v>210</v>
      </c>
      <c r="ED50" s="2" t="s">
        <v>251</v>
      </c>
      <c r="EE50" s="2" t="s">
        <v>1003</v>
      </c>
      <c r="EF50" s="2" t="s">
        <v>690</v>
      </c>
      <c r="EG50" s="2" t="s">
        <v>212</v>
      </c>
      <c r="EH50" s="2" t="s">
        <v>200</v>
      </c>
      <c r="EI50" s="4"/>
      <c r="EJ50" s="8"/>
      <c r="EK50" s="4"/>
      <c r="EL50" s="8"/>
      <c r="EM50" s="7"/>
      <c r="EN50" s="7"/>
      <c r="EO50" s="2" t="s">
        <v>210</v>
      </c>
      <c r="EP50" s="2" t="s">
        <v>197</v>
      </c>
      <c r="EQ50" s="2" t="s">
        <v>988</v>
      </c>
      <c r="ER50" s="2" t="s">
        <v>1083</v>
      </c>
      <c r="ES50" s="2" t="s">
        <v>212</v>
      </c>
      <c r="ET50" s="2" t="s">
        <v>200</v>
      </c>
      <c r="EU50" s="4">
        <v>1</v>
      </c>
      <c r="EV50" s="8">
        <v>61.51</v>
      </c>
      <c r="EW50" s="4">
        <v>1</v>
      </c>
      <c r="EX50" s="8">
        <v>54.43</v>
      </c>
      <c r="EY50" s="7"/>
      <c r="EZ50" s="7">
        <v>0.1301</v>
      </c>
      <c r="FA50" s="2" t="s">
        <v>210</v>
      </c>
      <c r="FB50" s="2" t="s">
        <v>197</v>
      </c>
      <c r="FC50" s="2" t="s">
        <v>1084</v>
      </c>
      <c r="FD50" s="2" t="s">
        <v>1085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620</v>
      </c>
      <c r="FP50" s="2" t="s">
        <v>993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228</v>
      </c>
      <c r="FZ50" s="2" t="s">
        <v>197</v>
      </c>
      <c r="GA50" s="2" t="s">
        <v>200</v>
      </c>
      <c r="GB50" s="2" t="s">
        <v>200</v>
      </c>
      <c r="GC50" s="2" t="s">
        <v>212</v>
      </c>
      <c r="GD50" s="2" t="s">
        <v>200</v>
      </c>
      <c r="GE50" s="4"/>
      <c r="GF50" s="8"/>
      <c r="GG50" s="4">
        <v>1</v>
      </c>
      <c r="GH50" s="8">
        <v>58.79</v>
      </c>
      <c r="GI50" s="7">
        <v>-1</v>
      </c>
      <c r="GJ50" s="7">
        <v>-1</v>
      </c>
      <c r="GK50" s="2" t="s">
        <v>210</v>
      </c>
      <c r="GL50" s="2" t="s">
        <v>197</v>
      </c>
      <c r="GM50" s="2" t="s">
        <v>491</v>
      </c>
      <c r="GN50" s="2" t="s">
        <v>1086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254</v>
      </c>
      <c r="GX50" s="2" t="s">
        <v>197</v>
      </c>
      <c r="GY50" s="2" t="s">
        <v>200</v>
      </c>
      <c r="GZ50" s="2" t="s">
        <v>200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307</v>
      </c>
      <c r="HJ50" s="2" t="s">
        <v>197</v>
      </c>
      <c r="HK50" s="2" t="s">
        <v>233</v>
      </c>
      <c r="HL50" s="2" t="s">
        <v>1087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210</v>
      </c>
      <c r="HV50" s="2" t="s">
        <v>197</v>
      </c>
      <c r="HW50" s="2" t="s">
        <v>235</v>
      </c>
      <c r="HX50" s="2" t="s">
        <v>200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210</v>
      </c>
      <c r="IH50" s="2" t="s">
        <v>197</v>
      </c>
      <c r="II50" s="2" t="s">
        <v>1081</v>
      </c>
      <c r="IJ50" s="2" t="s">
        <v>989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311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210</v>
      </c>
      <c r="JF50" s="2" t="s">
        <v>197</v>
      </c>
      <c r="JG50" s="2" t="s">
        <v>240</v>
      </c>
      <c r="JH50" s="2" t="s">
        <v>1088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200</v>
      </c>
      <c r="JR50" s="2" t="s">
        <v>200</v>
      </c>
      <c r="JS50" s="2" t="s">
        <v>200</v>
      </c>
      <c r="JT50" s="2" t="s">
        <v>200</v>
      </c>
      <c r="JU50" s="2" t="s">
        <v>200</v>
      </c>
      <c r="JV50" s="2" t="s">
        <v>200</v>
      </c>
      <c r="JW50" s="4"/>
      <c r="JX50" s="8"/>
      <c r="JY50" s="4"/>
      <c r="JZ50" s="8"/>
      <c r="KA50" s="7"/>
      <c r="KB50" s="7"/>
      <c r="KC50" s="2" t="s">
        <v>242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499</v>
      </c>
      <c r="KI50" s="4"/>
      <c r="KJ50" s="8"/>
      <c r="KK50" s="4"/>
      <c r="KL50" s="8"/>
      <c r="KM50" s="7"/>
      <c r="KN50" s="7"/>
      <c r="KO50" s="2" t="s">
        <v>210</v>
      </c>
      <c r="KP50" s="2" t="s">
        <v>243</v>
      </c>
      <c r="KQ50" s="2" t="s">
        <v>1089</v>
      </c>
      <c r="KR50" s="2" t="s">
        <v>1090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210</v>
      </c>
      <c r="LB50" s="2" t="s">
        <v>197</v>
      </c>
      <c r="LC50" s="2" t="s">
        <v>246</v>
      </c>
      <c r="LD50" s="2" t="s">
        <v>416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406</v>
      </c>
      <c r="LN50" s="2" t="s">
        <v>197</v>
      </c>
      <c r="LO50" s="2" t="s">
        <v>200</v>
      </c>
      <c r="LP50" s="2" t="s">
        <v>200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197</v>
      </c>
      <c r="MA50" s="2" t="s">
        <v>993</v>
      </c>
      <c r="MB50" s="2" t="s">
        <v>1091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251</v>
      </c>
      <c r="MM50" s="2" t="s">
        <v>1081</v>
      </c>
      <c r="MN50" s="2" t="s">
        <v>1092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254</v>
      </c>
      <c r="NJ50" s="2" t="s">
        <v>197</v>
      </c>
      <c r="NK50" s="2" t="s">
        <v>200</v>
      </c>
      <c r="NL50" s="2" t="s">
        <v>200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210</v>
      </c>
      <c r="NV50" s="2" t="s">
        <v>243</v>
      </c>
      <c r="NW50" s="2" t="s">
        <v>279</v>
      </c>
      <c r="NX50" s="2" t="s">
        <v>200</v>
      </c>
      <c r="NY50" s="2" t="s">
        <v>212</v>
      </c>
      <c r="NZ50" s="2" t="s">
        <v>200</v>
      </c>
      <c r="OA50" s="4"/>
      <c r="OB50" s="8"/>
      <c r="OC50" s="4"/>
      <c r="OD50" s="8"/>
      <c r="OE50" s="7"/>
      <c r="OF50" s="7"/>
      <c r="OG50" s="2" t="s">
        <v>242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228</v>
      </c>
      <c r="OT50" s="2" t="s">
        <v>243</v>
      </c>
      <c r="OU50" s="2" t="s">
        <v>200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210</v>
      </c>
      <c r="PF50" s="2" t="s">
        <v>197</v>
      </c>
      <c r="PG50" s="2" t="s">
        <v>1061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210</v>
      </c>
      <c r="PR50" s="2" t="s">
        <v>197</v>
      </c>
      <c r="PS50" s="2" t="s">
        <v>283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254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210</v>
      </c>
      <c r="QP50" s="2" t="s">
        <v>243</v>
      </c>
      <c r="QQ50" s="2" t="s">
        <v>1082</v>
      </c>
      <c r="QR50" s="2" t="s">
        <v>986</v>
      </c>
      <c r="QS50" s="2" t="s">
        <v>212</v>
      </c>
      <c r="QT50" s="2" t="s">
        <v>200</v>
      </c>
      <c r="QU50" s="4">
        <v>136</v>
      </c>
      <c r="QV50" s="4">
        <v>81</v>
      </c>
      <c r="QW50" s="4"/>
      <c r="QX50" s="4">
        <v>63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>
        <v>120</v>
      </c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1093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1044</v>
      </c>
      <c r="G51" s="2" t="s">
        <v>1044</v>
      </c>
      <c r="H51" s="2" t="s">
        <v>1044</v>
      </c>
      <c r="I51" s="2" t="s">
        <v>1045</v>
      </c>
      <c r="J51" s="2" t="s">
        <v>262</v>
      </c>
      <c r="K51" s="2" t="s">
        <v>1075</v>
      </c>
      <c r="L51" s="3">
        <v>67.5</v>
      </c>
      <c r="M51" s="3">
        <v>70.88</v>
      </c>
      <c r="N51" s="3">
        <v>134.99</v>
      </c>
      <c r="O51" s="2" t="s">
        <v>197</v>
      </c>
      <c r="P51" s="2" t="s">
        <v>685</v>
      </c>
      <c r="Q51" s="2" t="s">
        <v>199</v>
      </c>
      <c r="R51" s="2" t="s">
        <v>200</v>
      </c>
      <c r="S51" s="2" t="s">
        <v>1076</v>
      </c>
      <c r="T51" s="2" t="s">
        <v>202</v>
      </c>
      <c r="U51" s="2" t="s">
        <v>203</v>
      </c>
      <c r="V51" s="2" t="s">
        <v>1048</v>
      </c>
      <c r="W51" s="2" t="s">
        <v>976</v>
      </c>
      <c r="X51" s="2" t="s">
        <v>1077</v>
      </c>
      <c r="Y51" s="2" t="s">
        <v>1078</v>
      </c>
      <c r="Z51" s="4">
        <v>224</v>
      </c>
      <c r="AA51" s="4">
        <f>=ROUNDDOWN(22.4,0)</f>
      </c>
      <c r="AB51" s="5">
        <v>10</v>
      </c>
      <c r="AC51" s="2" t="s">
        <v>1094</v>
      </c>
      <c r="AD51" s="4">
        <v>130</v>
      </c>
      <c r="AE51" s="4">
        <v>130</v>
      </c>
      <c r="AF51" s="6">
        <v>66</v>
      </c>
      <c r="AG51" s="6">
        <v>49</v>
      </c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/>
      <c r="AP51" s="4">
        <v>6</v>
      </c>
      <c r="AQ51" s="8">
        <v>432.65</v>
      </c>
      <c r="AR51" s="4">
        <v>14</v>
      </c>
      <c r="AS51" s="8">
        <v>1080.63</v>
      </c>
      <c r="AT51" s="7">
        <v>-0.5714</v>
      </c>
      <c r="AU51" s="7">
        <v>-0.5996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0.7318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6</v>
      </c>
      <c r="BK51" s="8">
        <v>432.65</v>
      </c>
      <c r="BL51" s="2" t="s">
        <v>1095</v>
      </c>
      <c r="BM51" s="7">
        <v>1</v>
      </c>
      <c r="BN51" s="7">
        <v>1</v>
      </c>
      <c r="BO51" s="4">
        <v>2</v>
      </c>
      <c r="BP51" s="8">
        <v>166.16</v>
      </c>
      <c r="BQ51" s="4">
        <v>3</v>
      </c>
      <c r="BR51" s="8">
        <v>249.24</v>
      </c>
      <c r="BS51" s="7">
        <v>-0.3333</v>
      </c>
      <c r="BT51" s="7">
        <v>-0.3333</v>
      </c>
      <c r="BU51" s="2" t="s">
        <v>210</v>
      </c>
      <c r="BV51" s="2" t="s">
        <v>197</v>
      </c>
      <c r="BW51" s="2" t="s">
        <v>200</v>
      </c>
      <c r="BX51" s="2" t="s">
        <v>1008</v>
      </c>
      <c r="BY51" s="2" t="s">
        <v>212</v>
      </c>
      <c r="BZ51" s="2" t="s">
        <v>200</v>
      </c>
      <c r="CA51" s="4">
        <v>2</v>
      </c>
      <c r="CB51" s="8">
        <v>119.06</v>
      </c>
      <c r="CC51" s="4">
        <v>6</v>
      </c>
      <c r="CD51" s="8">
        <v>446.46</v>
      </c>
      <c r="CE51" s="7">
        <v>-0.6667</v>
      </c>
      <c r="CF51" s="7">
        <v>-0.7333</v>
      </c>
      <c r="CG51" s="2" t="s">
        <v>210</v>
      </c>
      <c r="CH51" s="2" t="s">
        <v>197</v>
      </c>
      <c r="CI51" s="2" t="s">
        <v>1081</v>
      </c>
      <c r="CJ51" s="2" t="s">
        <v>1096</v>
      </c>
      <c r="CK51" s="2" t="s">
        <v>212</v>
      </c>
      <c r="CL51" s="2" t="s">
        <v>200</v>
      </c>
      <c r="CM51" s="4"/>
      <c r="CN51" s="8"/>
      <c r="CO51" s="4">
        <v>1</v>
      </c>
      <c r="CP51" s="8">
        <v>79.49</v>
      </c>
      <c r="CQ51" s="7">
        <v>-1</v>
      </c>
      <c r="CR51" s="7">
        <v>-1</v>
      </c>
      <c r="CS51" s="2" t="s">
        <v>210</v>
      </c>
      <c r="CT51" s="2" t="s">
        <v>197</v>
      </c>
      <c r="CU51" s="2" t="s">
        <v>620</v>
      </c>
      <c r="CV51" s="2" t="s">
        <v>1097</v>
      </c>
      <c r="CW51" s="2" t="s">
        <v>212</v>
      </c>
      <c r="CX51" s="2" t="s">
        <v>200</v>
      </c>
      <c r="CY51" s="4"/>
      <c r="CZ51" s="8"/>
      <c r="DA51" s="4">
        <v>1</v>
      </c>
      <c r="DB51" s="8">
        <v>83.44</v>
      </c>
      <c r="DC51" s="7">
        <v>-1</v>
      </c>
      <c r="DD51" s="7">
        <v>-1</v>
      </c>
      <c r="DE51" s="2" t="s">
        <v>210</v>
      </c>
      <c r="DF51" s="2" t="s">
        <v>197</v>
      </c>
      <c r="DG51" s="2" t="s">
        <v>1081</v>
      </c>
      <c r="DH51" s="2" t="s">
        <v>1098</v>
      </c>
      <c r="DI51" s="2" t="s">
        <v>212</v>
      </c>
      <c r="DJ51" s="2" t="s">
        <v>200</v>
      </c>
      <c r="DK51" s="4"/>
      <c r="DL51" s="8"/>
      <c r="DM51" s="4">
        <v>1</v>
      </c>
      <c r="DN51" s="8">
        <v>68.9</v>
      </c>
      <c r="DO51" s="7">
        <v>-1</v>
      </c>
      <c r="DP51" s="7">
        <v>-1</v>
      </c>
      <c r="DQ51" s="2" t="s">
        <v>210</v>
      </c>
      <c r="DR51" s="2" t="s">
        <v>197</v>
      </c>
      <c r="DS51" s="2" t="s">
        <v>984</v>
      </c>
      <c r="DT51" s="2" t="s">
        <v>1003</v>
      </c>
      <c r="DU51" s="2" t="s">
        <v>212</v>
      </c>
      <c r="DV51" s="2" t="s">
        <v>200</v>
      </c>
      <c r="DW51" s="4"/>
      <c r="DX51" s="8"/>
      <c r="DY51" s="4"/>
      <c r="DZ51" s="8"/>
      <c r="EA51" s="7"/>
      <c r="EB51" s="7"/>
      <c r="EC51" s="2" t="s">
        <v>210</v>
      </c>
      <c r="ED51" s="2" t="s">
        <v>251</v>
      </c>
      <c r="EE51" s="2" t="s">
        <v>1003</v>
      </c>
      <c r="EF51" s="2" t="s">
        <v>1099</v>
      </c>
      <c r="EG51" s="2" t="s">
        <v>212</v>
      </c>
      <c r="EH51" s="2" t="s">
        <v>200</v>
      </c>
      <c r="EI51" s="4"/>
      <c r="EJ51" s="8"/>
      <c r="EK51" s="4"/>
      <c r="EL51" s="8"/>
      <c r="EM51" s="7"/>
      <c r="EN51" s="7"/>
      <c r="EO51" s="2" t="s">
        <v>210</v>
      </c>
      <c r="EP51" s="2" t="s">
        <v>197</v>
      </c>
      <c r="EQ51" s="2" t="s">
        <v>988</v>
      </c>
      <c r="ER51" s="2" t="s">
        <v>1003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1084</v>
      </c>
      <c r="FD51" s="2" t="s">
        <v>1100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620</v>
      </c>
      <c r="FP51" s="2" t="s">
        <v>1101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228</v>
      </c>
      <c r="FZ51" s="2" t="s">
        <v>197</v>
      </c>
      <c r="GA51" s="2" t="s">
        <v>200</v>
      </c>
      <c r="GB51" s="2" t="s">
        <v>200</v>
      </c>
      <c r="GC51" s="2" t="s">
        <v>212</v>
      </c>
      <c r="GD51" s="2" t="s">
        <v>200</v>
      </c>
      <c r="GE51" s="4">
        <v>1</v>
      </c>
      <c r="GF51" s="8">
        <v>76.55</v>
      </c>
      <c r="GG51" s="4">
        <v>2</v>
      </c>
      <c r="GH51" s="8">
        <v>153.1</v>
      </c>
      <c r="GI51" s="7">
        <v>-0.5</v>
      </c>
      <c r="GJ51" s="7">
        <v>-0.5</v>
      </c>
      <c r="GK51" s="2" t="s">
        <v>210</v>
      </c>
      <c r="GL51" s="2" t="s">
        <v>197</v>
      </c>
      <c r="GM51" s="2" t="s">
        <v>709</v>
      </c>
      <c r="GN51" s="2" t="s">
        <v>1102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254</v>
      </c>
      <c r="GX51" s="2" t="s">
        <v>197</v>
      </c>
      <c r="GY51" s="2" t="s">
        <v>200</v>
      </c>
      <c r="GZ51" s="2" t="s">
        <v>200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233</v>
      </c>
      <c r="HL51" s="2" t="s">
        <v>200</v>
      </c>
      <c r="HM51" s="2" t="s">
        <v>212</v>
      </c>
      <c r="HN51" s="2" t="s">
        <v>200</v>
      </c>
      <c r="HO51" s="4">
        <v>1</v>
      </c>
      <c r="HP51" s="8">
        <v>70.88</v>
      </c>
      <c r="HQ51" s="4"/>
      <c r="HR51" s="8"/>
      <c r="HS51" s="7"/>
      <c r="HT51" s="7"/>
      <c r="HU51" s="2" t="s">
        <v>210</v>
      </c>
      <c r="HV51" s="2" t="s">
        <v>197</v>
      </c>
      <c r="HW51" s="2" t="s">
        <v>235</v>
      </c>
      <c r="HX51" s="2" t="s">
        <v>1103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197</v>
      </c>
      <c r="II51" s="2" t="s">
        <v>1081</v>
      </c>
      <c r="IJ51" s="2" t="s">
        <v>1104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1105</v>
      </c>
      <c r="IV51" s="2" t="s">
        <v>200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210</v>
      </c>
      <c r="JF51" s="2" t="s">
        <v>197</v>
      </c>
      <c r="JG51" s="2" t="s">
        <v>240</v>
      </c>
      <c r="JH51" s="2" t="s">
        <v>1106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200</v>
      </c>
      <c r="JR51" s="2" t="s">
        <v>200</v>
      </c>
      <c r="JS51" s="2" t="s">
        <v>200</v>
      </c>
      <c r="JT51" s="2" t="s">
        <v>200</v>
      </c>
      <c r="JU51" s="2" t="s">
        <v>200</v>
      </c>
      <c r="JV51" s="2" t="s">
        <v>200</v>
      </c>
      <c r="JW51" s="4"/>
      <c r="JX51" s="8"/>
      <c r="JY51" s="4"/>
      <c r="JZ51" s="8"/>
      <c r="KA51" s="7"/>
      <c r="KB51" s="7"/>
      <c r="KC51" s="2" t="s">
        <v>242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499</v>
      </c>
      <c r="KI51" s="4"/>
      <c r="KJ51" s="8"/>
      <c r="KK51" s="4"/>
      <c r="KL51" s="8"/>
      <c r="KM51" s="7"/>
      <c r="KN51" s="7"/>
      <c r="KO51" s="2" t="s">
        <v>210</v>
      </c>
      <c r="KP51" s="2" t="s">
        <v>243</v>
      </c>
      <c r="KQ51" s="2" t="s">
        <v>1107</v>
      </c>
      <c r="KR51" s="2" t="s">
        <v>504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210</v>
      </c>
      <c r="LB51" s="2" t="s">
        <v>197</v>
      </c>
      <c r="LC51" s="2" t="s">
        <v>246</v>
      </c>
      <c r="LD51" s="2" t="s">
        <v>1108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243</v>
      </c>
      <c r="LO51" s="2" t="s">
        <v>1109</v>
      </c>
      <c r="LP51" s="2" t="s">
        <v>328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197</v>
      </c>
      <c r="MA51" s="2" t="s">
        <v>993</v>
      </c>
      <c r="MB51" s="2" t="s">
        <v>1110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251</v>
      </c>
      <c r="MM51" s="2" t="s">
        <v>1081</v>
      </c>
      <c r="MN51" s="2" t="s">
        <v>1111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254</v>
      </c>
      <c r="NJ51" s="2" t="s">
        <v>197</v>
      </c>
      <c r="NK51" s="2" t="s">
        <v>200</v>
      </c>
      <c r="NL51" s="2" t="s">
        <v>200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210</v>
      </c>
      <c r="NV51" s="2" t="s">
        <v>243</v>
      </c>
      <c r="NW51" s="2" t="s">
        <v>1112</v>
      </c>
      <c r="NX51" s="2" t="s">
        <v>200</v>
      </c>
      <c r="NY51" s="2" t="s">
        <v>212</v>
      </c>
      <c r="NZ51" s="2" t="s">
        <v>200</v>
      </c>
      <c r="OA51" s="4"/>
      <c r="OB51" s="8"/>
      <c r="OC51" s="4"/>
      <c r="OD51" s="8"/>
      <c r="OE51" s="7"/>
      <c r="OF51" s="7"/>
      <c r="OG51" s="2" t="s">
        <v>242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228</v>
      </c>
      <c r="OT51" s="2" t="s">
        <v>243</v>
      </c>
      <c r="OU51" s="2" t="s">
        <v>200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210</v>
      </c>
      <c r="PF51" s="2" t="s">
        <v>197</v>
      </c>
      <c r="PG51" s="2" t="s">
        <v>1061</v>
      </c>
      <c r="PH51" s="2" t="s">
        <v>1073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197</v>
      </c>
      <c r="PS51" s="2" t="s">
        <v>283</v>
      </c>
      <c r="PT51" s="2" t="s">
        <v>1113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254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243</v>
      </c>
      <c r="QQ51" s="2" t="s">
        <v>620</v>
      </c>
      <c r="QR51" s="2" t="s">
        <v>1114</v>
      </c>
      <c r="QS51" s="2" t="s">
        <v>212</v>
      </c>
      <c r="QT51" s="2" t="s">
        <v>200</v>
      </c>
      <c r="QU51" s="4">
        <v>137</v>
      </c>
      <c r="QV51" s="4"/>
      <c r="QW51" s="4"/>
      <c r="QX51" s="4">
        <v>87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>
        <v>130</v>
      </c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1115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1116</v>
      </c>
      <c r="G52" s="2" t="s">
        <v>1116</v>
      </c>
      <c r="H52" s="2" t="s">
        <v>1116</v>
      </c>
      <c r="I52" s="2" t="s">
        <v>1117</v>
      </c>
      <c r="J52" s="2" t="s">
        <v>195</v>
      </c>
      <c r="K52" s="2" t="s">
        <v>1118</v>
      </c>
      <c r="L52" s="3">
        <v>70</v>
      </c>
      <c r="M52" s="3">
        <v>73.49</v>
      </c>
      <c r="N52" s="3">
        <v>139.99</v>
      </c>
      <c r="O52" s="2" t="s">
        <v>197</v>
      </c>
      <c r="P52" s="2" t="s">
        <v>431</v>
      </c>
      <c r="Q52" s="2" t="s">
        <v>199</v>
      </c>
      <c r="R52" s="2" t="s">
        <v>200</v>
      </c>
      <c r="S52" s="2" t="s">
        <v>1119</v>
      </c>
      <c r="T52" s="2" t="s">
        <v>202</v>
      </c>
      <c r="U52" s="2" t="s">
        <v>203</v>
      </c>
      <c r="V52" s="2" t="s">
        <v>1120</v>
      </c>
      <c r="W52" s="2" t="s">
        <v>1048</v>
      </c>
      <c r="X52" s="2" t="s">
        <v>723</v>
      </c>
      <c r="Y52" s="2" t="s">
        <v>303</v>
      </c>
      <c r="Z52" s="4">
        <v>515</v>
      </c>
      <c r="AA52" s="4">
        <f>=ROUNDDOWN(51.5,0)</f>
      </c>
      <c r="AB52" s="5">
        <v>10</v>
      </c>
      <c r="AC52" s="2" t="s">
        <v>200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/>
      <c r="AP52" s="4">
        <v>6</v>
      </c>
      <c r="AQ52" s="8">
        <v>445.62</v>
      </c>
      <c r="AR52" s="4">
        <v>10</v>
      </c>
      <c r="AS52" s="8">
        <v>765.08</v>
      </c>
      <c r="AT52" s="7">
        <v>-0.4</v>
      </c>
      <c r="AU52" s="7">
        <v>-0.4176</v>
      </c>
      <c r="AV52" s="4">
        <v>11</v>
      </c>
      <c r="AW52" s="8">
        <v>876.4</v>
      </c>
      <c r="AX52" s="4">
        <v>24</v>
      </c>
      <c r="AY52" s="8">
        <v>2064.61</v>
      </c>
      <c r="AZ52" s="7">
        <v>-0.5417</v>
      </c>
      <c r="BA52" s="7">
        <v>-0.5755</v>
      </c>
      <c r="BB52" s="7">
        <v>0.5085</v>
      </c>
      <c r="BC52" s="4">
        <v>20</v>
      </c>
      <c r="BD52" s="8">
        <v>1459.45</v>
      </c>
      <c r="BE52" s="4">
        <v>38</v>
      </c>
      <c r="BF52" s="8">
        <v>3308.94</v>
      </c>
      <c r="BG52" s="7">
        <v>-0.4737</v>
      </c>
      <c r="BH52" s="7">
        <v>-0.5589</v>
      </c>
      <c r="BI52" s="7">
        <v>0.6005</v>
      </c>
      <c r="BJ52" s="4">
        <v>6</v>
      </c>
      <c r="BK52" s="8">
        <v>445.62</v>
      </c>
      <c r="BL52" s="2" t="s">
        <v>1121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210</v>
      </c>
      <c r="BV52" s="2" t="s">
        <v>197</v>
      </c>
      <c r="BW52" s="2" t="s">
        <v>200</v>
      </c>
      <c r="BX52" s="2" t="s">
        <v>1122</v>
      </c>
      <c r="BY52" s="2" t="s">
        <v>212</v>
      </c>
      <c r="BZ52" s="2" t="s">
        <v>200</v>
      </c>
      <c r="CA52" s="4">
        <v>4</v>
      </c>
      <c r="CB52" s="8">
        <v>263.12</v>
      </c>
      <c r="CC52" s="4">
        <v>3</v>
      </c>
      <c r="CD52" s="8">
        <v>232.17</v>
      </c>
      <c r="CE52" s="7">
        <v>0.3333</v>
      </c>
      <c r="CF52" s="7">
        <v>0.1333</v>
      </c>
      <c r="CG52" s="2" t="s">
        <v>210</v>
      </c>
      <c r="CH52" s="2" t="s">
        <v>197</v>
      </c>
      <c r="CI52" s="2" t="s">
        <v>342</v>
      </c>
      <c r="CJ52" s="2" t="s">
        <v>445</v>
      </c>
      <c r="CK52" s="2" t="s">
        <v>212</v>
      </c>
      <c r="CL52" s="2" t="s">
        <v>200</v>
      </c>
      <c r="CM52" s="4"/>
      <c r="CN52" s="8"/>
      <c r="CO52" s="4"/>
      <c r="CP52" s="8"/>
      <c r="CQ52" s="7"/>
      <c r="CR52" s="7"/>
      <c r="CS52" s="2" t="s">
        <v>210</v>
      </c>
      <c r="CT52" s="2" t="s">
        <v>197</v>
      </c>
      <c r="CU52" s="2" t="s">
        <v>726</v>
      </c>
      <c r="CV52" s="2" t="s">
        <v>1123</v>
      </c>
      <c r="CW52" s="2" t="s">
        <v>212</v>
      </c>
      <c r="CX52" s="2" t="s">
        <v>200</v>
      </c>
      <c r="CY52" s="4"/>
      <c r="CZ52" s="8"/>
      <c r="DA52" s="4">
        <v>2</v>
      </c>
      <c r="DB52" s="8">
        <v>156.22</v>
      </c>
      <c r="DC52" s="7">
        <v>-1</v>
      </c>
      <c r="DD52" s="7">
        <v>-1</v>
      </c>
      <c r="DE52" s="2" t="s">
        <v>210</v>
      </c>
      <c r="DF52" s="2" t="s">
        <v>197</v>
      </c>
      <c r="DG52" s="2" t="s">
        <v>321</v>
      </c>
      <c r="DH52" s="2" t="s">
        <v>342</v>
      </c>
      <c r="DI52" s="2" t="s">
        <v>212</v>
      </c>
      <c r="DJ52" s="2" t="s">
        <v>200</v>
      </c>
      <c r="DK52" s="4"/>
      <c r="DL52" s="8"/>
      <c r="DM52" s="4"/>
      <c r="DN52" s="8"/>
      <c r="DO52" s="7"/>
      <c r="DP52" s="7"/>
      <c r="DQ52" s="2" t="s">
        <v>210</v>
      </c>
      <c r="DR52" s="2" t="s">
        <v>197</v>
      </c>
      <c r="DS52" s="2" t="s">
        <v>321</v>
      </c>
      <c r="DT52" s="2" t="s">
        <v>405</v>
      </c>
      <c r="DU52" s="2" t="s">
        <v>212</v>
      </c>
      <c r="DV52" s="2" t="s">
        <v>200</v>
      </c>
      <c r="DW52" s="4"/>
      <c r="DX52" s="8"/>
      <c r="DY52" s="4">
        <v>2</v>
      </c>
      <c r="DZ52" s="8">
        <v>156.22</v>
      </c>
      <c r="EA52" s="7">
        <v>-1</v>
      </c>
      <c r="EB52" s="7">
        <v>-1</v>
      </c>
      <c r="EC52" s="2" t="s">
        <v>210</v>
      </c>
      <c r="ED52" s="2" t="s">
        <v>197</v>
      </c>
      <c r="EE52" s="2" t="s">
        <v>1054</v>
      </c>
      <c r="EF52" s="2" t="s">
        <v>1040</v>
      </c>
      <c r="EG52" s="2" t="s">
        <v>212</v>
      </c>
      <c r="EH52" s="2" t="s">
        <v>200</v>
      </c>
      <c r="EI52" s="4"/>
      <c r="EJ52" s="8"/>
      <c r="EK52" s="4"/>
      <c r="EL52" s="8"/>
      <c r="EM52" s="7"/>
      <c r="EN52" s="7"/>
      <c r="EO52" s="2" t="s">
        <v>210</v>
      </c>
      <c r="EP52" s="2" t="s">
        <v>197</v>
      </c>
      <c r="EQ52" s="2" t="s">
        <v>1124</v>
      </c>
      <c r="ER52" s="2" t="s">
        <v>311</v>
      </c>
      <c r="ES52" s="2" t="s">
        <v>212</v>
      </c>
      <c r="ET52" s="2" t="s">
        <v>200</v>
      </c>
      <c r="EU52" s="4">
        <v>1</v>
      </c>
      <c r="EV52" s="8">
        <v>109</v>
      </c>
      <c r="EW52" s="4">
        <v>3</v>
      </c>
      <c r="EX52" s="8">
        <v>220.47</v>
      </c>
      <c r="EY52" s="7">
        <v>-0.6667</v>
      </c>
      <c r="EZ52" s="7">
        <v>-0.5056</v>
      </c>
      <c r="FA52" s="2" t="s">
        <v>210</v>
      </c>
      <c r="FB52" s="2" t="s">
        <v>197</v>
      </c>
      <c r="FC52" s="2" t="s">
        <v>740</v>
      </c>
      <c r="FD52" s="2" t="s">
        <v>1125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233</v>
      </c>
      <c r="FP52" s="2" t="s">
        <v>1126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228</v>
      </c>
      <c r="FZ52" s="2" t="s">
        <v>197</v>
      </c>
      <c r="GA52" s="2" t="s">
        <v>200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406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254</v>
      </c>
      <c r="GX52" s="2" t="s">
        <v>197</v>
      </c>
      <c r="GY52" s="2" t="s">
        <v>200</v>
      </c>
      <c r="GZ52" s="2" t="s">
        <v>200</v>
      </c>
      <c r="HA52" s="2" t="s">
        <v>212</v>
      </c>
      <c r="HB52" s="2" t="s">
        <v>200</v>
      </c>
      <c r="HC52" s="4">
        <v>1</v>
      </c>
      <c r="HD52" s="8">
        <v>73.5</v>
      </c>
      <c r="HE52" s="4"/>
      <c r="HF52" s="8"/>
      <c r="HG52" s="7"/>
      <c r="HH52" s="7"/>
      <c r="HI52" s="2" t="s">
        <v>210</v>
      </c>
      <c r="HJ52" s="2" t="s">
        <v>197</v>
      </c>
      <c r="HK52" s="2" t="s">
        <v>369</v>
      </c>
      <c r="HL52" s="2" t="s">
        <v>1127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210</v>
      </c>
      <c r="HV52" s="2" t="s">
        <v>197</v>
      </c>
      <c r="HW52" s="2" t="s">
        <v>371</v>
      </c>
      <c r="HX52" s="2" t="s">
        <v>200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210</v>
      </c>
      <c r="IH52" s="2" t="s">
        <v>197</v>
      </c>
      <c r="II52" s="2" t="s">
        <v>321</v>
      </c>
      <c r="IJ52" s="2" t="s">
        <v>923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210</v>
      </c>
      <c r="IT52" s="2" t="s">
        <v>197</v>
      </c>
      <c r="IU52" s="2" t="s">
        <v>311</v>
      </c>
      <c r="IV52" s="2" t="s">
        <v>200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254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200</v>
      </c>
      <c r="JR52" s="2" t="s">
        <v>200</v>
      </c>
      <c r="JS52" s="2" t="s">
        <v>200</v>
      </c>
      <c r="JT52" s="2" t="s">
        <v>200</v>
      </c>
      <c r="JU52" s="2" t="s">
        <v>200</v>
      </c>
      <c r="JV52" s="2" t="s">
        <v>200</v>
      </c>
      <c r="JW52" s="4"/>
      <c r="JX52" s="8"/>
      <c r="JY52" s="4"/>
      <c r="JZ52" s="8"/>
      <c r="KA52" s="7"/>
      <c r="KB52" s="7"/>
      <c r="KC52" s="2" t="s">
        <v>242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210</v>
      </c>
      <c r="KP52" s="2" t="s">
        <v>243</v>
      </c>
      <c r="KQ52" s="2" t="s">
        <v>1128</v>
      </c>
      <c r="KR52" s="2" t="s">
        <v>1129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210</v>
      </c>
      <c r="LB52" s="2" t="s">
        <v>197</v>
      </c>
      <c r="LC52" s="2" t="s">
        <v>315</v>
      </c>
      <c r="LD52" s="2" t="s">
        <v>1130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243</v>
      </c>
      <c r="LO52" s="2" t="s">
        <v>412</v>
      </c>
      <c r="LP52" s="2" t="s">
        <v>1131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254</v>
      </c>
      <c r="LZ52" s="2" t="s">
        <v>197</v>
      </c>
      <c r="MA52" s="2" t="s">
        <v>200</v>
      </c>
      <c r="MB52" s="2" t="s">
        <v>200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251</v>
      </c>
      <c r="MM52" s="2" t="s">
        <v>1132</v>
      </c>
      <c r="MN52" s="2" t="s">
        <v>1133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254</v>
      </c>
      <c r="NJ52" s="2" t="s">
        <v>197</v>
      </c>
      <c r="NK52" s="2" t="s">
        <v>200</v>
      </c>
      <c r="NL52" s="2" t="s">
        <v>200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210</v>
      </c>
      <c r="NV52" s="2" t="s">
        <v>243</v>
      </c>
      <c r="NW52" s="2" t="s">
        <v>279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242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254</v>
      </c>
      <c r="OT52" s="2" t="s">
        <v>243</v>
      </c>
      <c r="OU52" s="2" t="s">
        <v>200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307</v>
      </c>
      <c r="PF52" s="2" t="s">
        <v>197</v>
      </c>
      <c r="PG52" s="2" t="s">
        <v>1134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254</v>
      </c>
      <c r="PR52" s="2" t="s">
        <v>197</v>
      </c>
      <c r="PS52" s="2" t="s">
        <v>200</v>
      </c>
      <c r="PT52" s="2" t="s">
        <v>200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200</v>
      </c>
      <c r="QD52" s="2" t="s">
        <v>200</v>
      </c>
      <c r="QE52" s="2" t="s">
        <v>200</v>
      </c>
      <c r="QF52" s="2" t="s">
        <v>200</v>
      </c>
      <c r="QG52" s="2" t="s">
        <v>200</v>
      </c>
      <c r="QH52" s="2" t="s">
        <v>200</v>
      </c>
      <c r="QI52" s="4"/>
      <c r="QJ52" s="8"/>
      <c r="QK52" s="4"/>
      <c r="QL52" s="8"/>
      <c r="QM52" s="7"/>
      <c r="QN52" s="7"/>
      <c r="QO52" s="2" t="s">
        <v>254</v>
      </c>
      <c r="QP52" s="2" t="s">
        <v>243</v>
      </c>
      <c r="QQ52" s="2" t="s">
        <v>200</v>
      </c>
      <c r="QR52" s="2" t="s">
        <v>200</v>
      </c>
      <c r="QS52" s="2" t="s">
        <v>212</v>
      </c>
      <c r="QT52" s="2" t="s">
        <v>200</v>
      </c>
      <c r="QU52" s="4">
        <v>379</v>
      </c>
      <c r="QV52" s="4"/>
      <c r="QW52" s="4"/>
      <c r="QX52" s="4">
        <v>136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1135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1116</v>
      </c>
      <c r="G53" s="2" t="s">
        <v>1116</v>
      </c>
      <c r="H53" s="2" t="s">
        <v>1116</v>
      </c>
      <c r="I53" s="2" t="s">
        <v>1117</v>
      </c>
      <c r="J53" s="2" t="s">
        <v>262</v>
      </c>
      <c r="K53" s="2" t="s">
        <v>1118</v>
      </c>
      <c r="L53" s="3">
        <v>85</v>
      </c>
      <c r="M53" s="3">
        <v>89.24</v>
      </c>
      <c r="N53" s="3">
        <v>169.99</v>
      </c>
      <c r="O53" s="2" t="s">
        <v>197</v>
      </c>
      <c r="P53" s="2" t="s">
        <v>431</v>
      </c>
      <c r="Q53" s="2" t="s">
        <v>199</v>
      </c>
      <c r="R53" s="2" t="s">
        <v>200</v>
      </c>
      <c r="S53" s="2" t="s">
        <v>1119</v>
      </c>
      <c r="T53" s="2" t="s">
        <v>202</v>
      </c>
      <c r="U53" s="2" t="s">
        <v>203</v>
      </c>
      <c r="V53" s="2" t="s">
        <v>1120</v>
      </c>
      <c r="W53" s="2" t="s">
        <v>1048</v>
      </c>
      <c r="X53" s="2" t="s">
        <v>723</v>
      </c>
      <c r="Y53" s="2" t="s">
        <v>303</v>
      </c>
      <c r="Z53" s="4">
        <v>401</v>
      </c>
      <c r="AA53" s="4">
        <f>=ROUNDDOWN(40.1,0)</f>
      </c>
      <c r="AB53" s="5">
        <v>10</v>
      </c>
      <c r="AC53" s="2" t="s">
        <v>200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/>
      <c r="AP53" s="4">
        <v>5</v>
      </c>
      <c r="AQ53" s="8">
        <v>430.78</v>
      </c>
      <c r="AR53" s="4">
        <v>14</v>
      </c>
      <c r="AS53" s="8">
        <v>1299.53</v>
      </c>
      <c r="AT53" s="7">
        <v>-0.6429</v>
      </c>
      <c r="AU53" s="7">
        <v>-0.6685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0.4915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5</v>
      </c>
      <c r="BK53" s="8">
        <v>430.78</v>
      </c>
      <c r="BL53" s="2" t="s">
        <v>1136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210</v>
      </c>
      <c r="BV53" s="2" t="s">
        <v>197</v>
      </c>
      <c r="BW53" s="2" t="s">
        <v>200</v>
      </c>
      <c r="BX53" s="2" t="s">
        <v>459</v>
      </c>
      <c r="BY53" s="2" t="s">
        <v>212</v>
      </c>
      <c r="BZ53" s="2" t="s">
        <v>200</v>
      </c>
      <c r="CA53" s="4">
        <v>3</v>
      </c>
      <c r="CB53" s="8">
        <v>240.94</v>
      </c>
      <c r="CC53" s="4">
        <v>4</v>
      </c>
      <c r="CD53" s="8">
        <v>359.06</v>
      </c>
      <c r="CE53" s="7">
        <v>-0.25</v>
      </c>
      <c r="CF53" s="7">
        <v>-0.329</v>
      </c>
      <c r="CG53" s="2" t="s">
        <v>210</v>
      </c>
      <c r="CH53" s="2" t="s">
        <v>197</v>
      </c>
      <c r="CI53" s="2" t="s">
        <v>342</v>
      </c>
      <c r="CJ53" s="2" t="s">
        <v>445</v>
      </c>
      <c r="CK53" s="2" t="s">
        <v>212</v>
      </c>
      <c r="CL53" s="2" t="s">
        <v>200</v>
      </c>
      <c r="CM53" s="4">
        <v>1</v>
      </c>
      <c r="CN53" s="8">
        <v>98.18</v>
      </c>
      <c r="CO53" s="4"/>
      <c r="CP53" s="8"/>
      <c r="CQ53" s="7"/>
      <c r="CR53" s="7"/>
      <c r="CS53" s="2" t="s">
        <v>210</v>
      </c>
      <c r="CT53" s="2" t="s">
        <v>197</v>
      </c>
      <c r="CU53" s="2" t="s">
        <v>741</v>
      </c>
      <c r="CV53" s="2" t="s">
        <v>1137</v>
      </c>
      <c r="CW53" s="2" t="s">
        <v>212</v>
      </c>
      <c r="CX53" s="2" t="s">
        <v>200</v>
      </c>
      <c r="CY53" s="4"/>
      <c r="CZ53" s="8"/>
      <c r="DA53" s="4">
        <v>6</v>
      </c>
      <c r="DB53" s="8">
        <v>572.16</v>
      </c>
      <c r="DC53" s="7">
        <v>-1</v>
      </c>
      <c r="DD53" s="7">
        <v>-1</v>
      </c>
      <c r="DE53" s="2" t="s">
        <v>210</v>
      </c>
      <c r="DF53" s="2" t="s">
        <v>197</v>
      </c>
      <c r="DG53" s="2" t="s">
        <v>321</v>
      </c>
      <c r="DH53" s="2" t="s">
        <v>460</v>
      </c>
      <c r="DI53" s="2" t="s">
        <v>212</v>
      </c>
      <c r="DJ53" s="2" t="s">
        <v>200</v>
      </c>
      <c r="DK53" s="4">
        <v>1</v>
      </c>
      <c r="DL53" s="8">
        <v>91.66</v>
      </c>
      <c r="DM53" s="4">
        <v>1</v>
      </c>
      <c r="DN53" s="8">
        <v>91.66</v>
      </c>
      <c r="DO53" s="7"/>
      <c r="DP53" s="7"/>
      <c r="DQ53" s="2" t="s">
        <v>210</v>
      </c>
      <c r="DR53" s="2" t="s">
        <v>197</v>
      </c>
      <c r="DS53" s="2" t="s">
        <v>321</v>
      </c>
      <c r="DT53" s="2" t="s">
        <v>1138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1054</v>
      </c>
      <c r="EF53" s="2" t="s">
        <v>1060</v>
      </c>
      <c r="EG53" s="2" t="s">
        <v>212</v>
      </c>
      <c r="EH53" s="2" t="s">
        <v>200</v>
      </c>
      <c r="EI53" s="4"/>
      <c r="EJ53" s="8"/>
      <c r="EK53" s="4">
        <v>1</v>
      </c>
      <c r="EL53" s="8">
        <v>93.71</v>
      </c>
      <c r="EM53" s="7">
        <v>-1</v>
      </c>
      <c r="EN53" s="7">
        <v>-1</v>
      </c>
      <c r="EO53" s="2" t="s">
        <v>210</v>
      </c>
      <c r="EP53" s="2" t="s">
        <v>197</v>
      </c>
      <c r="EQ53" s="2" t="s">
        <v>1124</v>
      </c>
      <c r="ER53" s="2" t="s">
        <v>1139</v>
      </c>
      <c r="ES53" s="2" t="s">
        <v>212</v>
      </c>
      <c r="ET53" s="2" t="s">
        <v>200</v>
      </c>
      <c r="EU53" s="4"/>
      <c r="EV53" s="8"/>
      <c r="EW53" s="4">
        <v>2</v>
      </c>
      <c r="EX53" s="8">
        <v>182.94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740</v>
      </c>
      <c r="FD53" s="2" t="s">
        <v>1140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210</v>
      </c>
      <c r="FN53" s="2" t="s">
        <v>197</v>
      </c>
      <c r="FO53" s="2" t="s">
        <v>233</v>
      </c>
      <c r="FP53" s="2" t="s">
        <v>1065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228</v>
      </c>
      <c r="FZ53" s="2" t="s">
        <v>197</v>
      </c>
      <c r="GA53" s="2" t="s">
        <v>200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406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254</v>
      </c>
      <c r="GX53" s="2" t="s">
        <v>197</v>
      </c>
      <c r="GY53" s="2" t="s">
        <v>200</v>
      </c>
      <c r="GZ53" s="2" t="s">
        <v>200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369</v>
      </c>
      <c r="HL53" s="2" t="s">
        <v>1141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210</v>
      </c>
      <c r="HV53" s="2" t="s">
        <v>197</v>
      </c>
      <c r="HW53" s="2" t="s">
        <v>371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210</v>
      </c>
      <c r="IH53" s="2" t="s">
        <v>197</v>
      </c>
      <c r="II53" s="2" t="s">
        <v>321</v>
      </c>
      <c r="IJ53" s="2" t="s">
        <v>1142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311</v>
      </c>
      <c r="IV53" s="2" t="s">
        <v>200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254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200</v>
      </c>
      <c r="JR53" s="2" t="s">
        <v>200</v>
      </c>
      <c r="JS53" s="2" t="s">
        <v>200</v>
      </c>
      <c r="JT53" s="2" t="s">
        <v>200</v>
      </c>
      <c r="JU53" s="2" t="s">
        <v>200</v>
      </c>
      <c r="JV53" s="2" t="s">
        <v>200</v>
      </c>
      <c r="JW53" s="4"/>
      <c r="JX53" s="8"/>
      <c r="JY53" s="4"/>
      <c r="JZ53" s="8"/>
      <c r="KA53" s="7"/>
      <c r="KB53" s="7"/>
      <c r="KC53" s="2" t="s">
        <v>242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210</v>
      </c>
      <c r="KP53" s="2" t="s">
        <v>243</v>
      </c>
      <c r="KQ53" s="2" t="s">
        <v>1128</v>
      </c>
      <c r="KR53" s="2" t="s">
        <v>750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210</v>
      </c>
      <c r="LB53" s="2" t="s">
        <v>243</v>
      </c>
      <c r="LC53" s="2" t="s">
        <v>315</v>
      </c>
      <c r="LD53" s="2" t="s">
        <v>1052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243</v>
      </c>
      <c r="LO53" s="2" t="s">
        <v>412</v>
      </c>
      <c r="LP53" s="2" t="s">
        <v>784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254</v>
      </c>
      <c r="LZ53" s="2" t="s">
        <v>197</v>
      </c>
      <c r="MA53" s="2" t="s">
        <v>200</v>
      </c>
      <c r="MB53" s="2" t="s">
        <v>200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251</v>
      </c>
      <c r="MM53" s="2" t="s">
        <v>1132</v>
      </c>
      <c r="MN53" s="2" t="s">
        <v>1133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254</v>
      </c>
      <c r="NJ53" s="2" t="s">
        <v>197</v>
      </c>
      <c r="NK53" s="2" t="s">
        <v>200</v>
      </c>
      <c r="NL53" s="2" t="s">
        <v>200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210</v>
      </c>
      <c r="NV53" s="2" t="s">
        <v>243</v>
      </c>
      <c r="NW53" s="2" t="s">
        <v>279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242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254</v>
      </c>
      <c r="OT53" s="2" t="s">
        <v>243</v>
      </c>
      <c r="OU53" s="2" t="s">
        <v>200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307</v>
      </c>
      <c r="PF53" s="2" t="s">
        <v>197</v>
      </c>
      <c r="PG53" s="2" t="s">
        <v>518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254</v>
      </c>
      <c r="PR53" s="2" t="s">
        <v>197</v>
      </c>
      <c r="PS53" s="2" t="s">
        <v>200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200</v>
      </c>
      <c r="QD53" s="2" t="s">
        <v>200</v>
      </c>
      <c r="QE53" s="2" t="s">
        <v>200</v>
      </c>
      <c r="QF53" s="2" t="s">
        <v>200</v>
      </c>
      <c r="QG53" s="2" t="s">
        <v>200</v>
      </c>
      <c r="QH53" s="2" t="s">
        <v>200</v>
      </c>
      <c r="QI53" s="4"/>
      <c r="QJ53" s="8"/>
      <c r="QK53" s="4"/>
      <c r="QL53" s="8"/>
      <c r="QM53" s="7"/>
      <c r="QN53" s="7"/>
      <c r="QO53" s="2" t="s">
        <v>254</v>
      </c>
      <c r="QP53" s="2" t="s">
        <v>243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>
        <v>310</v>
      </c>
      <c r="QV53" s="4"/>
      <c r="QW53" s="4"/>
      <c r="QX53" s="4">
        <v>91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1143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1116</v>
      </c>
      <c r="G54" s="2" t="s">
        <v>1116</v>
      </c>
      <c r="H54" s="2" t="s">
        <v>1116</v>
      </c>
      <c r="I54" s="2" t="s">
        <v>1117</v>
      </c>
      <c r="J54" s="2" t="s">
        <v>195</v>
      </c>
      <c r="K54" s="2" t="s">
        <v>1144</v>
      </c>
      <c r="L54" s="3">
        <v>70</v>
      </c>
      <c r="M54" s="3">
        <v>73.49</v>
      </c>
      <c r="N54" s="3">
        <v>139.99</v>
      </c>
      <c r="O54" s="2" t="s">
        <v>395</v>
      </c>
      <c r="P54" s="2" t="s">
        <v>396</v>
      </c>
      <c r="Q54" s="2" t="s">
        <v>199</v>
      </c>
      <c r="R54" s="2" t="s">
        <v>200</v>
      </c>
      <c r="S54" s="2" t="s">
        <v>1145</v>
      </c>
      <c r="T54" s="2" t="s">
        <v>202</v>
      </c>
      <c r="U54" s="2" t="s">
        <v>203</v>
      </c>
      <c r="V54" s="2" t="s">
        <v>1120</v>
      </c>
      <c r="W54" s="2" t="s">
        <v>1077</v>
      </c>
      <c r="X54" s="2" t="s">
        <v>723</v>
      </c>
      <c r="Y54" s="2" t="s">
        <v>543</v>
      </c>
      <c r="Z54" s="4">
        <v>213</v>
      </c>
      <c r="AA54" s="4">
        <f>=ROUNDDOWN(48.4090909090909,0)</f>
      </c>
      <c r="AB54" s="5">
        <v>4.4</v>
      </c>
      <c r="AC54" s="2" t="s">
        <v>200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/>
      <c r="AP54" s="4">
        <v>7</v>
      </c>
      <c r="AQ54" s="8">
        <v>472.26</v>
      </c>
      <c r="AR54" s="4">
        <v>4</v>
      </c>
      <c r="AS54" s="8">
        <v>303.5</v>
      </c>
      <c r="AT54" s="7">
        <v>0.75</v>
      </c>
      <c r="AU54" s="7">
        <v>0.556</v>
      </c>
      <c r="AV54" s="4">
        <v>9</v>
      </c>
      <c r="AW54" s="8">
        <v>583.05</v>
      </c>
      <c r="AX54" s="4">
        <v>14</v>
      </c>
      <c r="AY54" s="8">
        <v>1244.33</v>
      </c>
      <c r="AZ54" s="7">
        <v>-0.3571</v>
      </c>
      <c r="BA54" s="7">
        <v>-0.5314</v>
      </c>
      <c r="BB54" s="7">
        <v>0.81</v>
      </c>
      <c r="BC54" s="4" t="s">
        <v>200</v>
      </c>
      <c r="BD54" s="8" t="s">
        <v>200</v>
      </c>
      <c r="BE54" s="4" t="s">
        <v>200</v>
      </c>
      <c r="BF54" s="8" t="s">
        <v>200</v>
      </c>
      <c r="BG54" s="7" t="s">
        <v>200</v>
      </c>
      <c r="BH54" s="7" t="s">
        <v>200</v>
      </c>
      <c r="BI54" s="7">
        <v>0.3995</v>
      </c>
      <c r="BJ54" s="4">
        <v>7</v>
      </c>
      <c r="BK54" s="8">
        <v>472.26</v>
      </c>
      <c r="BL54" s="2" t="s">
        <v>1146</v>
      </c>
      <c r="BM54" s="7">
        <v>1</v>
      </c>
      <c r="BN54" s="7">
        <v>1</v>
      </c>
      <c r="BO54" s="4">
        <v>1</v>
      </c>
      <c r="BP54" s="8">
        <v>52.32</v>
      </c>
      <c r="BQ54" s="4">
        <v>1</v>
      </c>
      <c r="BR54" s="8">
        <v>80.5</v>
      </c>
      <c r="BS54" s="7"/>
      <c r="BT54" s="7">
        <v>-0.3501</v>
      </c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1</v>
      </c>
      <c r="CB54" s="8">
        <v>38.7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1147</v>
      </c>
      <c r="CJ54" s="2" t="s">
        <v>542</v>
      </c>
      <c r="CK54" s="2" t="s">
        <v>212</v>
      </c>
      <c r="CL54" s="2" t="s">
        <v>200</v>
      </c>
      <c r="CM54" s="4">
        <v>1</v>
      </c>
      <c r="CN54" s="8">
        <v>80.85</v>
      </c>
      <c r="CO54" s="4"/>
      <c r="CP54" s="8"/>
      <c r="CQ54" s="7"/>
      <c r="CR54" s="7"/>
      <c r="CS54" s="2" t="s">
        <v>210</v>
      </c>
      <c r="CT54" s="2" t="s">
        <v>197</v>
      </c>
      <c r="CU54" s="2" t="s">
        <v>352</v>
      </c>
      <c r="CV54" s="2" t="s">
        <v>1148</v>
      </c>
      <c r="CW54" s="2" t="s">
        <v>212</v>
      </c>
      <c r="CX54" s="2" t="s">
        <v>200</v>
      </c>
      <c r="CY54" s="4">
        <v>1</v>
      </c>
      <c r="CZ54" s="8">
        <v>58.58</v>
      </c>
      <c r="DA54" s="4">
        <v>1</v>
      </c>
      <c r="DB54" s="8">
        <v>78.11</v>
      </c>
      <c r="DC54" s="7"/>
      <c r="DD54" s="7">
        <v>-0.25</v>
      </c>
      <c r="DE54" s="2" t="s">
        <v>210</v>
      </c>
      <c r="DF54" s="2" t="s">
        <v>197</v>
      </c>
      <c r="DG54" s="2" t="s">
        <v>541</v>
      </c>
      <c r="DH54" s="2" t="s">
        <v>1149</v>
      </c>
      <c r="DI54" s="2" t="s">
        <v>212</v>
      </c>
      <c r="DJ54" s="2" t="s">
        <v>200</v>
      </c>
      <c r="DK54" s="4"/>
      <c r="DL54" s="8"/>
      <c r="DM54" s="4">
        <v>1</v>
      </c>
      <c r="DN54" s="8">
        <v>75.07</v>
      </c>
      <c r="DO54" s="7">
        <v>-1</v>
      </c>
      <c r="DP54" s="7">
        <v>-1</v>
      </c>
      <c r="DQ54" s="2" t="s">
        <v>210</v>
      </c>
      <c r="DR54" s="2" t="s">
        <v>197</v>
      </c>
      <c r="DS54" s="2" t="s">
        <v>762</v>
      </c>
      <c r="DT54" s="2" t="s">
        <v>780</v>
      </c>
      <c r="DU54" s="2" t="s">
        <v>212</v>
      </c>
      <c r="DV54" s="2" t="s">
        <v>200</v>
      </c>
      <c r="DW54" s="4">
        <v>2</v>
      </c>
      <c r="DX54" s="8">
        <v>158.76</v>
      </c>
      <c r="DY54" s="4"/>
      <c r="DZ54" s="8"/>
      <c r="EA54" s="7"/>
      <c r="EB54" s="7"/>
      <c r="EC54" s="2" t="s">
        <v>210</v>
      </c>
      <c r="ED54" s="2" t="s">
        <v>197</v>
      </c>
      <c r="EE54" s="2" t="s">
        <v>356</v>
      </c>
      <c r="EF54" s="2" t="s">
        <v>818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541</v>
      </c>
      <c r="ER54" s="2" t="s">
        <v>1150</v>
      </c>
      <c r="ES54" s="2" t="s">
        <v>212</v>
      </c>
      <c r="ET54" s="2" t="s">
        <v>200</v>
      </c>
      <c r="EU54" s="4">
        <v>1</v>
      </c>
      <c r="EV54" s="8">
        <v>83.05</v>
      </c>
      <c r="EW54" s="4">
        <v>1</v>
      </c>
      <c r="EX54" s="8">
        <v>69.82</v>
      </c>
      <c r="EY54" s="7"/>
      <c r="EZ54" s="7">
        <v>0.1895</v>
      </c>
      <c r="FA54" s="2" t="s">
        <v>210</v>
      </c>
      <c r="FB54" s="2" t="s">
        <v>197</v>
      </c>
      <c r="FC54" s="2" t="s">
        <v>1151</v>
      </c>
      <c r="FD54" s="2" t="s">
        <v>770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228</v>
      </c>
      <c r="FN54" s="2" t="s">
        <v>197</v>
      </c>
      <c r="FO54" s="2" t="s">
        <v>200</v>
      </c>
      <c r="FP54" s="2" t="s">
        <v>200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228</v>
      </c>
      <c r="FZ54" s="2" t="s">
        <v>197</v>
      </c>
      <c r="GA54" s="2" t="s">
        <v>200</v>
      </c>
      <c r="GB54" s="2" t="s">
        <v>200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365</v>
      </c>
      <c r="GN54" s="2" t="s">
        <v>389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254</v>
      </c>
      <c r="GX54" s="2" t="s">
        <v>197</v>
      </c>
      <c r="GY54" s="2" t="s">
        <v>200</v>
      </c>
      <c r="GZ54" s="2" t="s">
        <v>200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369</v>
      </c>
      <c r="HL54" s="2" t="s">
        <v>1152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254</v>
      </c>
      <c r="HV54" s="2" t="s">
        <v>197</v>
      </c>
      <c r="HW54" s="2" t="s">
        <v>200</v>
      </c>
      <c r="HX54" s="2" t="s">
        <v>200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543</v>
      </c>
      <c r="IJ54" s="2" t="s">
        <v>819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228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254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200</v>
      </c>
      <c r="JR54" s="2" t="s">
        <v>200</v>
      </c>
      <c r="JS54" s="2" t="s">
        <v>200</v>
      </c>
      <c r="JT54" s="2" t="s">
        <v>200</v>
      </c>
      <c r="JU54" s="2" t="s">
        <v>200</v>
      </c>
      <c r="JV54" s="2" t="s">
        <v>200</v>
      </c>
      <c r="JW54" s="4"/>
      <c r="JX54" s="8"/>
      <c r="JY54" s="4"/>
      <c r="JZ54" s="8"/>
      <c r="KA54" s="7"/>
      <c r="KB54" s="7"/>
      <c r="KC54" s="2" t="s">
        <v>242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210</v>
      </c>
      <c r="KP54" s="2" t="s">
        <v>243</v>
      </c>
      <c r="KQ54" s="2" t="s">
        <v>376</v>
      </c>
      <c r="KR54" s="2" t="s">
        <v>385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254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1059</v>
      </c>
      <c r="LN54" s="2" t="s">
        <v>197</v>
      </c>
      <c r="LO54" s="2" t="s">
        <v>200</v>
      </c>
      <c r="LP54" s="2" t="s">
        <v>200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254</v>
      </c>
      <c r="LZ54" s="2" t="s">
        <v>197</v>
      </c>
      <c r="MA54" s="2" t="s">
        <v>200</v>
      </c>
      <c r="MB54" s="2" t="s">
        <v>200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251</v>
      </c>
      <c r="MM54" s="2" t="s">
        <v>236</v>
      </c>
      <c r="MN54" s="2" t="s">
        <v>383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254</v>
      </c>
      <c r="MX54" s="2" t="s">
        <v>243</v>
      </c>
      <c r="MY54" s="2" t="s">
        <v>200</v>
      </c>
      <c r="MZ54" s="2" t="s">
        <v>200</v>
      </c>
      <c r="NA54" s="2" t="s">
        <v>212</v>
      </c>
      <c r="NB54" s="2" t="s">
        <v>200</v>
      </c>
      <c r="NC54" s="4"/>
      <c r="ND54" s="8"/>
      <c r="NE54" s="4"/>
      <c r="NF54" s="8"/>
      <c r="NG54" s="7"/>
      <c r="NH54" s="7"/>
      <c r="NI54" s="2" t="s">
        <v>254</v>
      </c>
      <c r="NJ54" s="2" t="s">
        <v>197</v>
      </c>
      <c r="NK54" s="2" t="s">
        <v>200</v>
      </c>
      <c r="NL54" s="2" t="s">
        <v>200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210</v>
      </c>
      <c r="NV54" s="2" t="s">
        <v>243</v>
      </c>
      <c r="NW54" s="2" t="s">
        <v>279</v>
      </c>
      <c r="NX54" s="2" t="s">
        <v>200</v>
      </c>
      <c r="NY54" s="2" t="s">
        <v>212</v>
      </c>
      <c r="NZ54" s="2" t="s">
        <v>200</v>
      </c>
      <c r="OA54" s="4"/>
      <c r="OB54" s="8"/>
      <c r="OC54" s="4"/>
      <c r="OD54" s="8"/>
      <c r="OE54" s="7"/>
      <c r="OF54" s="7"/>
      <c r="OG54" s="2" t="s">
        <v>242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200</v>
      </c>
      <c r="OT54" s="2" t="s">
        <v>200</v>
      </c>
      <c r="OU54" s="2" t="s">
        <v>200</v>
      </c>
      <c r="OV54" s="2" t="s">
        <v>200</v>
      </c>
      <c r="OW54" s="2" t="s">
        <v>200</v>
      </c>
      <c r="OX54" s="2" t="s">
        <v>200</v>
      </c>
      <c r="OY54" s="4"/>
      <c r="OZ54" s="8"/>
      <c r="PA54" s="4"/>
      <c r="PB54" s="8"/>
      <c r="PC54" s="7"/>
      <c r="PD54" s="7"/>
      <c r="PE54" s="2" t="s">
        <v>210</v>
      </c>
      <c r="PF54" s="2" t="s">
        <v>197</v>
      </c>
      <c r="PG54" s="2" t="s">
        <v>378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254</v>
      </c>
      <c r="PR54" s="2" t="s">
        <v>197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254</v>
      </c>
      <c r="QD54" s="2" t="s">
        <v>197</v>
      </c>
      <c r="QE54" s="2" t="s">
        <v>200</v>
      </c>
      <c r="QF54" s="2" t="s">
        <v>200</v>
      </c>
      <c r="QG54" s="2" t="s">
        <v>212</v>
      </c>
      <c r="QH54" s="2" t="s">
        <v>200</v>
      </c>
      <c r="QI54" s="4"/>
      <c r="QJ54" s="8"/>
      <c r="QK54" s="4"/>
      <c r="QL54" s="8"/>
      <c r="QM54" s="7"/>
      <c r="QN54" s="7"/>
      <c r="QO54" s="2" t="s">
        <v>200</v>
      </c>
      <c r="QP54" s="2" t="s">
        <v>200</v>
      </c>
      <c r="QQ54" s="2" t="s">
        <v>200</v>
      </c>
      <c r="QR54" s="2" t="s">
        <v>200</v>
      </c>
      <c r="QS54" s="2" t="s">
        <v>200</v>
      </c>
      <c r="QT54" s="2" t="s">
        <v>200</v>
      </c>
      <c r="QU54" s="4">
        <v>213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1153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1116</v>
      </c>
      <c r="G55" s="2" t="s">
        <v>1116</v>
      </c>
      <c r="H55" s="2" t="s">
        <v>1116</v>
      </c>
      <c r="I55" s="2" t="s">
        <v>1117</v>
      </c>
      <c r="J55" s="2" t="s">
        <v>262</v>
      </c>
      <c r="K55" s="2" t="s">
        <v>1144</v>
      </c>
      <c r="L55" s="3">
        <v>85</v>
      </c>
      <c r="M55" s="3">
        <v>89.24</v>
      </c>
      <c r="N55" s="3">
        <v>169.99</v>
      </c>
      <c r="O55" s="2" t="s">
        <v>395</v>
      </c>
      <c r="P55" s="2" t="s">
        <v>396</v>
      </c>
      <c r="Q55" s="2" t="s">
        <v>199</v>
      </c>
      <c r="R55" s="2" t="s">
        <v>200</v>
      </c>
      <c r="S55" s="2" t="s">
        <v>1145</v>
      </c>
      <c r="T55" s="2" t="s">
        <v>202</v>
      </c>
      <c r="U55" s="2" t="s">
        <v>203</v>
      </c>
      <c r="V55" s="2" t="s">
        <v>1120</v>
      </c>
      <c r="W55" s="2" t="s">
        <v>1077</v>
      </c>
      <c r="X55" s="2" t="s">
        <v>723</v>
      </c>
      <c r="Y55" s="2" t="s">
        <v>543</v>
      </c>
      <c r="Z55" s="4">
        <v>249</v>
      </c>
      <c r="AA55" s="4">
        <f>=ROUNDDOWN(124.5,0)</f>
      </c>
      <c r="AB55" s="5">
        <v>2</v>
      </c>
      <c r="AC55" s="2" t="s">
        <v>200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/>
      <c r="AP55" s="4">
        <v>2</v>
      </c>
      <c r="AQ55" s="8">
        <v>110.79</v>
      </c>
      <c r="AR55" s="4">
        <v>10</v>
      </c>
      <c r="AS55" s="8">
        <v>940.83</v>
      </c>
      <c r="AT55" s="7">
        <v>-0.8</v>
      </c>
      <c r="AU55" s="7">
        <v>-0.8822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0.19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2</v>
      </c>
      <c r="BK55" s="8">
        <v>110.79</v>
      </c>
      <c r="BL55" s="2" t="s">
        <v>1154</v>
      </c>
      <c r="BM55" s="7">
        <v>1</v>
      </c>
      <c r="BN55" s="7">
        <v>1</v>
      </c>
      <c r="BO55" s="4">
        <v>1</v>
      </c>
      <c r="BP55" s="8">
        <v>63.54</v>
      </c>
      <c r="BQ55" s="4">
        <v>2</v>
      </c>
      <c r="BR55" s="8">
        <v>195.5</v>
      </c>
      <c r="BS55" s="7">
        <v>-0.5</v>
      </c>
      <c r="BT55" s="7">
        <v>-0.675</v>
      </c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1</v>
      </c>
      <c r="CB55" s="8">
        <v>47.25</v>
      </c>
      <c r="CC55" s="4">
        <v>1</v>
      </c>
      <c r="CD55" s="8">
        <v>94.49</v>
      </c>
      <c r="CE55" s="7"/>
      <c r="CF55" s="7">
        <v>-0.4999</v>
      </c>
      <c r="CG55" s="2" t="s">
        <v>210</v>
      </c>
      <c r="CH55" s="2" t="s">
        <v>197</v>
      </c>
      <c r="CI55" s="2" t="s">
        <v>1147</v>
      </c>
      <c r="CJ55" s="2" t="s">
        <v>1155</v>
      </c>
      <c r="CK55" s="2" t="s">
        <v>212</v>
      </c>
      <c r="CL55" s="2" t="s">
        <v>200</v>
      </c>
      <c r="CM55" s="4"/>
      <c r="CN55" s="8"/>
      <c r="CO55" s="4"/>
      <c r="CP55" s="8"/>
      <c r="CQ55" s="7"/>
      <c r="CR55" s="7"/>
      <c r="CS55" s="2" t="s">
        <v>210</v>
      </c>
      <c r="CT55" s="2" t="s">
        <v>197</v>
      </c>
      <c r="CU55" s="2" t="s">
        <v>352</v>
      </c>
      <c r="CV55" s="2" t="s">
        <v>1156</v>
      </c>
      <c r="CW55" s="2" t="s">
        <v>212</v>
      </c>
      <c r="CX55" s="2" t="s">
        <v>200</v>
      </c>
      <c r="CY55" s="4"/>
      <c r="CZ55" s="8"/>
      <c r="DA55" s="4">
        <v>5</v>
      </c>
      <c r="DB55" s="8">
        <v>476.8</v>
      </c>
      <c r="DC55" s="7">
        <v>-1</v>
      </c>
      <c r="DD55" s="7">
        <v>-1</v>
      </c>
      <c r="DE55" s="2" t="s">
        <v>210</v>
      </c>
      <c r="DF55" s="2" t="s">
        <v>197</v>
      </c>
      <c r="DG55" s="2" t="s">
        <v>541</v>
      </c>
      <c r="DH55" s="2" t="s">
        <v>1157</v>
      </c>
      <c r="DI55" s="2" t="s">
        <v>212</v>
      </c>
      <c r="DJ55" s="2" t="s">
        <v>200</v>
      </c>
      <c r="DK55" s="4"/>
      <c r="DL55" s="8"/>
      <c r="DM55" s="4"/>
      <c r="DN55" s="8"/>
      <c r="DO55" s="7"/>
      <c r="DP55" s="7"/>
      <c r="DQ55" s="2" t="s">
        <v>210</v>
      </c>
      <c r="DR55" s="2" t="s">
        <v>197</v>
      </c>
      <c r="DS55" s="2" t="s">
        <v>762</v>
      </c>
      <c r="DT55" s="2" t="s">
        <v>1158</v>
      </c>
      <c r="DU55" s="2" t="s">
        <v>212</v>
      </c>
      <c r="DV55" s="2" t="s">
        <v>200</v>
      </c>
      <c r="DW55" s="4"/>
      <c r="DX55" s="8"/>
      <c r="DY55" s="4"/>
      <c r="DZ55" s="8"/>
      <c r="EA55" s="7"/>
      <c r="EB55" s="7"/>
      <c r="EC55" s="2" t="s">
        <v>210</v>
      </c>
      <c r="ED55" s="2" t="s">
        <v>197</v>
      </c>
      <c r="EE55" s="2" t="s">
        <v>356</v>
      </c>
      <c r="EF55" s="2" t="s">
        <v>384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541</v>
      </c>
      <c r="ER55" s="2" t="s">
        <v>391</v>
      </c>
      <c r="ES55" s="2" t="s">
        <v>212</v>
      </c>
      <c r="ET55" s="2" t="s">
        <v>200</v>
      </c>
      <c r="EU55" s="4"/>
      <c r="EV55" s="8"/>
      <c r="EW55" s="4">
        <v>2</v>
      </c>
      <c r="EX55" s="8">
        <v>174.04</v>
      </c>
      <c r="EY55" s="7">
        <v>-1</v>
      </c>
      <c r="EZ55" s="7">
        <v>-1</v>
      </c>
      <c r="FA55" s="2" t="s">
        <v>210</v>
      </c>
      <c r="FB55" s="2" t="s">
        <v>197</v>
      </c>
      <c r="FC55" s="2" t="s">
        <v>1151</v>
      </c>
      <c r="FD55" s="2" t="s">
        <v>770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228</v>
      </c>
      <c r="FN55" s="2" t="s">
        <v>197</v>
      </c>
      <c r="FO55" s="2" t="s">
        <v>200</v>
      </c>
      <c r="FP55" s="2" t="s">
        <v>200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228</v>
      </c>
      <c r="FZ55" s="2" t="s">
        <v>197</v>
      </c>
      <c r="GA55" s="2" t="s">
        <v>200</v>
      </c>
      <c r="GB55" s="2" t="s">
        <v>200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197</v>
      </c>
      <c r="GM55" s="2" t="s">
        <v>365</v>
      </c>
      <c r="GN55" s="2" t="s">
        <v>1159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254</v>
      </c>
      <c r="GX55" s="2" t="s">
        <v>197</v>
      </c>
      <c r="GY55" s="2" t="s">
        <v>200</v>
      </c>
      <c r="GZ55" s="2" t="s">
        <v>200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369</v>
      </c>
      <c r="HL55" s="2" t="s">
        <v>827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254</v>
      </c>
      <c r="HV55" s="2" t="s">
        <v>197</v>
      </c>
      <c r="HW55" s="2" t="s">
        <v>200</v>
      </c>
      <c r="HX55" s="2" t="s">
        <v>200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543</v>
      </c>
      <c r="IJ55" s="2" t="s">
        <v>1160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228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254</v>
      </c>
      <c r="JF55" s="2" t="s">
        <v>197</v>
      </c>
      <c r="JG55" s="2" t="s">
        <v>200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200</v>
      </c>
      <c r="JR55" s="2" t="s">
        <v>200</v>
      </c>
      <c r="JS55" s="2" t="s">
        <v>200</v>
      </c>
      <c r="JT55" s="2" t="s">
        <v>200</v>
      </c>
      <c r="JU55" s="2" t="s">
        <v>200</v>
      </c>
      <c r="JV55" s="2" t="s">
        <v>200</v>
      </c>
      <c r="JW55" s="4"/>
      <c r="JX55" s="8"/>
      <c r="JY55" s="4"/>
      <c r="JZ55" s="8"/>
      <c r="KA55" s="7"/>
      <c r="KB55" s="7"/>
      <c r="KC55" s="2" t="s">
        <v>242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210</v>
      </c>
      <c r="KP55" s="2" t="s">
        <v>243</v>
      </c>
      <c r="KQ55" s="2" t="s">
        <v>376</v>
      </c>
      <c r="KR55" s="2" t="s">
        <v>1161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254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210</v>
      </c>
      <c r="LN55" s="2" t="s">
        <v>243</v>
      </c>
      <c r="LO55" s="2" t="s">
        <v>412</v>
      </c>
      <c r="LP55" s="2" t="s">
        <v>200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254</v>
      </c>
      <c r="LZ55" s="2" t="s">
        <v>197</v>
      </c>
      <c r="MA55" s="2" t="s">
        <v>200</v>
      </c>
      <c r="MB55" s="2" t="s">
        <v>200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251</v>
      </c>
      <c r="MM55" s="2" t="s">
        <v>236</v>
      </c>
      <c r="MN55" s="2" t="s">
        <v>774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254</v>
      </c>
      <c r="MX55" s="2" t="s">
        <v>243</v>
      </c>
      <c r="MY55" s="2" t="s">
        <v>200</v>
      </c>
      <c r="MZ55" s="2" t="s">
        <v>200</v>
      </c>
      <c r="NA55" s="2" t="s">
        <v>212</v>
      </c>
      <c r="NB55" s="2" t="s">
        <v>200</v>
      </c>
      <c r="NC55" s="4"/>
      <c r="ND55" s="8"/>
      <c r="NE55" s="4"/>
      <c r="NF55" s="8"/>
      <c r="NG55" s="7"/>
      <c r="NH55" s="7"/>
      <c r="NI55" s="2" t="s">
        <v>254</v>
      </c>
      <c r="NJ55" s="2" t="s">
        <v>197</v>
      </c>
      <c r="NK55" s="2" t="s">
        <v>200</v>
      </c>
      <c r="NL55" s="2" t="s">
        <v>200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210</v>
      </c>
      <c r="NV55" s="2" t="s">
        <v>243</v>
      </c>
      <c r="NW55" s="2" t="s">
        <v>279</v>
      </c>
      <c r="NX55" s="2" t="s">
        <v>200</v>
      </c>
      <c r="NY55" s="2" t="s">
        <v>212</v>
      </c>
      <c r="NZ55" s="2" t="s">
        <v>200</v>
      </c>
      <c r="OA55" s="4"/>
      <c r="OB55" s="8"/>
      <c r="OC55" s="4"/>
      <c r="OD55" s="8"/>
      <c r="OE55" s="7"/>
      <c r="OF55" s="7"/>
      <c r="OG55" s="2" t="s">
        <v>242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200</v>
      </c>
      <c r="OT55" s="2" t="s">
        <v>200</v>
      </c>
      <c r="OU55" s="2" t="s">
        <v>200</v>
      </c>
      <c r="OV55" s="2" t="s">
        <v>200</v>
      </c>
      <c r="OW55" s="2" t="s">
        <v>200</v>
      </c>
      <c r="OX55" s="2" t="s">
        <v>200</v>
      </c>
      <c r="OY55" s="4"/>
      <c r="OZ55" s="8"/>
      <c r="PA55" s="4"/>
      <c r="PB55" s="8"/>
      <c r="PC55" s="7"/>
      <c r="PD55" s="7"/>
      <c r="PE55" s="2" t="s">
        <v>210</v>
      </c>
      <c r="PF55" s="2" t="s">
        <v>197</v>
      </c>
      <c r="PG55" s="2" t="s">
        <v>378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254</v>
      </c>
      <c r="PR55" s="2" t="s">
        <v>197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254</v>
      </c>
      <c r="QD55" s="2" t="s">
        <v>197</v>
      </c>
      <c r="QE55" s="2" t="s">
        <v>200</v>
      </c>
      <c r="QF55" s="2" t="s">
        <v>200</v>
      </c>
      <c r="QG55" s="2" t="s">
        <v>212</v>
      </c>
      <c r="QH55" s="2" t="s">
        <v>200</v>
      </c>
      <c r="QI55" s="4"/>
      <c r="QJ55" s="8"/>
      <c r="QK55" s="4"/>
      <c r="QL55" s="8"/>
      <c r="QM55" s="7"/>
      <c r="QN55" s="7"/>
      <c r="QO55" s="2" t="s">
        <v>200</v>
      </c>
      <c r="QP55" s="2" t="s">
        <v>200</v>
      </c>
      <c r="QQ55" s="2" t="s">
        <v>200</v>
      </c>
      <c r="QR55" s="2" t="s">
        <v>200</v>
      </c>
      <c r="QS55" s="2" t="s">
        <v>200</v>
      </c>
      <c r="QT55" s="2" t="s">
        <v>200</v>
      </c>
      <c r="QU55" s="4">
        <v>249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1162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1163</v>
      </c>
      <c r="G56" s="2" t="s">
        <v>1163</v>
      </c>
      <c r="H56" s="2" t="s">
        <v>1163</v>
      </c>
      <c r="I56" s="2" t="s">
        <v>1164</v>
      </c>
      <c r="J56" s="2" t="s">
        <v>195</v>
      </c>
      <c r="K56" s="2" t="s">
        <v>1165</v>
      </c>
      <c r="L56" s="3">
        <v>75.6</v>
      </c>
      <c r="M56" s="3">
        <v>79.38</v>
      </c>
      <c r="N56" s="3">
        <v>151.99</v>
      </c>
      <c r="O56" s="2" t="s">
        <v>197</v>
      </c>
      <c r="P56" s="2" t="s">
        <v>431</v>
      </c>
      <c r="Q56" s="2" t="s">
        <v>199</v>
      </c>
      <c r="R56" s="2" t="s">
        <v>200</v>
      </c>
      <c r="S56" s="2" t="s">
        <v>1166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1048</v>
      </c>
      <c r="Y56" s="2" t="s">
        <v>663</v>
      </c>
      <c r="Z56" s="4">
        <v>334</v>
      </c>
      <c r="AA56" s="4">
        <f>=ROUNDDOWN(30.3636363636364,0)</f>
      </c>
      <c r="AB56" s="5">
        <v>11</v>
      </c>
      <c r="AC56" s="2" t="s">
        <v>978</v>
      </c>
      <c r="AD56" s="4">
        <v>162</v>
      </c>
      <c r="AE56" s="4">
        <v>242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200</v>
      </c>
      <c r="AM56" s="4"/>
      <c r="AN56" s="4"/>
      <c r="AO56" s="7"/>
      <c r="AP56" s="4">
        <v>4</v>
      </c>
      <c r="AQ56" s="8">
        <v>344.13</v>
      </c>
      <c r="AR56" s="4">
        <v>9</v>
      </c>
      <c r="AS56" s="8">
        <v>775.54</v>
      </c>
      <c r="AT56" s="7">
        <v>-0.5556</v>
      </c>
      <c r="AU56" s="7">
        <v>-0.5563</v>
      </c>
      <c r="AV56" s="4">
        <v>15</v>
      </c>
      <c r="AW56" s="8">
        <v>1375.54</v>
      </c>
      <c r="AX56" s="4">
        <v>24</v>
      </c>
      <c r="AY56" s="8">
        <v>2313.91</v>
      </c>
      <c r="AZ56" s="7">
        <v>-0.375</v>
      </c>
      <c r="BA56" s="7">
        <v>-0.4055</v>
      </c>
      <c r="BB56" s="7">
        <v>0.2502</v>
      </c>
      <c r="BC56" s="4">
        <v>15</v>
      </c>
      <c r="BD56" s="8">
        <v>1375.54</v>
      </c>
      <c r="BE56" s="4">
        <v>28</v>
      </c>
      <c r="BF56" s="8">
        <v>2656.83</v>
      </c>
      <c r="BG56" s="7">
        <v>-0.4643</v>
      </c>
      <c r="BH56" s="7">
        <v>-0.4823</v>
      </c>
      <c r="BI56" s="7">
        <v>1</v>
      </c>
      <c r="BJ56" s="4">
        <v>4</v>
      </c>
      <c r="BK56" s="8">
        <v>344.13</v>
      </c>
      <c r="BL56" s="2" t="s">
        <v>1167</v>
      </c>
      <c r="BM56" s="7">
        <v>1</v>
      </c>
      <c r="BN56" s="7">
        <v>1</v>
      </c>
      <c r="BO56" s="4">
        <v>1</v>
      </c>
      <c r="BP56" s="8">
        <v>86.94</v>
      </c>
      <c r="BQ56" s="4"/>
      <c r="BR56" s="8"/>
      <c r="BS56" s="7"/>
      <c r="BT56" s="7"/>
      <c r="BU56" s="2" t="s">
        <v>210</v>
      </c>
      <c r="BV56" s="2" t="s">
        <v>197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197</v>
      </c>
      <c r="CI56" s="2" t="s">
        <v>663</v>
      </c>
      <c r="CJ56" s="2" t="s">
        <v>327</v>
      </c>
      <c r="CK56" s="2" t="s">
        <v>212</v>
      </c>
      <c r="CL56" s="2" t="s">
        <v>200</v>
      </c>
      <c r="CM56" s="4"/>
      <c r="CN56" s="8"/>
      <c r="CO56" s="4"/>
      <c r="CP56" s="8"/>
      <c r="CQ56" s="7"/>
      <c r="CR56" s="7"/>
      <c r="CS56" s="2" t="s">
        <v>210</v>
      </c>
      <c r="CT56" s="2" t="s">
        <v>197</v>
      </c>
      <c r="CU56" s="2" t="s">
        <v>438</v>
      </c>
      <c r="CV56" s="2" t="s">
        <v>1168</v>
      </c>
      <c r="CW56" s="2" t="s">
        <v>212</v>
      </c>
      <c r="CX56" s="2" t="s">
        <v>200</v>
      </c>
      <c r="CY56" s="4">
        <v>2</v>
      </c>
      <c r="CZ56" s="8">
        <v>171.46</v>
      </c>
      <c r="DA56" s="4">
        <v>7</v>
      </c>
      <c r="DB56" s="8">
        <v>600.11</v>
      </c>
      <c r="DC56" s="7">
        <v>-0.7143</v>
      </c>
      <c r="DD56" s="7">
        <v>-0.7143</v>
      </c>
      <c r="DE56" s="2" t="s">
        <v>210</v>
      </c>
      <c r="DF56" s="2" t="s">
        <v>197</v>
      </c>
      <c r="DG56" s="2" t="s">
        <v>663</v>
      </c>
      <c r="DH56" s="2" t="s">
        <v>1169</v>
      </c>
      <c r="DI56" s="2" t="s">
        <v>212</v>
      </c>
      <c r="DJ56" s="2" t="s">
        <v>200</v>
      </c>
      <c r="DK56" s="4"/>
      <c r="DL56" s="8"/>
      <c r="DM56" s="4"/>
      <c r="DN56" s="8"/>
      <c r="DO56" s="7"/>
      <c r="DP56" s="7"/>
      <c r="DQ56" s="2" t="s">
        <v>210</v>
      </c>
      <c r="DR56" s="2" t="s">
        <v>197</v>
      </c>
      <c r="DS56" s="2" t="s">
        <v>663</v>
      </c>
      <c r="DT56" s="2" t="s">
        <v>1170</v>
      </c>
      <c r="DU56" s="2" t="s">
        <v>212</v>
      </c>
      <c r="DV56" s="2" t="s">
        <v>200</v>
      </c>
      <c r="DW56" s="4"/>
      <c r="DX56" s="8"/>
      <c r="DY56" s="4">
        <v>1</v>
      </c>
      <c r="DZ56" s="8">
        <v>85.73</v>
      </c>
      <c r="EA56" s="7">
        <v>-1</v>
      </c>
      <c r="EB56" s="7">
        <v>-1</v>
      </c>
      <c r="EC56" s="2" t="s">
        <v>210</v>
      </c>
      <c r="ED56" s="2" t="s">
        <v>197</v>
      </c>
      <c r="EE56" s="2" t="s">
        <v>663</v>
      </c>
      <c r="EF56" s="2" t="s">
        <v>1169</v>
      </c>
      <c r="EG56" s="2" t="s">
        <v>212</v>
      </c>
      <c r="EH56" s="2" t="s">
        <v>200</v>
      </c>
      <c r="EI56" s="4"/>
      <c r="EJ56" s="8"/>
      <c r="EK56" s="4"/>
      <c r="EL56" s="8"/>
      <c r="EM56" s="7"/>
      <c r="EN56" s="7"/>
      <c r="EO56" s="2" t="s">
        <v>210</v>
      </c>
      <c r="EP56" s="2" t="s">
        <v>197</v>
      </c>
      <c r="EQ56" s="2" t="s">
        <v>222</v>
      </c>
      <c r="ER56" s="2" t="s">
        <v>444</v>
      </c>
      <c r="ES56" s="2" t="s">
        <v>212</v>
      </c>
      <c r="ET56" s="2" t="s">
        <v>200</v>
      </c>
      <c r="EU56" s="4"/>
      <c r="EV56" s="8"/>
      <c r="EW56" s="4">
        <v>1</v>
      </c>
      <c r="EX56" s="8">
        <v>89.7</v>
      </c>
      <c r="EY56" s="7">
        <v>-1</v>
      </c>
      <c r="EZ56" s="7">
        <v>-1</v>
      </c>
      <c r="FA56" s="2" t="s">
        <v>210</v>
      </c>
      <c r="FB56" s="2" t="s">
        <v>197</v>
      </c>
      <c r="FC56" s="2" t="s">
        <v>283</v>
      </c>
      <c r="FD56" s="2" t="s">
        <v>439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210</v>
      </c>
      <c r="FN56" s="2" t="s">
        <v>197</v>
      </c>
      <c r="FO56" s="2" t="s">
        <v>233</v>
      </c>
      <c r="FP56" s="2" t="s">
        <v>467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243</v>
      </c>
      <c r="GA56" s="2" t="s">
        <v>747</v>
      </c>
      <c r="GB56" s="2" t="s">
        <v>1171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210</v>
      </c>
      <c r="GL56" s="2" t="s">
        <v>197</v>
      </c>
      <c r="GM56" s="2" t="s">
        <v>1172</v>
      </c>
      <c r="GN56" s="2" t="s">
        <v>559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197</v>
      </c>
      <c r="GY56" s="2" t="s">
        <v>231</v>
      </c>
      <c r="GZ56" s="2" t="s">
        <v>1173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243</v>
      </c>
      <c r="HK56" s="2" t="s">
        <v>233</v>
      </c>
      <c r="HL56" s="2" t="s">
        <v>1058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210</v>
      </c>
      <c r="HV56" s="2" t="s">
        <v>197</v>
      </c>
      <c r="HW56" s="2" t="s">
        <v>371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210</v>
      </c>
      <c r="IH56" s="2" t="s">
        <v>197</v>
      </c>
      <c r="II56" s="2" t="s">
        <v>663</v>
      </c>
      <c r="IJ56" s="2" t="s">
        <v>747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228</v>
      </c>
      <c r="IT56" s="2" t="s">
        <v>197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>
        <v>1</v>
      </c>
      <c r="IZ56" s="8">
        <v>85.73</v>
      </c>
      <c r="JA56" s="4"/>
      <c r="JB56" s="8"/>
      <c r="JC56" s="7"/>
      <c r="JD56" s="7"/>
      <c r="JE56" s="2" t="s">
        <v>210</v>
      </c>
      <c r="JF56" s="2" t="s">
        <v>197</v>
      </c>
      <c r="JG56" s="2" t="s">
        <v>409</v>
      </c>
      <c r="JH56" s="2" t="s">
        <v>263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200</v>
      </c>
      <c r="JR56" s="2" t="s">
        <v>200</v>
      </c>
      <c r="JS56" s="2" t="s">
        <v>200</v>
      </c>
      <c r="JT56" s="2" t="s">
        <v>200</v>
      </c>
      <c r="JU56" s="2" t="s">
        <v>200</v>
      </c>
      <c r="JV56" s="2" t="s">
        <v>200</v>
      </c>
      <c r="JW56" s="4"/>
      <c r="JX56" s="8"/>
      <c r="JY56" s="4"/>
      <c r="JZ56" s="8"/>
      <c r="KA56" s="7"/>
      <c r="KB56" s="7"/>
      <c r="KC56" s="2" t="s">
        <v>242</v>
      </c>
      <c r="KD56" s="2" t="s">
        <v>197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210</v>
      </c>
      <c r="KP56" s="2" t="s">
        <v>243</v>
      </c>
      <c r="KQ56" s="2" t="s">
        <v>1051</v>
      </c>
      <c r="KR56" s="2" t="s">
        <v>1174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210</v>
      </c>
      <c r="LB56" s="2" t="s">
        <v>197</v>
      </c>
      <c r="LC56" s="2" t="s">
        <v>315</v>
      </c>
      <c r="LD56" s="2" t="s">
        <v>1175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210</v>
      </c>
      <c r="LN56" s="2" t="s">
        <v>243</v>
      </c>
      <c r="LO56" s="2" t="s">
        <v>412</v>
      </c>
      <c r="LP56" s="2" t="s">
        <v>200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254</v>
      </c>
      <c r="LZ56" s="2" t="s">
        <v>197</v>
      </c>
      <c r="MA56" s="2" t="s">
        <v>200</v>
      </c>
      <c r="MB56" s="2" t="s">
        <v>200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210</v>
      </c>
      <c r="ML56" s="2" t="s">
        <v>251</v>
      </c>
      <c r="MM56" s="2" t="s">
        <v>663</v>
      </c>
      <c r="MN56" s="2" t="s">
        <v>402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254</v>
      </c>
      <c r="NJ56" s="2" t="s">
        <v>197</v>
      </c>
      <c r="NK56" s="2" t="s">
        <v>200</v>
      </c>
      <c r="NL56" s="2" t="s">
        <v>200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210</v>
      </c>
      <c r="NV56" s="2" t="s">
        <v>243</v>
      </c>
      <c r="NW56" s="2" t="s">
        <v>279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242</v>
      </c>
      <c r="OH56" s="2" t="s">
        <v>197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228</v>
      </c>
      <c r="OT56" s="2" t="s">
        <v>243</v>
      </c>
      <c r="OU56" s="2" t="s">
        <v>200</v>
      </c>
      <c r="OV56" s="2" t="s">
        <v>200</v>
      </c>
      <c r="OW56" s="2" t="s">
        <v>212</v>
      </c>
      <c r="OX56" s="2" t="s">
        <v>200</v>
      </c>
      <c r="OY56" s="4"/>
      <c r="OZ56" s="8"/>
      <c r="PA56" s="4"/>
      <c r="PB56" s="8"/>
      <c r="PC56" s="7"/>
      <c r="PD56" s="7"/>
      <c r="PE56" s="2" t="s">
        <v>210</v>
      </c>
      <c r="PF56" s="2" t="s">
        <v>197</v>
      </c>
      <c r="PG56" s="2" t="s">
        <v>765</v>
      </c>
      <c r="PH56" s="2" t="s">
        <v>1176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254</v>
      </c>
      <c r="PR56" s="2" t="s">
        <v>197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254</v>
      </c>
      <c r="QP56" s="2" t="s">
        <v>243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>
        <v>334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162</v>
      </c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>
        <v>80</v>
      </c>
      <c r="TH56" s="4"/>
      <c r="TI56" s="4"/>
      <c r="TJ56" s="4"/>
    </row>
    <row r="57">
      <c r="A57" s="2" t="s">
        <v>1177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1163</v>
      </c>
      <c r="G57" s="2" t="s">
        <v>1163</v>
      </c>
      <c r="H57" s="2" t="s">
        <v>1163</v>
      </c>
      <c r="I57" s="2" t="s">
        <v>1164</v>
      </c>
      <c r="J57" s="2" t="s">
        <v>262</v>
      </c>
      <c r="K57" s="2" t="s">
        <v>1165</v>
      </c>
      <c r="L57" s="3">
        <v>91.8</v>
      </c>
      <c r="M57" s="3">
        <v>96.39</v>
      </c>
      <c r="N57" s="3">
        <v>183.99</v>
      </c>
      <c r="O57" s="2" t="s">
        <v>197</v>
      </c>
      <c r="P57" s="2" t="s">
        <v>431</v>
      </c>
      <c r="Q57" s="2" t="s">
        <v>199</v>
      </c>
      <c r="R57" s="2" t="s">
        <v>200</v>
      </c>
      <c r="S57" s="2" t="s">
        <v>1166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1048</v>
      </c>
      <c r="Y57" s="2" t="s">
        <v>663</v>
      </c>
      <c r="Z57" s="4">
        <v>386</v>
      </c>
      <c r="AA57" s="4">
        <f>=ROUNDDOWN(29.6923076923077,0)</f>
      </c>
      <c r="AB57" s="5">
        <v>13</v>
      </c>
      <c r="AC57" s="2" t="s">
        <v>978</v>
      </c>
      <c r="AD57" s="4">
        <v>183</v>
      </c>
      <c r="AE57" s="4">
        <v>263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200</v>
      </c>
      <c r="AM57" s="4"/>
      <c r="AN57" s="4"/>
      <c r="AO57" s="7"/>
      <c r="AP57" s="4">
        <v>11</v>
      </c>
      <c r="AQ57" s="8">
        <v>1031.41</v>
      </c>
      <c r="AR57" s="4">
        <v>15</v>
      </c>
      <c r="AS57" s="8">
        <v>1538.37</v>
      </c>
      <c r="AT57" s="7">
        <v>-0.2667</v>
      </c>
      <c r="AU57" s="7">
        <v>-0.3295</v>
      </c>
      <c r="AV57" s="4" t="s">
        <v>200</v>
      </c>
      <c r="AW57" s="8" t="s">
        <v>200</v>
      </c>
      <c r="AX57" s="4" t="s">
        <v>200</v>
      </c>
      <c r="AY57" s="8" t="s">
        <v>200</v>
      </c>
      <c r="AZ57" s="7" t="s">
        <v>200</v>
      </c>
      <c r="BA57" s="7" t="s">
        <v>200</v>
      </c>
      <c r="BB57" s="7">
        <v>0.7498</v>
      </c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>
        <v>11</v>
      </c>
      <c r="BK57" s="8">
        <v>1031.41</v>
      </c>
      <c r="BL57" s="2" t="s">
        <v>1178</v>
      </c>
      <c r="BM57" s="7">
        <v>1</v>
      </c>
      <c r="BN57" s="7">
        <v>1</v>
      </c>
      <c r="BO57" s="4">
        <v>2</v>
      </c>
      <c r="BP57" s="8">
        <v>211.14</v>
      </c>
      <c r="BQ57" s="4"/>
      <c r="BR57" s="8"/>
      <c r="BS57" s="7"/>
      <c r="BT57" s="7"/>
      <c r="BU57" s="2" t="s">
        <v>210</v>
      </c>
      <c r="BV57" s="2" t="s">
        <v>197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>
        <v>7</v>
      </c>
      <c r="CB57" s="8">
        <v>607.25</v>
      </c>
      <c r="CC57" s="4">
        <v>1</v>
      </c>
      <c r="CD57" s="8">
        <v>96.39</v>
      </c>
      <c r="CE57" s="7">
        <v>6</v>
      </c>
      <c r="CF57" s="7">
        <v>5.2999</v>
      </c>
      <c r="CG57" s="2" t="s">
        <v>210</v>
      </c>
      <c r="CH57" s="2" t="s">
        <v>197</v>
      </c>
      <c r="CI57" s="2" t="s">
        <v>663</v>
      </c>
      <c r="CJ57" s="2" t="s">
        <v>420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197</v>
      </c>
      <c r="CU57" s="2" t="s">
        <v>438</v>
      </c>
      <c r="CV57" s="2" t="s">
        <v>1168</v>
      </c>
      <c r="CW57" s="2" t="s">
        <v>212</v>
      </c>
      <c r="CX57" s="2" t="s">
        <v>200</v>
      </c>
      <c r="CY57" s="4"/>
      <c r="CZ57" s="8"/>
      <c r="DA57" s="4">
        <v>12</v>
      </c>
      <c r="DB57" s="8">
        <v>1249.2</v>
      </c>
      <c r="DC57" s="7">
        <v>-1</v>
      </c>
      <c r="DD57" s="7">
        <v>-1</v>
      </c>
      <c r="DE57" s="2" t="s">
        <v>210</v>
      </c>
      <c r="DF57" s="2" t="s">
        <v>197</v>
      </c>
      <c r="DG57" s="2" t="s">
        <v>663</v>
      </c>
      <c r="DH57" s="2" t="s">
        <v>1169</v>
      </c>
      <c r="DI57" s="2" t="s">
        <v>212</v>
      </c>
      <c r="DJ57" s="2" t="s">
        <v>200</v>
      </c>
      <c r="DK57" s="4">
        <v>1</v>
      </c>
      <c r="DL57" s="8">
        <v>104.1</v>
      </c>
      <c r="DM57" s="4"/>
      <c r="DN57" s="8"/>
      <c r="DO57" s="7"/>
      <c r="DP57" s="7"/>
      <c r="DQ57" s="2" t="s">
        <v>210</v>
      </c>
      <c r="DR57" s="2" t="s">
        <v>197</v>
      </c>
      <c r="DS57" s="2" t="s">
        <v>663</v>
      </c>
      <c r="DT57" s="2" t="s">
        <v>1179</v>
      </c>
      <c r="DU57" s="2" t="s">
        <v>212</v>
      </c>
      <c r="DV57" s="2" t="s">
        <v>200</v>
      </c>
      <c r="DW57" s="4"/>
      <c r="DX57" s="8"/>
      <c r="DY57" s="4"/>
      <c r="DZ57" s="8"/>
      <c r="EA57" s="7"/>
      <c r="EB57" s="7"/>
      <c r="EC57" s="2" t="s">
        <v>210</v>
      </c>
      <c r="ED57" s="2" t="s">
        <v>197</v>
      </c>
      <c r="EE57" s="2" t="s">
        <v>663</v>
      </c>
      <c r="EF57" s="2" t="s">
        <v>1180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197</v>
      </c>
      <c r="EQ57" s="2" t="s">
        <v>222</v>
      </c>
      <c r="ER57" s="2" t="s">
        <v>1181</v>
      </c>
      <c r="ES57" s="2" t="s">
        <v>212</v>
      </c>
      <c r="ET57" s="2" t="s">
        <v>200</v>
      </c>
      <c r="EU57" s="4">
        <v>1</v>
      </c>
      <c r="EV57" s="8">
        <v>108.92</v>
      </c>
      <c r="EW57" s="4">
        <v>2</v>
      </c>
      <c r="EX57" s="8">
        <v>192.78</v>
      </c>
      <c r="EY57" s="7">
        <v>-0.5</v>
      </c>
      <c r="EZ57" s="7">
        <v>-0.435</v>
      </c>
      <c r="FA57" s="2" t="s">
        <v>210</v>
      </c>
      <c r="FB57" s="2" t="s">
        <v>197</v>
      </c>
      <c r="FC57" s="2" t="s">
        <v>283</v>
      </c>
      <c r="FD57" s="2" t="s">
        <v>1182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197</v>
      </c>
      <c r="FO57" s="2" t="s">
        <v>233</v>
      </c>
      <c r="FP57" s="2" t="s">
        <v>467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210</v>
      </c>
      <c r="FZ57" s="2" t="s">
        <v>243</v>
      </c>
      <c r="GA57" s="2" t="s">
        <v>747</v>
      </c>
      <c r="GB57" s="2" t="s">
        <v>1183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210</v>
      </c>
      <c r="GL57" s="2" t="s">
        <v>197</v>
      </c>
      <c r="GM57" s="2" t="s">
        <v>1172</v>
      </c>
      <c r="GN57" s="2" t="s">
        <v>1184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210</v>
      </c>
      <c r="GX57" s="2" t="s">
        <v>197</v>
      </c>
      <c r="GY57" s="2" t="s">
        <v>231</v>
      </c>
      <c r="GZ57" s="2" t="s">
        <v>450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197</v>
      </c>
      <c r="HK57" s="2" t="s">
        <v>233</v>
      </c>
      <c r="HL57" s="2" t="s">
        <v>334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210</v>
      </c>
      <c r="HV57" s="2" t="s">
        <v>197</v>
      </c>
      <c r="HW57" s="2" t="s">
        <v>371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210</v>
      </c>
      <c r="IH57" s="2" t="s">
        <v>197</v>
      </c>
      <c r="II57" s="2" t="s">
        <v>663</v>
      </c>
      <c r="IJ57" s="2" t="s">
        <v>1185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228</v>
      </c>
      <c r="IT57" s="2" t="s">
        <v>197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210</v>
      </c>
      <c r="JF57" s="2" t="s">
        <v>197</v>
      </c>
      <c r="JG57" s="2" t="s">
        <v>409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200</v>
      </c>
      <c r="JR57" s="2" t="s">
        <v>200</v>
      </c>
      <c r="JS57" s="2" t="s">
        <v>200</v>
      </c>
      <c r="JT57" s="2" t="s">
        <v>200</v>
      </c>
      <c r="JU57" s="2" t="s">
        <v>200</v>
      </c>
      <c r="JV57" s="2" t="s">
        <v>200</v>
      </c>
      <c r="JW57" s="4"/>
      <c r="JX57" s="8"/>
      <c r="JY57" s="4"/>
      <c r="JZ57" s="8"/>
      <c r="KA57" s="7"/>
      <c r="KB57" s="7"/>
      <c r="KC57" s="2" t="s">
        <v>242</v>
      </c>
      <c r="KD57" s="2" t="s">
        <v>197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210</v>
      </c>
      <c r="KP57" s="2" t="s">
        <v>243</v>
      </c>
      <c r="KQ57" s="2" t="s">
        <v>1051</v>
      </c>
      <c r="KR57" s="2" t="s">
        <v>1186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210</v>
      </c>
      <c r="LB57" s="2" t="s">
        <v>197</v>
      </c>
      <c r="LC57" s="2" t="s">
        <v>315</v>
      </c>
      <c r="LD57" s="2" t="s">
        <v>449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210</v>
      </c>
      <c r="LN57" s="2" t="s">
        <v>243</v>
      </c>
      <c r="LO57" s="2" t="s">
        <v>412</v>
      </c>
      <c r="LP57" s="2" t="s">
        <v>200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254</v>
      </c>
      <c r="LZ57" s="2" t="s">
        <v>197</v>
      </c>
      <c r="MA57" s="2" t="s">
        <v>200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210</v>
      </c>
      <c r="ML57" s="2" t="s">
        <v>251</v>
      </c>
      <c r="MM57" s="2" t="s">
        <v>663</v>
      </c>
      <c r="MN57" s="2" t="s">
        <v>1187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254</v>
      </c>
      <c r="NJ57" s="2" t="s">
        <v>197</v>
      </c>
      <c r="NK57" s="2" t="s">
        <v>200</v>
      </c>
      <c r="NL57" s="2" t="s">
        <v>200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210</v>
      </c>
      <c r="NV57" s="2" t="s">
        <v>243</v>
      </c>
      <c r="NW57" s="2" t="s">
        <v>279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242</v>
      </c>
      <c r="OH57" s="2" t="s">
        <v>197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228</v>
      </c>
      <c r="OT57" s="2" t="s">
        <v>243</v>
      </c>
      <c r="OU57" s="2" t="s">
        <v>200</v>
      </c>
      <c r="OV57" s="2" t="s">
        <v>200</v>
      </c>
      <c r="OW57" s="2" t="s">
        <v>212</v>
      </c>
      <c r="OX57" s="2" t="s">
        <v>200</v>
      </c>
      <c r="OY57" s="4"/>
      <c r="OZ57" s="8"/>
      <c r="PA57" s="4"/>
      <c r="PB57" s="8"/>
      <c r="PC57" s="7"/>
      <c r="PD57" s="7"/>
      <c r="PE57" s="2" t="s">
        <v>210</v>
      </c>
      <c r="PF57" s="2" t="s">
        <v>197</v>
      </c>
      <c r="PG57" s="2" t="s">
        <v>765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254</v>
      </c>
      <c r="PR57" s="2" t="s">
        <v>197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200</v>
      </c>
      <c r="QD57" s="2" t="s">
        <v>200</v>
      </c>
      <c r="QE57" s="2" t="s">
        <v>200</v>
      </c>
      <c r="QF57" s="2" t="s">
        <v>200</v>
      </c>
      <c r="QG57" s="2" t="s">
        <v>200</v>
      </c>
      <c r="QH57" s="2" t="s">
        <v>200</v>
      </c>
      <c r="QI57" s="4"/>
      <c r="QJ57" s="8"/>
      <c r="QK57" s="4"/>
      <c r="QL57" s="8"/>
      <c r="QM57" s="7"/>
      <c r="QN57" s="7"/>
      <c r="QO57" s="2" t="s">
        <v>254</v>
      </c>
      <c r="QP57" s="2" t="s">
        <v>243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>
        <v>386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183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>
        <v>80</v>
      </c>
      <c r="TH57" s="4"/>
      <c r="TI57" s="4"/>
      <c r="TJ57" s="4"/>
    </row>
    <row r="58">
      <c r="A58" s="2" t="s">
        <v>1188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1163</v>
      </c>
      <c r="G58" s="2" t="s">
        <v>1163</v>
      </c>
      <c r="H58" s="2" t="s">
        <v>1163</v>
      </c>
      <c r="I58" s="2" t="s">
        <v>1189</v>
      </c>
      <c r="J58" s="2" t="s">
        <v>195</v>
      </c>
      <c r="K58" s="2" t="s">
        <v>286</v>
      </c>
      <c r="L58" s="3">
        <v>75.6</v>
      </c>
      <c r="M58" s="3">
        <v>79.38</v>
      </c>
      <c r="N58" s="3">
        <v>151.99</v>
      </c>
      <c r="O58" s="2" t="s">
        <v>1190</v>
      </c>
      <c r="P58" s="2" t="s">
        <v>1191</v>
      </c>
      <c r="Q58" s="2" t="s">
        <v>199</v>
      </c>
      <c r="R58" s="2" t="s">
        <v>200</v>
      </c>
      <c r="S58" s="2" t="s">
        <v>1192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1048</v>
      </c>
      <c r="Y58" s="2" t="s">
        <v>1193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/>
      <c r="AP58" s="4"/>
      <c r="AQ58" s="8"/>
      <c r="AR58" s="4">
        <v>4</v>
      </c>
      <c r="AS58" s="8">
        <v>342.92</v>
      </c>
      <c r="AT58" s="7">
        <v>-1</v>
      </c>
      <c r="AU58" s="7">
        <v>-1</v>
      </c>
      <c r="AV58" s="4"/>
      <c r="AW58" s="8"/>
      <c r="AX58" s="4">
        <v>4</v>
      </c>
      <c r="AY58" s="8">
        <v>342.92</v>
      </c>
      <c r="AZ58" s="7">
        <v>-1</v>
      </c>
      <c r="BA58" s="7">
        <v>-1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/>
      <c r="BJ58" s="4"/>
      <c r="BK58" s="8"/>
      <c r="BL58" s="2" t="s">
        <v>1194</v>
      </c>
      <c r="BM58" s="7"/>
      <c r="BN58" s="7"/>
      <c r="BO58" s="4"/>
      <c r="BP58" s="8"/>
      <c r="BQ58" s="4"/>
      <c r="BR58" s="8"/>
      <c r="BS58" s="7"/>
      <c r="BT58" s="7"/>
      <c r="BU58" s="2" t="s">
        <v>210</v>
      </c>
      <c r="BV58" s="2" t="s">
        <v>243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243</v>
      </c>
      <c r="CI58" s="2" t="s">
        <v>222</v>
      </c>
      <c r="CJ58" s="2" t="s">
        <v>796</v>
      </c>
      <c r="CK58" s="2" t="s">
        <v>499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243</v>
      </c>
      <c r="CU58" s="2" t="s">
        <v>1157</v>
      </c>
      <c r="CV58" s="2" t="s">
        <v>1195</v>
      </c>
      <c r="CW58" s="2" t="s">
        <v>212</v>
      </c>
      <c r="CX58" s="2" t="s">
        <v>200</v>
      </c>
      <c r="CY58" s="4"/>
      <c r="CZ58" s="8"/>
      <c r="DA58" s="4">
        <v>2</v>
      </c>
      <c r="DB58" s="8">
        <v>171.46</v>
      </c>
      <c r="DC58" s="7">
        <v>-1</v>
      </c>
      <c r="DD58" s="7">
        <v>-1</v>
      </c>
      <c r="DE58" s="2" t="s">
        <v>210</v>
      </c>
      <c r="DF58" s="2" t="s">
        <v>243</v>
      </c>
      <c r="DG58" s="2" t="s">
        <v>1196</v>
      </c>
      <c r="DH58" s="2" t="s">
        <v>796</v>
      </c>
      <c r="DI58" s="2" t="s">
        <v>212</v>
      </c>
      <c r="DJ58" s="2" t="s">
        <v>200</v>
      </c>
      <c r="DK58" s="4"/>
      <c r="DL58" s="8"/>
      <c r="DM58" s="4">
        <v>1</v>
      </c>
      <c r="DN58" s="8">
        <v>85.73</v>
      </c>
      <c r="DO58" s="7">
        <v>-1</v>
      </c>
      <c r="DP58" s="7">
        <v>-1</v>
      </c>
      <c r="DQ58" s="2" t="s">
        <v>210</v>
      </c>
      <c r="DR58" s="2" t="s">
        <v>243</v>
      </c>
      <c r="DS58" s="2" t="s">
        <v>881</v>
      </c>
      <c r="DT58" s="2" t="s">
        <v>1197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243</v>
      </c>
      <c r="EE58" s="2" t="s">
        <v>1198</v>
      </c>
      <c r="EF58" s="2" t="s">
        <v>1199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243</v>
      </c>
      <c r="EQ58" s="2" t="s">
        <v>612</v>
      </c>
      <c r="ER58" s="2" t="s">
        <v>1200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243</v>
      </c>
      <c r="FC58" s="2" t="s">
        <v>1197</v>
      </c>
      <c r="FD58" s="2" t="s">
        <v>258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243</v>
      </c>
      <c r="FO58" s="2" t="s">
        <v>1157</v>
      </c>
      <c r="FP58" s="2" t="s">
        <v>200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254</v>
      </c>
      <c r="FZ58" s="2" t="s">
        <v>243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>
        <v>1</v>
      </c>
      <c r="GH58" s="8">
        <v>85.73</v>
      </c>
      <c r="GI58" s="7">
        <v>-1</v>
      </c>
      <c r="GJ58" s="7">
        <v>-1</v>
      </c>
      <c r="GK58" s="2" t="s">
        <v>210</v>
      </c>
      <c r="GL58" s="2" t="s">
        <v>243</v>
      </c>
      <c r="GM58" s="2" t="s">
        <v>798</v>
      </c>
      <c r="GN58" s="2" t="s">
        <v>1201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254</v>
      </c>
      <c r="GX58" s="2" t="s">
        <v>243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254</v>
      </c>
      <c r="HJ58" s="2" t="s">
        <v>243</v>
      </c>
      <c r="HK58" s="2" t="s">
        <v>200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254</v>
      </c>
      <c r="HV58" s="2" t="s">
        <v>243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210</v>
      </c>
      <c r="IH58" s="2" t="s">
        <v>243</v>
      </c>
      <c r="II58" s="2" t="s">
        <v>1193</v>
      </c>
      <c r="IJ58" s="2" t="s">
        <v>783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228</v>
      </c>
      <c r="IT58" s="2" t="s">
        <v>243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254</v>
      </c>
      <c r="JF58" s="2" t="s">
        <v>243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200</v>
      </c>
      <c r="JR58" s="2" t="s">
        <v>200</v>
      </c>
      <c r="JS58" s="2" t="s">
        <v>200</v>
      </c>
      <c r="JT58" s="2" t="s">
        <v>200</v>
      </c>
      <c r="JU58" s="2" t="s">
        <v>200</v>
      </c>
      <c r="JV58" s="2" t="s">
        <v>200</v>
      </c>
      <c r="JW58" s="4"/>
      <c r="JX58" s="8"/>
      <c r="JY58" s="4"/>
      <c r="JZ58" s="8"/>
      <c r="KA58" s="7"/>
      <c r="KB58" s="7"/>
      <c r="KC58" s="2" t="s">
        <v>242</v>
      </c>
      <c r="KD58" s="2" t="s">
        <v>243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210</v>
      </c>
      <c r="KP58" s="2" t="s">
        <v>243</v>
      </c>
      <c r="KQ58" s="2" t="s">
        <v>1128</v>
      </c>
      <c r="KR58" s="2" t="s">
        <v>1042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210</v>
      </c>
      <c r="LB58" s="2" t="s">
        <v>243</v>
      </c>
      <c r="LC58" s="2" t="s">
        <v>1157</v>
      </c>
      <c r="LD58" s="2" t="s">
        <v>1202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254</v>
      </c>
      <c r="LN58" s="2" t="s">
        <v>243</v>
      </c>
      <c r="LO58" s="2" t="s">
        <v>200</v>
      </c>
      <c r="LP58" s="2" t="s">
        <v>200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243</v>
      </c>
      <c r="MA58" s="2" t="s">
        <v>969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210</v>
      </c>
      <c r="ML58" s="2" t="s">
        <v>243</v>
      </c>
      <c r="MM58" s="2" t="s">
        <v>258</v>
      </c>
      <c r="MN58" s="2" t="s">
        <v>1065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254</v>
      </c>
      <c r="MX58" s="2" t="s">
        <v>243</v>
      </c>
      <c r="MY58" s="2" t="s">
        <v>200</v>
      </c>
      <c r="MZ58" s="2" t="s">
        <v>200</v>
      </c>
      <c r="NA58" s="2" t="s">
        <v>212</v>
      </c>
      <c r="NB58" s="2" t="s">
        <v>200</v>
      </c>
      <c r="NC58" s="4"/>
      <c r="ND58" s="8"/>
      <c r="NE58" s="4"/>
      <c r="NF58" s="8"/>
      <c r="NG58" s="7"/>
      <c r="NH58" s="7"/>
      <c r="NI58" s="2" t="s">
        <v>254</v>
      </c>
      <c r="NJ58" s="2" t="s">
        <v>243</v>
      </c>
      <c r="NK58" s="2" t="s">
        <v>200</v>
      </c>
      <c r="NL58" s="2" t="s">
        <v>200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200</v>
      </c>
      <c r="NV58" s="2" t="s">
        <v>200</v>
      </c>
      <c r="NW58" s="2" t="s">
        <v>200</v>
      </c>
      <c r="NX58" s="2" t="s">
        <v>200</v>
      </c>
      <c r="NY58" s="2" t="s">
        <v>200</v>
      </c>
      <c r="NZ58" s="2" t="s">
        <v>200</v>
      </c>
      <c r="OA58" s="4"/>
      <c r="OB58" s="8"/>
      <c r="OC58" s="4"/>
      <c r="OD58" s="8"/>
      <c r="OE58" s="7"/>
      <c r="OF58" s="7"/>
      <c r="OG58" s="2" t="s">
        <v>242</v>
      </c>
      <c r="OH58" s="2" t="s">
        <v>243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254</v>
      </c>
      <c r="OT58" s="2" t="s">
        <v>243</v>
      </c>
      <c r="OU58" s="2" t="s">
        <v>200</v>
      </c>
      <c r="OV58" s="2" t="s">
        <v>200</v>
      </c>
      <c r="OW58" s="2" t="s">
        <v>212</v>
      </c>
      <c r="OX58" s="2" t="s">
        <v>200</v>
      </c>
      <c r="OY58" s="4"/>
      <c r="OZ58" s="8"/>
      <c r="PA58" s="4"/>
      <c r="PB58" s="8"/>
      <c r="PC58" s="7"/>
      <c r="PD58" s="7"/>
      <c r="PE58" s="2" t="s">
        <v>210</v>
      </c>
      <c r="PF58" s="2" t="s">
        <v>243</v>
      </c>
      <c r="PG58" s="2" t="s">
        <v>765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254</v>
      </c>
      <c r="PR58" s="2" t="s">
        <v>243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254</v>
      </c>
      <c r="QD58" s="2" t="s">
        <v>243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254</v>
      </c>
      <c r="QP58" s="2" t="s">
        <v>243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1203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1204</v>
      </c>
      <c r="G59" s="2" t="s">
        <v>1204</v>
      </c>
      <c r="H59" s="2" t="s">
        <v>1204</v>
      </c>
      <c r="I59" s="2" t="s">
        <v>1117</v>
      </c>
      <c r="J59" s="2" t="s">
        <v>195</v>
      </c>
      <c r="K59" s="2" t="s">
        <v>684</v>
      </c>
      <c r="L59" s="3">
        <v>75.6</v>
      </c>
      <c r="M59" s="3">
        <v>79.38</v>
      </c>
      <c r="N59" s="3">
        <v>151.99</v>
      </c>
      <c r="O59" s="2" t="s">
        <v>197</v>
      </c>
      <c r="P59" s="2" t="s">
        <v>431</v>
      </c>
      <c r="Q59" s="2" t="s">
        <v>199</v>
      </c>
      <c r="R59" s="2" t="s">
        <v>200</v>
      </c>
      <c r="S59" s="2" t="s">
        <v>1205</v>
      </c>
      <c r="T59" s="2" t="s">
        <v>202</v>
      </c>
      <c r="U59" s="2" t="s">
        <v>203</v>
      </c>
      <c r="V59" s="2" t="s">
        <v>859</v>
      </c>
      <c r="W59" s="2" t="s">
        <v>1048</v>
      </c>
      <c r="X59" s="2" t="s">
        <v>205</v>
      </c>
      <c r="Y59" s="2" t="s">
        <v>257</v>
      </c>
      <c r="Z59" s="4">
        <v>473</v>
      </c>
      <c r="AA59" s="4">
        <f>=ROUNDDOWN(39.4166666666667,0)</f>
      </c>
      <c r="AB59" s="5">
        <v>12</v>
      </c>
      <c r="AC59" s="2" t="s">
        <v>200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/>
      <c r="AP59" s="4">
        <v>7</v>
      </c>
      <c r="AQ59" s="8">
        <v>508.81</v>
      </c>
      <c r="AR59" s="4">
        <v>16</v>
      </c>
      <c r="AS59" s="8">
        <v>1327.23</v>
      </c>
      <c r="AT59" s="7">
        <v>-0.5625</v>
      </c>
      <c r="AU59" s="7">
        <v>-0.6166</v>
      </c>
      <c r="AV59" s="4">
        <v>13</v>
      </c>
      <c r="AW59" s="8">
        <v>1112.71</v>
      </c>
      <c r="AX59" s="4">
        <v>36</v>
      </c>
      <c r="AY59" s="8">
        <v>3351.41</v>
      </c>
      <c r="AZ59" s="7">
        <v>-0.6389</v>
      </c>
      <c r="BA59" s="7">
        <v>-0.668</v>
      </c>
      <c r="BB59" s="7">
        <v>0.4573</v>
      </c>
      <c r="BC59" s="4">
        <v>13</v>
      </c>
      <c r="BD59" s="8">
        <v>1112.71</v>
      </c>
      <c r="BE59" s="4">
        <v>36</v>
      </c>
      <c r="BF59" s="8">
        <v>3351.41</v>
      </c>
      <c r="BG59" s="7">
        <v>-0.6389</v>
      </c>
      <c r="BH59" s="7">
        <v>-0.668</v>
      </c>
      <c r="BI59" s="7">
        <v>1</v>
      </c>
      <c r="BJ59" s="4">
        <v>7</v>
      </c>
      <c r="BK59" s="8">
        <v>508.81</v>
      </c>
      <c r="BL59" s="2" t="s">
        <v>1206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210</v>
      </c>
      <c r="BV59" s="2" t="s">
        <v>197</v>
      </c>
      <c r="BW59" s="2" t="s">
        <v>200</v>
      </c>
      <c r="BX59" s="2" t="s">
        <v>1122</v>
      </c>
      <c r="BY59" s="2" t="s">
        <v>212</v>
      </c>
      <c r="BZ59" s="2" t="s">
        <v>200</v>
      </c>
      <c r="CA59" s="4">
        <v>5</v>
      </c>
      <c r="CB59" s="8">
        <v>337.35</v>
      </c>
      <c r="CC59" s="4">
        <v>4</v>
      </c>
      <c r="CD59" s="8">
        <v>317.52</v>
      </c>
      <c r="CE59" s="7">
        <v>0.25</v>
      </c>
      <c r="CF59" s="7">
        <v>0.0625</v>
      </c>
      <c r="CG59" s="2" t="s">
        <v>210</v>
      </c>
      <c r="CH59" s="2" t="s">
        <v>197</v>
      </c>
      <c r="CI59" s="2" t="s">
        <v>452</v>
      </c>
      <c r="CJ59" s="2" t="s">
        <v>1207</v>
      </c>
      <c r="CK59" s="2" t="s">
        <v>212</v>
      </c>
      <c r="CL59" s="2" t="s">
        <v>200</v>
      </c>
      <c r="CM59" s="4"/>
      <c r="CN59" s="8"/>
      <c r="CO59" s="4"/>
      <c r="CP59" s="8"/>
      <c r="CQ59" s="7"/>
      <c r="CR59" s="7"/>
      <c r="CS59" s="2" t="s">
        <v>210</v>
      </c>
      <c r="CT59" s="2" t="s">
        <v>197</v>
      </c>
      <c r="CU59" s="2" t="s">
        <v>1208</v>
      </c>
      <c r="CV59" s="2" t="s">
        <v>1209</v>
      </c>
      <c r="CW59" s="2" t="s">
        <v>212</v>
      </c>
      <c r="CX59" s="2" t="s">
        <v>200</v>
      </c>
      <c r="CY59" s="4"/>
      <c r="CZ59" s="8"/>
      <c r="DA59" s="4">
        <v>6</v>
      </c>
      <c r="DB59" s="8">
        <v>514.38</v>
      </c>
      <c r="DC59" s="7">
        <v>-1</v>
      </c>
      <c r="DD59" s="7">
        <v>-1</v>
      </c>
      <c r="DE59" s="2" t="s">
        <v>210</v>
      </c>
      <c r="DF59" s="2" t="s">
        <v>197</v>
      </c>
      <c r="DG59" s="2" t="s">
        <v>438</v>
      </c>
      <c r="DH59" s="2" t="s">
        <v>460</v>
      </c>
      <c r="DI59" s="2" t="s">
        <v>212</v>
      </c>
      <c r="DJ59" s="2" t="s">
        <v>200</v>
      </c>
      <c r="DK59" s="4">
        <v>1</v>
      </c>
      <c r="DL59" s="8">
        <v>85.73</v>
      </c>
      <c r="DM59" s="4">
        <v>1</v>
      </c>
      <c r="DN59" s="8">
        <v>85.73</v>
      </c>
      <c r="DO59" s="7"/>
      <c r="DP59" s="7"/>
      <c r="DQ59" s="2" t="s">
        <v>210</v>
      </c>
      <c r="DR59" s="2" t="s">
        <v>197</v>
      </c>
      <c r="DS59" s="2" t="s">
        <v>441</v>
      </c>
      <c r="DT59" s="2" t="s">
        <v>1210</v>
      </c>
      <c r="DU59" s="2" t="s">
        <v>212</v>
      </c>
      <c r="DV59" s="2" t="s">
        <v>200</v>
      </c>
      <c r="DW59" s="4">
        <v>1</v>
      </c>
      <c r="DX59" s="8">
        <v>85.73</v>
      </c>
      <c r="DY59" s="4">
        <v>2</v>
      </c>
      <c r="DZ59" s="8">
        <v>171.46</v>
      </c>
      <c r="EA59" s="7">
        <v>-0.5</v>
      </c>
      <c r="EB59" s="7">
        <v>-0.5</v>
      </c>
      <c r="EC59" s="2" t="s">
        <v>210</v>
      </c>
      <c r="ED59" s="2" t="s">
        <v>251</v>
      </c>
      <c r="EE59" s="2" t="s">
        <v>1054</v>
      </c>
      <c r="EF59" s="2" t="s">
        <v>1211</v>
      </c>
      <c r="EG59" s="2" t="s">
        <v>212</v>
      </c>
      <c r="EH59" s="2" t="s">
        <v>200</v>
      </c>
      <c r="EI59" s="4"/>
      <c r="EJ59" s="8"/>
      <c r="EK59" s="4"/>
      <c r="EL59" s="8"/>
      <c r="EM59" s="7"/>
      <c r="EN59" s="7"/>
      <c r="EO59" s="2" t="s">
        <v>210</v>
      </c>
      <c r="EP59" s="2" t="s">
        <v>197</v>
      </c>
      <c r="EQ59" s="2" t="s">
        <v>540</v>
      </c>
      <c r="ER59" s="2" t="s">
        <v>1105</v>
      </c>
      <c r="ES59" s="2" t="s">
        <v>212</v>
      </c>
      <c r="ET59" s="2" t="s">
        <v>200</v>
      </c>
      <c r="EU59" s="4"/>
      <c r="EV59" s="8"/>
      <c r="EW59" s="4">
        <v>2</v>
      </c>
      <c r="EX59" s="8">
        <v>158.76</v>
      </c>
      <c r="EY59" s="7">
        <v>-1</v>
      </c>
      <c r="EZ59" s="7">
        <v>-1</v>
      </c>
      <c r="FA59" s="2" t="s">
        <v>210</v>
      </c>
      <c r="FB59" s="2" t="s">
        <v>197</v>
      </c>
      <c r="FC59" s="2" t="s">
        <v>740</v>
      </c>
      <c r="FD59" s="2" t="s">
        <v>1125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210</v>
      </c>
      <c r="FN59" s="2" t="s">
        <v>197</v>
      </c>
      <c r="FO59" s="2" t="s">
        <v>233</v>
      </c>
      <c r="FP59" s="2" t="s">
        <v>1065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228</v>
      </c>
      <c r="FZ59" s="2" t="s">
        <v>197</v>
      </c>
      <c r="GA59" s="2" t="s">
        <v>200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406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254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369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210</v>
      </c>
      <c r="HV59" s="2" t="s">
        <v>197</v>
      </c>
      <c r="HW59" s="2" t="s">
        <v>371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210</v>
      </c>
      <c r="IH59" s="2" t="s">
        <v>197</v>
      </c>
      <c r="II59" s="2" t="s">
        <v>438</v>
      </c>
      <c r="IJ59" s="2" t="s">
        <v>1212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210</v>
      </c>
      <c r="IT59" s="2" t="s">
        <v>197</v>
      </c>
      <c r="IU59" s="2" t="s">
        <v>311</v>
      </c>
      <c r="IV59" s="2" t="s">
        <v>763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254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200</v>
      </c>
      <c r="JR59" s="2" t="s">
        <v>200</v>
      </c>
      <c r="JS59" s="2" t="s">
        <v>200</v>
      </c>
      <c r="JT59" s="2" t="s">
        <v>200</v>
      </c>
      <c r="JU59" s="2" t="s">
        <v>200</v>
      </c>
      <c r="JV59" s="2" t="s">
        <v>200</v>
      </c>
      <c r="JW59" s="4"/>
      <c r="JX59" s="8"/>
      <c r="JY59" s="4"/>
      <c r="JZ59" s="8"/>
      <c r="KA59" s="7"/>
      <c r="KB59" s="7"/>
      <c r="KC59" s="2" t="s">
        <v>242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>
        <v>1</v>
      </c>
      <c r="KL59" s="8">
        <v>79.38</v>
      </c>
      <c r="KM59" s="7">
        <v>-1</v>
      </c>
      <c r="KN59" s="7">
        <v>-1</v>
      </c>
      <c r="KO59" s="2" t="s">
        <v>210</v>
      </c>
      <c r="KP59" s="2" t="s">
        <v>243</v>
      </c>
      <c r="KQ59" s="2" t="s">
        <v>1208</v>
      </c>
      <c r="KR59" s="2" t="s">
        <v>1213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210</v>
      </c>
      <c r="LB59" s="2" t="s">
        <v>197</v>
      </c>
      <c r="LC59" s="2" t="s">
        <v>315</v>
      </c>
      <c r="LD59" s="2" t="s">
        <v>680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210</v>
      </c>
      <c r="LN59" s="2" t="s">
        <v>243</v>
      </c>
      <c r="LO59" s="2" t="s">
        <v>412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254</v>
      </c>
      <c r="LZ59" s="2" t="s">
        <v>197</v>
      </c>
      <c r="MA59" s="2" t="s">
        <v>200</v>
      </c>
      <c r="MB59" s="2" t="s">
        <v>200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210</v>
      </c>
      <c r="ML59" s="2" t="s">
        <v>251</v>
      </c>
      <c r="MM59" s="2" t="s">
        <v>1214</v>
      </c>
      <c r="MN59" s="2" t="s">
        <v>314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254</v>
      </c>
      <c r="NJ59" s="2" t="s">
        <v>197</v>
      </c>
      <c r="NK59" s="2" t="s">
        <v>200</v>
      </c>
      <c r="NL59" s="2" t="s">
        <v>200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210</v>
      </c>
      <c r="NV59" s="2" t="s">
        <v>243</v>
      </c>
      <c r="NW59" s="2" t="s">
        <v>279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242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254</v>
      </c>
      <c r="OT59" s="2" t="s">
        <v>243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210</v>
      </c>
      <c r="PF59" s="2" t="s">
        <v>197</v>
      </c>
      <c r="PG59" s="2" t="s">
        <v>765</v>
      </c>
      <c r="PH59" s="2" t="s">
        <v>572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254</v>
      </c>
      <c r="PR59" s="2" t="s">
        <v>197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254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254</v>
      </c>
      <c r="QP59" s="2" t="s">
        <v>243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473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1215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1204</v>
      </c>
      <c r="G60" s="2" t="s">
        <v>1204</v>
      </c>
      <c r="H60" s="2" t="s">
        <v>1204</v>
      </c>
      <c r="I60" s="2" t="s">
        <v>1117</v>
      </c>
      <c r="J60" s="2" t="s">
        <v>262</v>
      </c>
      <c r="K60" s="2" t="s">
        <v>684</v>
      </c>
      <c r="L60" s="3">
        <v>91.8</v>
      </c>
      <c r="M60" s="3">
        <v>96.39</v>
      </c>
      <c r="N60" s="3">
        <v>183.99</v>
      </c>
      <c r="O60" s="2" t="s">
        <v>197</v>
      </c>
      <c r="P60" s="2" t="s">
        <v>431</v>
      </c>
      <c r="Q60" s="2" t="s">
        <v>199</v>
      </c>
      <c r="R60" s="2" t="s">
        <v>200</v>
      </c>
      <c r="S60" s="2" t="s">
        <v>1205</v>
      </c>
      <c r="T60" s="2" t="s">
        <v>202</v>
      </c>
      <c r="U60" s="2" t="s">
        <v>203</v>
      </c>
      <c r="V60" s="2" t="s">
        <v>859</v>
      </c>
      <c r="W60" s="2" t="s">
        <v>1048</v>
      </c>
      <c r="X60" s="2" t="s">
        <v>205</v>
      </c>
      <c r="Y60" s="2" t="s">
        <v>257</v>
      </c>
      <c r="Z60" s="4">
        <v>364</v>
      </c>
      <c r="AA60" s="4">
        <f>=ROUNDDOWN(45.5,0)</f>
      </c>
      <c r="AB60" s="5">
        <v>8</v>
      </c>
      <c r="AC60" s="2" t="s">
        <v>200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/>
      <c r="AP60" s="4">
        <v>6</v>
      </c>
      <c r="AQ60" s="8">
        <v>603.9</v>
      </c>
      <c r="AR60" s="4">
        <v>20</v>
      </c>
      <c r="AS60" s="8">
        <v>2024.18</v>
      </c>
      <c r="AT60" s="7">
        <v>-0.7</v>
      </c>
      <c r="AU60" s="7">
        <v>-0.7017</v>
      </c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0.5427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6</v>
      </c>
      <c r="BK60" s="8">
        <v>603.9</v>
      </c>
      <c r="BL60" s="2" t="s">
        <v>1216</v>
      </c>
      <c r="BM60" s="7">
        <v>1</v>
      </c>
      <c r="BN60" s="7">
        <v>1</v>
      </c>
      <c r="BO60" s="4">
        <v>1</v>
      </c>
      <c r="BP60" s="8">
        <v>105.57</v>
      </c>
      <c r="BQ60" s="4"/>
      <c r="BR60" s="8"/>
      <c r="BS60" s="7"/>
      <c r="BT60" s="7"/>
      <c r="BU60" s="2" t="s">
        <v>210</v>
      </c>
      <c r="BV60" s="2" t="s">
        <v>197</v>
      </c>
      <c r="BW60" s="2" t="s">
        <v>200</v>
      </c>
      <c r="BX60" s="2" t="s">
        <v>1217</v>
      </c>
      <c r="BY60" s="2" t="s">
        <v>212</v>
      </c>
      <c r="BZ60" s="2" t="s">
        <v>200</v>
      </c>
      <c r="CA60" s="4">
        <v>1</v>
      </c>
      <c r="CB60" s="8">
        <v>81.93</v>
      </c>
      <c r="CC60" s="4">
        <v>4</v>
      </c>
      <c r="CD60" s="8">
        <v>385.56</v>
      </c>
      <c r="CE60" s="7">
        <v>-0.75</v>
      </c>
      <c r="CF60" s="7">
        <v>-0.7875</v>
      </c>
      <c r="CG60" s="2" t="s">
        <v>210</v>
      </c>
      <c r="CH60" s="2" t="s">
        <v>197</v>
      </c>
      <c r="CI60" s="2" t="s">
        <v>452</v>
      </c>
      <c r="CJ60" s="2" t="s">
        <v>315</v>
      </c>
      <c r="CK60" s="2" t="s">
        <v>212</v>
      </c>
      <c r="CL60" s="2" t="s">
        <v>200</v>
      </c>
      <c r="CM60" s="4"/>
      <c r="CN60" s="8"/>
      <c r="CO60" s="4"/>
      <c r="CP60" s="8"/>
      <c r="CQ60" s="7"/>
      <c r="CR60" s="7"/>
      <c r="CS60" s="2" t="s">
        <v>210</v>
      </c>
      <c r="CT60" s="2" t="s">
        <v>197</v>
      </c>
      <c r="CU60" s="2" t="s">
        <v>1208</v>
      </c>
      <c r="CV60" s="2" t="s">
        <v>803</v>
      </c>
      <c r="CW60" s="2" t="s">
        <v>212</v>
      </c>
      <c r="CX60" s="2" t="s">
        <v>200</v>
      </c>
      <c r="CY60" s="4">
        <v>2</v>
      </c>
      <c r="CZ60" s="8">
        <v>208.2</v>
      </c>
      <c r="DA60" s="4">
        <v>9</v>
      </c>
      <c r="DB60" s="8">
        <v>936.9</v>
      </c>
      <c r="DC60" s="7">
        <v>-0.7778</v>
      </c>
      <c r="DD60" s="7">
        <v>-0.7778</v>
      </c>
      <c r="DE60" s="2" t="s">
        <v>210</v>
      </c>
      <c r="DF60" s="2" t="s">
        <v>197</v>
      </c>
      <c r="DG60" s="2" t="s">
        <v>438</v>
      </c>
      <c r="DH60" s="2" t="s">
        <v>1182</v>
      </c>
      <c r="DI60" s="2" t="s">
        <v>212</v>
      </c>
      <c r="DJ60" s="2" t="s">
        <v>200</v>
      </c>
      <c r="DK60" s="4">
        <v>2</v>
      </c>
      <c r="DL60" s="8">
        <v>208.2</v>
      </c>
      <c r="DM60" s="4"/>
      <c r="DN60" s="8"/>
      <c r="DO60" s="7"/>
      <c r="DP60" s="7"/>
      <c r="DQ60" s="2" t="s">
        <v>210</v>
      </c>
      <c r="DR60" s="2" t="s">
        <v>197</v>
      </c>
      <c r="DS60" s="2" t="s">
        <v>441</v>
      </c>
      <c r="DT60" s="2" t="s">
        <v>1210</v>
      </c>
      <c r="DU60" s="2" t="s">
        <v>212</v>
      </c>
      <c r="DV60" s="2" t="s">
        <v>200</v>
      </c>
      <c r="DW60" s="4"/>
      <c r="DX60" s="8"/>
      <c r="DY60" s="4">
        <v>1</v>
      </c>
      <c r="DZ60" s="8">
        <v>104.1</v>
      </c>
      <c r="EA60" s="7">
        <v>-1</v>
      </c>
      <c r="EB60" s="7">
        <v>-1</v>
      </c>
      <c r="EC60" s="2" t="s">
        <v>210</v>
      </c>
      <c r="ED60" s="2" t="s">
        <v>197</v>
      </c>
      <c r="EE60" s="2" t="s">
        <v>1054</v>
      </c>
      <c r="EF60" s="2" t="s">
        <v>1040</v>
      </c>
      <c r="EG60" s="2" t="s">
        <v>212</v>
      </c>
      <c r="EH60" s="2" t="s">
        <v>200</v>
      </c>
      <c r="EI60" s="4"/>
      <c r="EJ60" s="8"/>
      <c r="EK60" s="4">
        <v>2</v>
      </c>
      <c r="EL60" s="8">
        <v>202.42</v>
      </c>
      <c r="EM60" s="7">
        <v>-1</v>
      </c>
      <c r="EN60" s="7">
        <v>-1</v>
      </c>
      <c r="EO60" s="2" t="s">
        <v>210</v>
      </c>
      <c r="EP60" s="2" t="s">
        <v>197</v>
      </c>
      <c r="EQ60" s="2" t="s">
        <v>555</v>
      </c>
      <c r="ER60" s="2" t="s">
        <v>1218</v>
      </c>
      <c r="ES60" s="2" t="s">
        <v>212</v>
      </c>
      <c r="ET60" s="2" t="s">
        <v>200</v>
      </c>
      <c r="EU60" s="4"/>
      <c r="EV60" s="8"/>
      <c r="EW60" s="4">
        <v>3</v>
      </c>
      <c r="EX60" s="8">
        <v>289.17</v>
      </c>
      <c r="EY60" s="7">
        <v>-1</v>
      </c>
      <c r="EZ60" s="7">
        <v>-1</v>
      </c>
      <c r="FA60" s="2" t="s">
        <v>210</v>
      </c>
      <c r="FB60" s="2" t="s">
        <v>197</v>
      </c>
      <c r="FC60" s="2" t="s">
        <v>740</v>
      </c>
      <c r="FD60" s="2" t="s">
        <v>1211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210</v>
      </c>
      <c r="FN60" s="2" t="s">
        <v>197</v>
      </c>
      <c r="FO60" s="2" t="s">
        <v>233</v>
      </c>
      <c r="FP60" s="2" t="s">
        <v>1065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228</v>
      </c>
      <c r="FZ60" s="2" t="s">
        <v>197</v>
      </c>
      <c r="GA60" s="2" t="s">
        <v>200</v>
      </c>
      <c r="GB60" s="2" t="s">
        <v>200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406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254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369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210</v>
      </c>
      <c r="HV60" s="2" t="s">
        <v>197</v>
      </c>
      <c r="HW60" s="2" t="s">
        <v>371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210</v>
      </c>
      <c r="IH60" s="2" t="s">
        <v>197</v>
      </c>
      <c r="II60" s="2" t="s">
        <v>438</v>
      </c>
      <c r="IJ60" s="2" t="s">
        <v>1142</v>
      </c>
      <c r="IK60" s="2" t="s">
        <v>212</v>
      </c>
      <c r="IL60" s="2" t="s">
        <v>200</v>
      </c>
      <c r="IM60" s="4"/>
      <c r="IN60" s="8"/>
      <c r="IO60" s="4">
        <v>1</v>
      </c>
      <c r="IP60" s="8">
        <v>106.03</v>
      </c>
      <c r="IQ60" s="7">
        <v>-1</v>
      </c>
      <c r="IR60" s="7">
        <v>-1</v>
      </c>
      <c r="IS60" s="2" t="s">
        <v>210</v>
      </c>
      <c r="IT60" s="2" t="s">
        <v>197</v>
      </c>
      <c r="IU60" s="2" t="s">
        <v>311</v>
      </c>
      <c r="IV60" s="2" t="s">
        <v>354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254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200</v>
      </c>
      <c r="JR60" s="2" t="s">
        <v>200</v>
      </c>
      <c r="JS60" s="2" t="s">
        <v>200</v>
      </c>
      <c r="JT60" s="2" t="s">
        <v>200</v>
      </c>
      <c r="JU60" s="2" t="s">
        <v>200</v>
      </c>
      <c r="JV60" s="2" t="s">
        <v>200</v>
      </c>
      <c r="JW60" s="4"/>
      <c r="JX60" s="8"/>
      <c r="JY60" s="4"/>
      <c r="JZ60" s="8"/>
      <c r="KA60" s="7"/>
      <c r="KB60" s="7"/>
      <c r="KC60" s="2" t="s">
        <v>242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243</v>
      </c>
      <c r="KQ60" s="2" t="s">
        <v>1208</v>
      </c>
      <c r="KR60" s="2" t="s">
        <v>1219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210</v>
      </c>
      <c r="LB60" s="2" t="s">
        <v>243</v>
      </c>
      <c r="LC60" s="2" t="s">
        <v>315</v>
      </c>
      <c r="LD60" s="2" t="s">
        <v>1220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210</v>
      </c>
      <c r="LN60" s="2" t="s">
        <v>243</v>
      </c>
      <c r="LO60" s="2" t="s">
        <v>412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254</v>
      </c>
      <c r="LZ60" s="2" t="s">
        <v>197</v>
      </c>
      <c r="MA60" s="2" t="s">
        <v>200</v>
      </c>
      <c r="MB60" s="2" t="s">
        <v>200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210</v>
      </c>
      <c r="ML60" s="2" t="s">
        <v>251</v>
      </c>
      <c r="MM60" s="2" t="s">
        <v>438</v>
      </c>
      <c r="MN60" s="2" t="s">
        <v>314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254</v>
      </c>
      <c r="NJ60" s="2" t="s">
        <v>197</v>
      </c>
      <c r="NK60" s="2" t="s">
        <v>200</v>
      </c>
      <c r="NL60" s="2" t="s">
        <v>200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210</v>
      </c>
      <c r="NV60" s="2" t="s">
        <v>243</v>
      </c>
      <c r="NW60" s="2" t="s">
        <v>279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242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254</v>
      </c>
      <c r="OT60" s="2" t="s">
        <v>243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210</v>
      </c>
      <c r="PF60" s="2" t="s">
        <v>197</v>
      </c>
      <c r="PG60" s="2" t="s">
        <v>765</v>
      </c>
      <c r="PH60" s="2" t="s">
        <v>781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254</v>
      </c>
      <c r="PR60" s="2" t="s">
        <v>197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254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254</v>
      </c>
      <c r="QP60" s="2" t="s">
        <v>243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278</v>
      </c>
      <c r="QV60" s="4"/>
      <c r="QW60" s="4"/>
      <c r="QX60" s="4">
        <v>86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1221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1222</v>
      </c>
      <c r="G61" s="2" t="s">
        <v>1222</v>
      </c>
      <c r="H61" s="2" t="s">
        <v>1222</v>
      </c>
      <c r="I61" s="2" t="s">
        <v>1223</v>
      </c>
      <c r="J61" s="2" t="s">
        <v>195</v>
      </c>
      <c r="K61" s="2" t="s">
        <v>1224</v>
      </c>
      <c r="L61" s="3">
        <v>54.85</v>
      </c>
      <c r="M61" s="3">
        <v>57.59</v>
      </c>
      <c r="N61" s="3">
        <v>119.99</v>
      </c>
      <c r="O61" s="2" t="s">
        <v>197</v>
      </c>
      <c r="P61" s="2" t="s">
        <v>1225</v>
      </c>
      <c r="Q61" s="2" t="s">
        <v>199</v>
      </c>
      <c r="R61" s="2" t="s">
        <v>200</v>
      </c>
      <c r="S61" s="2" t="s">
        <v>1226</v>
      </c>
      <c r="T61" s="2" t="s">
        <v>202</v>
      </c>
      <c r="U61" s="2" t="s">
        <v>203</v>
      </c>
      <c r="V61" s="2" t="s">
        <v>1120</v>
      </c>
      <c r="W61" s="2" t="s">
        <v>1077</v>
      </c>
      <c r="X61" s="2" t="s">
        <v>723</v>
      </c>
      <c r="Y61" s="2" t="s">
        <v>1227</v>
      </c>
      <c r="Z61" s="4">
        <v>164</v>
      </c>
      <c r="AA61" s="4">
        <f>=ROUNDDOWN(18.2222222222222,0)</f>
      </c>
      <c r="AB61" s="5">
        <v>9</v>
      </c>
      <c r="AC61" s="2" t="s">
        <v>181</v>
      </c>
      <c r="AD61" s="4">
        <v>180</v>
      </c>
      <c r="AE61" s="4">
        <v>180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4</v>
      </c>
      <c r="AQ61" s="8">
        <v>249.37</v>
      </c>
      <c r="AR61" s="4"/>
      <c r="AS61" s="8"/>
      <c r="AT61" s="7"/>
      <c r="AU61" s="7"/>
      <c r="AV61" s="4">
        <v>10</v>
      </c>
      <c r="AW61" s="8">
        <v>682.83</v>
      </c>
      <c r="AX61" s="4" t="s">
        <v>200</v>
      </c>
      <c r="AY61" s="8" t="s">
        <v>200</v>
      </c>
      <c r="AZ61" s="7" t="s">
        <v>200</v>
      </c>
      <c r="BA61" s="7" t="s">
        <v>200</v>
      </c>
      <c r="BB61" s="7">
        <v>0.3652</v>
      </c>
      <c r="BC61" s="4">
        <v>13</v>
      </c>
      <c r="BD61" s="8">
        <v>878.82</v>
      </c>
      <c r="BE61" s="4" t="s">
        <v>200</v>
      </c>
      <c r="BF61" s="8" t="s">
        <v>200</v>
      </c>
      <c r="BG61" s="7" t="s">
        <v>200</v>
      </c>
      <c r="BH61" s="7" t="s">
        <v>200</v>
      </c>
      <c r="BI61" s="7">
        <v>0.777</v>
      </c>
      <c r="BJ61" s="4">
        <v>4</v>
      </c>
      <c r="BK61" s="8">
        <v>249.37</v>
      </c>
      <c r="BL61" s="2" t="s">
        <v>1228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364</v>
      </c>
      <c r="BY61" s="2" t="s">
        <v>212</v>
      </c>
      <c r="BZ61" s="2" t="s">
        <v>200</v>
      </c>
      <c r="CA61" s="4"/>
      <c r="CB61" s="8"/>
      <c r="CC61" s="4"/>
      <c r="CD61" s="8"/>
      <c r="CE61" s="7"/>
      <c r="CF61" s="7"/>
      <c r="CG61" s="2" t="s">
        <v>210</v>
      </c>
      <c r="CH61" s="2" t="s">
        <v>197</v>
      </c>
      <c r="CI61" s="2" t="s">
        <v>715</v>
      </c>
      <c r="CJ61" s="2" t="s">
        <v>200</v>
      </c>
      <c r="CK61" s="2" t="s">
        <v>212</v>
      </c>
      <c r="CL61" s="2" t="s">
        <v>200</v>
      </c>
      <c r="CM61" s="4">
        <v>1</v>
      </c>
      <c r="CN61" s="8">
        <v>64.5</v>
      </c>
      <c r="CO61" s="4"/>
      <c r="CP61" s="8"/>
      <c r="CQ61" s="7"/>
      <c r="CR61" s="7"/>
      <c r="CS61" s="2" t="s">
        <v>210</v>
      </c>
      <c r="CT61" s="2" t="s">
        <v>197</v>
      </c>
      <c r="CU61" s="2" t="s">
        <v>1229</v>
      </c>
      <c r="CV61" s="2" t="s">
        <v>1230</v>
      </c>
      <c r="CW61" s="2" t="s">
        <v>212</v>
      </c>
      <c r="CX61" s="2" t="s">
        <v>200</v>
      </c>
      <c r="CY61" s="4">
        <v>1</v>
      </c>
      <c r="CZ61" s="8">
        <v>62.2</v>
      </c>
      <c r="DA61" s="4"/>
      <c r="DB61" s="8"/>
      <c r="DC61" s="7"/>
      <c r="DD61" s="7"/>
      <c r="DE61" s="2" t="s">
        <v>210</v>
      </c>
      <c r="DF61" s="2" t="s">
        <v>197</v>
      </c>
      <c r="DG61" s="2" t="s">
        <v>1231</v>
      </c>
      <c r="DH61" s="2" t="s">
        <v>1232</v>
      </c>
      <c r="DI61" s="2" t="s">
        <v>212</v>
      </c>
      <c r="DJ61" s="2" t="s">
        <v>200</v>
      </c>
      <c r="DK61" s="4">
        <v>1</v>
      </c>
      <c r="DL61" s="8">
        <v>62.2</v>
      </c>
      <c r="DM61" s="4"/>
      <c r="DN61" s="8"/>
      <c r="DO61" s="7"/>
      <c r="DP61" s="7"/>
      <c r="DQ61" s="2" t="s">
        <v>210</v>
      </c>
      <c r="DR61" s="2" t="s">
        <v>197</v>
      </c>
      <c r="DS61" s="2" t="s">
        <v>1233</v>
      </c>
      <c r="DT61" s="2" t="s">
        <v>1234</v>
      </c>
      <c r="DU61" s="2" t="s">
        <v>212</v>
      </c>
      <c r="DV61" s="2" t="s">
        <v>200</v>
      </c>
      <c r="DW61" s="4"/>
      <c r="DX61" s="8"/>
      <c r="DY61" s="4"/>
      <c r="DZ61" s="8"/>
      <c r="EA61" s="7"/>
      <c r="EB61" s="7"/>
      <c r="EC61" s="2" t="s">
        <v>210</v>
      </c>
      <c r="ED61" s="2" t="s">
        <v>197</v>
      </c>
      <c r="EE61" s="2" t="s">
        <v>1233</v>
      </c>
      <c r="EF61" s="2" t="s">
        <v>850</v>
      </c>
      <c r="EG61" s="2" t="s">
        <v>212</v>
      </c>
      <c r="EH61" s="2" t="s">
        <v>200</v>
      </c>
      <c r="EI61" s="4">
        <v>1</v>
      </c>
      <c r="EJ61" s="8">
        <v>60.47</v>
      </c>
      <c r="EK61" s="4"/>
      <c r="EL61" s="8"/>
      <c r="EM61" s="7"/>
      <c r="EN61" s="7"/>
      <c r="EO61" s="2" t="s">
        <v>210</v>
      </c>
      <c r="EP61" s="2" t="s">
        <v>197</v>
      </c>
      <c r="EQ61" s="2" t="s">
        <v>1235</v>
      </c>
      <c r="ER61" s="2" t="s">
        <v>1236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210</v>
      </c>
      <c r="FB61" s="2" t="s">
        <v>197</v>
      </c>
      <c r="FC61" s="2" t="s">
        <v>1237</v>
      </c>
      <c r="FD61" s="2" t="s">
        <v>1238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363</v>
      </c>
      <c r="FP61" s="2" t="s">
        <v>200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228</v>
      </c>
      <c r="FZ61" s="2" t="s">
        <v>197</v>
      </c>
      <c r="GA61" s="2" t="s">
        <v>200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210</v>
      </c>
      <c r="GL61" s="2" t="s">
        <v>197</v>
      </c>
      <c r="GM61" s="2" t="s">
        <v>1233</v>
      </c>
      <c r="GN61" s="2" t="s">
        <v>1239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254</v>
      </c>
      <c r="GX61" s="2" t="s">
        <v>197</v>
      </c>
      <c r="GY61" s="2" t="s">
        <v>200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254</v>
      </c>
      <c r="HJ61" s="2" t="s">
        <v>197</v>
      </c>
      <c r="HK61" s="2" t="s">
        <v>200</v>
      </c>
      <c r="HL61" s="2" t="s">
        <v>200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1240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210</v>
      </c>
      <c r="IH61" s="2" t="s">
        <v>197</v>
      </c>
      <c r="II61" s="2" t="s">
        <v>1233</v>
      </c>
      <c r="IJ61" s="2" t="s">
        <v>931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228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/>
      <c r="JB61" s="8"/>
      <c r="JC61" s="7"/>
      <c r="JD61" s="7"/>
      <c r="JE61" s="2" t="s">
        <v>254</v>
      </c>
      <c r="JF61" s="2" t="s">
        <v>197</v>
      </c>
      <c r="JG61" s="2" t="s">
        <v>200</v>
      </c>
      <c r="JH61" s="2" t="s">
        <v>200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254</v>
      </c>
      <c r="JR61" s="2" t="s">
        <v>197</v>
      </c>
      <c r="JS61" s="2" t="s">
        <v>200</v>
      </c>
      <c r="JT61" s="2" t="s">
        <v>200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242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254</v>
      </c>
      <c r="KP61" s="2" t="s">
        <v>197</v>
      </c>
      <c r="KQ61" s="2" t="s">
        <v>200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254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254</v>
      </c>
      <c r="LN61" s="2" t="s">
        <v>197</v>
      </c>
      <c r="LO61" s="2" t="s">
        <v>200</v>
      </c>
      <c r="LP61" s="2" t="s">
        <v>200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254</v>
      </c>
      <c r="LZ61" s="2" t="s">
        <v>197</v>
      </c>
      <c r="MA61" s="2" t="s">
        <v>200</v>
      </c>
      <c r="MB61" s="2" t="s">
        <v>200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200</v>
      </c>
      <c r="ML61" s="2" t="s">
        <v>200</v>
      </c>
      <c r="MM61" s="2" t="s">
        <v>200</v>
      </c>
      <c r="MN61" s="2" t="s">
        <v>200</v>
      </c>
      <c r="MO61" s="2" t="s">
        <v>200</v>
      </c>
      <c r="MP61" s="2" t="s">
        <v>200</v>
      </c>
      <c r="MQ61" s="4"/>
      <c r="MR61" s="8"/>
      <c r="MS61" s="4"/>
      <c r="MT61" s="8"/>
      <c r="MU61" s="7"/>
      <c r="MV61" s="7"/>
      <c r="MW61" s="2" t="s">
        <v>254</v>
      </c>
      <c r="MX61" s="2" t="s">
        <v>243</v>
      </c>
      <c r="MY61" s="2" t="s">
        <v>200</v>
      </c>
      <c r="MZ61" s="2" t="s">
        <v>200</v>
      </c>
      <c r="NA61" s="2" t="s">
        <v>212</v>
      </c>
      <c r="NB61" s="2" t="s">
        <v>200</v>
      </c>
      <c r="NC61" s="4"/>
      <c r="ND61" s="8"/>
      <c r="NE61" s="4"/>
      <c r="NF61" s="8"/>
      <c r="NG61" s="7"/>
      <c r="NH61" s="7"/>
      <c r="NI61" s="2" t="s">
        <v>254</v>
      </c>
      <c r="NJ61" s="2" t="s">
        <v>197</v>
      </c>
      <c r="NK61" s="2" t="s">
        <v>200</v>
      </c>
      <c r="NL61" s="2" t="s">
        <v>200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228</v>
      </c>
      <c r="NV61" s="2" t="s">
        <v>197</v>
      </c>
      <c r="NW61" s="2" t="s">
        <v>200</v>
      </c>
      <c r="NX61" s="2" t="s">
        <v>200</v>
      </c>
      <c r="NY61" s="2" t="s">
        <v>212</v>
      </c>
      <c r="NZ61" s="2" t="s">
        <v>200</v>
      </c>
      <c r="OA61" s="4"/>
      <c r="OB61" s="8"/>
      <c r="OC61" s="4"/>
      <c r="OD61" s="8"/>
      <c r="OE61" s="7"/>
      <c r="OF61" s="7"/>
      <c r="OG61" s="2" t="s">
        <v>200</v>
      </c>
      <c r="OH61" s="2" t="s">
        <v>200</v>
      </c>
      <c r="OI61" s="2" t="s">
        <v>200</v>
      </c>
      <c r="OJ61" s="2" t="s">
        <v>200</v>
      </c>
      <c r="OK61" s="2" t="s">
        <v>200</v>
      </c>
      <c r="OL61" s="2" t="s">
        <v>200</v>
      </c>
      <c r="OM61" s="4"/>
      <c r="ON61" s="8"/>
      <c r="OO61" s="4"/>
      <c r="OP61" s="8"/>
      <c r="OQ61" s="7"/>
      <c r="OR61" s="7"/>
      <c r="OS61" s="2" t="s">
        <v>254</v>
      </c>
      <c r="OT61" s="2" t="s">
        <v>197</v>
      </c>
      <c r="OU61" s="2" t="s">
        <v>200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228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254</v>
      </c>
      <c r="PR61" s="2" t="s">
        <v>197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254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200</v>
      </c>
      <c r="QP61" s="2" t="s">
        <v>200</v>
      </c>
      <c r="QQ61" s="2" t="s">
        <v>200</v>
      </c>
      <c r="QR61" s="2" t="s">
        <v>200</v>
      </c>
      <c r="QS61" s="2" t="s">
        <v>200</v>
      </c>
      <c r="QT61" s="2" t="s">
        <v>200</v>
      </c>
      <c r="QU61" s="4">
        <v>64</v>
      </c>
      <c r="QV61" s="4"/>
      <c r="QW61" s="4"/>
      <c r="QX61" s="4">
        <v>100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>
        <v>180</v>
      </c>
      <c r="TE61" s="4"/>
      <c r="TF61" s="4"/>
      <c r="TG61" s="4"/>
      <c r="TH61" s="4"/>
      <c r="TI61" s="4"/>
      <c r="TJ61" s="4"/>
    </row>
    <row r="62">
      <c r="A62" s="2" t="s">
        <v>1241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1222</v>
      </c>
      <c r="G62" s="2" t="s">
        <v>1222</v>
      </c>
      <c r="H62" s="2" t="s">
        <v>1222</v>
      </c>
      <c r="I62" s="2" t="s">
        <v>1223</v>
      </c>
      <c r="J62" s="2" t="s">
        <v>262</v>
      </c>
      <c r="K62" s="2" t="s">
        <v>1224</v>
      </c>
      <c r="L62" s="3">
        <v>64</v>
      </c>
      <c r="M62" s="3">
        <v>67.2</v>
      </c>
      <c r="N62" s="3">
        <v>139.99</v>
      </c>
      <c r="O62" s="2" t="s">
        <v>197</v>
      </c>
      <c r="P62" s="2" t="s">
        <v>1225</v>
      </c>
      <c r="Q62" s="2" t="s">
        <v>199</v>
      </c>
      <c r="R62" s="2" t="s">
        <v>200</v>
      </c>
      <c r="S62" s="2" t="s">
        <v>1226</v>
      </c>
      <c r="T62" s="2" t="s">
        <v>202</v>
      </c>
      <c r="U62" s="2" t="s">
        <v>203</v>
      </c>
      <c r="V62" s="2" t="s">
        <v>1120</v>
      </c>
      <c r="W62" s="2" t="s">
        <v>1077</v>
      </c>
      <c r="X62" s="2" t="s">
        <v>723</v>
      </c>
      <c r="Y62" s="2" t="s">
        <v>1227</v>
      </c>
      <c r="Z62" s="4">
        <v>140</v>
      </c>
      <c r="AA62" s="4">
        <f>=ROUNDDOWN(24.5614035087719,0)</f>
      </c>
      <c r="AB62" s="5">
        <v>5.7</v>
      </c>
      <c r="AC62" s="2" t="s">
        <v>181</v>
      </c>
      <c r="AD62" s="4">
        <v>150</v>
      </c>
      <c r="AE62" s="4">
        <v>150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/>
      <c r="AP62" s="4">
        <v>6</v>
      </c>
      <c r="AQ62" s="8">
        <v>433.46</v>
      </c>
      <c r="AR62" s="4"/>
      <c r="AS62" s="8"/>
      <c r="AT62" s="7"/>
      <c r="AU62" s="7"/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0.6348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6</v>
      </c>
      <c r="BK62" s="8">
        <v>433.46</v>
      </c>
      <c r="BL62" s="2" t="s">
        <v>1242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322</v>
      </c>
      <c r="BY62" s="2" t="s">
        <v>212</v>
      </c>
      <c r="BZ62" s="2" t="s">
        <v>200</v>
      </c>
      <c r="CA62" s="4"/>
      <c r="CB62" s="8"/>
      <c r="CC62" s="4"/>
      <c r="CD62" s="8"/>
      <c r="CE62" s="7"/>
      <c r="CF62" s="7"/>
      <c r="CG62" s="2" t="s">
        <v>210</v>
      </c>
      <c r="CH62" s="2" t="s">
        <v>197</v>
      </c>
      <c r="CI62" s="2" t="s">
        <v>715</v>
      </c>
      <c r="CJ62" s="2" t="s">
        <v>348</v>
      </c>
      <c r="CK62" s="2" t="s">
        <v>212</v>
      </c>
      <c r="CL62" s="2" t="s">
        <v>200</v>
      </c>
      <c r="CM62" s="4"/>
      <c r="CN62" s="8"/>
      <c r="CO62" s="4"/>
      <c r="CP62" s="8"/>
      <c r="CQ62" s="7"/>
      <c r="CR62" s="7"/>
      <c r="CS62" s="2" t="s">
        <v>210</v>
      </c>
      <c r="CT62" s="2" t="s">
        <v>197</v>
      </c>
      <c r="CU62" s="2" t="s">
        <v>1229</v>
      </c>
      <c r="CV62" s="2" t="s">
        <v>348</v>
      </c>
      <c r="CW62" s="2" t="s">
        <v>212</v>
      </c>
      <c r="CX62" s="2" t="s">
        <v>200</v>
      </c>
      <c r="CY62" s="4">
        <v>2</v>
      </c>
      <c r="CZ62" s="8">
        <v>145.16</v>
      </c>
      <c r="DA62" s="4"/>
      <c r="DB62" s="8"/>
      <c r="DC62" s="7"/>
      <c r="DD62" s="7"/>
      <c r="DE62" s="2" t="s">
        <v>210</v>
      </c>
      <c r="DF62" s="2" t="s">
        <v>197</v>
      </c>
      <c r="DG62" s="2" t="s">
        <v>1231</v>
      </c>
      <c r="DH62" s="2" t="s">
        <v>827</v>
      </c>
      <c r="DI62" s="2" t="s">
        <v>212</v>
      </c>
      <c r="DJ62" s="2" t="s">
        <v>200</v>
      </c>
      <c r="DK62" s="4">
        <v>3</v>
      </c>
      <c r="DL62" s="8">
        <v>217.74</v>
      </c>
      <c r="DM62" s="4"/>
      <c r="DN62" s="8"/>
      <c r="DO62" s="7"/>
      <c r="DP62" s="7"/>
      <c r="DQ62" s="2" t="s">
        <v>210</v>
      </c>
      <c r="DR62" s="2" t="s">
        <v>197</v>
      </c>
      <c r="DS62" s="2" t="s">
        <v>1233</v>
      </c>
      <c r="DT62" s="2" t="s">
        <v>931</v>
      </c>
      <c r="DU62" s="2" t="s">
        <v>212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1233</v>
      </c>
      <c r="EF62" s="2" t="s">
        <v>1243</v>
      </c>
      <c r="EG62" s="2" t="s">
        <v>212</v>
      </c>
      <c r="EH62" s="2" t="s">
        <v>200</v>
      </c>
      <c r="EI62" s="4">
        <v>1</v>
      </c>
      <c r="EJ62" s="8">
        <v>70.56</v>
      </c>
      <c r="EK62" s="4"/>
      <c r="EL62" s="8"/>
      <c r="EM62" s="7"/>
      <c r="EN62" s="7"/>
      <c r="EO62" s="2" t="s">
        <v>210</v>
      </c>
      <c r="EP62" s="2" t="s">
        <v>197</v>
      </c>
      <c r="EQ62" s="2" t="s">
        <v>848</v>
      </c>
      <c r="ER62" s="2" t="s">
        <v>1244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1237</v>
      </c>
      <c r="FD62" s="2" t="s">
        <v>1238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363</v>
      </c>
      <c r="FP62" s="2" t="s">
        <v>200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228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210</v>
      </c>
      <c r="GL62" s="2" t="s">
        <v>197</v>
      </c>
      <c r="GM62" s="2" t="s">
        <v>1233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254</v>
      </c>
      <c r="GX62" s="2" t="s">
        <v>197</v>
      </c>
      <c r="GY62" s="2" t="s">
        <v>200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254</v>
      </c>
      <c r="HJ62" s="2" t="s">
        <v>197</v>
      </c>
      <c r="HK62" s="2" t="s">
        <v>200</v>
      </c>
      <c r="HL62" s="2" t="s">
        <v>200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1240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210</v>
      </c>
      <c r="IH62" s="2" t="s">
        <v>197</v>
      </c>
      <c r="II62" s="2" t="s">
        <v>1233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228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254</v>
      </c>
      <c r="JF62" s="2" t="s">
        <v>197</v>
      </c>
      <c r="JG62" s="2" t="s">
        <v>200</v>
      </c>
      <c r="JH62" s="2" t="s">
        <v>200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254</v>
      </c>
      <c r="JR62" s="2" t="s">
        <v>197</v>
      </c>
      <c r="JS62" s="2" t="s">
        <v>200</v>
      </c>
      <c r="JT62" s="2" t="s">
        <v>200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242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254</v>
      </c>
      <c r="KP62" s="2" t="s">
        <v>197</v>
      </c>
      <c r="KQ62" s="2" t="s">
        <v>200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254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254</v>
      </c>
      <c r="LN62" s="2" t="s">
        <v>197</v>
      </c>
      <c r="LO62" s="2" t="s">
        <v>200</v>
      </c>
      <c r="LP62" s="2" t="s">
        <v>200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254</v>
      </c>
      <c r="LZ62" s="2" t="s">
        <v>197</v>
      </c>
      <c r="MA62" s="2" t="s">
        <v>200</v>
      </c>
      <c r="MB62" s="2" t="s">
        <v>200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200</v>
      </c>
      <c r="ML62" s="2" t="s">
        <v>200</v>
      </c>
      <c r="MM62" s="2" t="s">
        <v>200</v>
      </c>
      <c r="MN62" s="2" t="s">
        <v>200</v>
      </c>
      <c r="MO62" s="2" t="s">
        <v>200</v>
      </c>
      <c r="MP62" s="2" t="s">
        <v>200</v>
      </c>
      <c r="MQ62" s="4"/>
      <c r="MR62" s="8"/>
      <c r="MS62" s="4"/>
      <c r="MT62" s="8"/>
      <c r="MU62" s="7"/>
      <c r="MV62" s="7"/>
      <c r="MW62" s="2" t="s">
        <v>254</v>
      </c>
      <c r="MX62" s="2" t="s">
        <v>243</v>
      </c>
      <c r="MY62" s="2" t="s">
        <v>200</v>
      </c>
      <c r="MZ62" s="2" t="s">
        <v>200</v>
      </c>
      <c r="NA62" s="2" t="s">
        <v>212</v>
      </c>
      <c r="NB62" s="2" t="s">
        <v>200</v>
      </c>
      <c r="NC62" s="4"/>
      <c r="ND62" s="8"/>
      <c r="NE62" s="4"/>
      <c r="NF62" s="8"/>
      <c r="NG62" s="7"/>
      <c r="NH62" s="7"/>
      <c r="NI62" s="2" t="s">
        <v>254</v>
      </c>
      <c r="NJ62" s="2" t="s">
        <v>197</v>
      </c>
      <c r="NK62" s="2" t="s">
        <v>200</v>
      </c>
      <c r="NL62" s="2" t="s">
        <v>200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228</v>
      </c>
      <c r="NV62" s="2" t="s">
        <v>197</v>
      </c>
      <c r="NW62" s="2" t="s">
        <v>200</v>
      </c>
      <c r="NX62" s="2" t="s">
        <v>200</v>
      </c>
      <c r="NY62" s="2" t="s">
        <v>212</v>
      </c>
      <c r="NZ62" s="2" t="s">
        <v>200</v>
      </c>
      <c r="OA62" s="4"/>
      <c r="OB62" s="8"/>
      <c r="OC62" s="4"/>
      <c r="OD62" s="8"/>
      <c r="OE62" s="7"/>
      <c r="OF62" s="7"/>
      <c r="OG62" s="2" t="s">
        <v>200</v>
      </c>
      <c r="OH62" s="2" t="s">
        <v>200</v>
      </c>
      <c r="OI62" s="2" t="s">
        <v>200</v>
      </c>
      <c r="OJ62" s="2" t="s">
        <v>200</v>
      </c>
      <c r="OK62" s="2" t="s">
        <v>200</v>
      </c>
      <c r="OL62" s="2" t="s">
        <v>200</v>
      </c>
      <c r="OM62" s="4"/>
      <c r="ON62" s="8"/>
      <c r="OO62" s="4"/>
      <c r="OP62" s="8"/>
      <c r="OQ62" s="7"/>
      <c r="OR62" s="7"/>
      <c r="OS62" s="2" t="s">
        <v>254</v>
      </c>
      <c r="OT62" s="2" t="s">
        <v>197</v>
      </c>
      <c r="OU62" s="2" t="s">
        <v>200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228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254</v>
      </c>
      <c r="PR62" s="2" t="s">
        <v>197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254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200</v>
      </c>
      <c r="QP62" s="2" t="s">
        <v>200</v>
      </c>
      <c r="QQ62" s="2" t="s">
        <v>200</v>
      </c>
      <c r="QR62" s="2" t="s">
        <v>200</v>
      </c>
      <c r="QS62" s="2" t="s">
        <v>200</v>
      </c>
      <c r="QT62" s="2" t="s">
        <v>200</v>
      </c>
      <c r="QU62" s="4">
        <v>47</v>
      </c>
      <c r="QV62" s="4"/>
      <c r="QW62" s="4"/>
      <c r="QX62" s="4">
        <v>93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>
        <v>150</v>
      </c>
      <c r="TE62" s="4"/>
      <c r="TF62" s="4"/>
      <c r="TG62" s="4"/>
      <c r="TH62" s="4"/>
      <c r="TI62" s="4"/>
      <c r="TJ62" s="4"/>
    </row>
    <row r="63">
      <c r="A63" s="2" t="s">
        <v>1245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1222</v>
      </c>
      <c r="G63" s="2" t="s">
        <v>1222</v>
      </c>
      <c r="H63" s="2" t="s">
        <v>1222</v>
      </c>
      <c r="I63" s="2" t="s">
        <v>1223</v>
      </c>
      <c r="J63" s="2" t="s">
        <v>195</v>
      </c>
      <c r="K63" s="2" t="s">
        <v>430</v>
      </c>
      <c r="L63" s="3">
        <v>54.85</v>
      </c>
      <c r="M63" s="3">
        <v>57.59</v>
      </c>
      <c r="N63" s="3">
        <v>119.99</v>
      </c>
      <c r="O63" s="2" t="s">
        <v>197</v>
      </c>
      <c r="P63" s="2" t="s">
        <v>1225</v>
      </c>
      <c r="Q63" s="2" t="s">
        <v>199</v>
      </c>
      <c r="R63" s="2" t="s">
        <v>200</v>
      </c>
      <c r="S63" s="2" t="s">
        <v>1246</v>
      </c>
      <c r="T63" s="2" t="s">
        <v>202</v>
      </c>
      <c r="U63" s="2" t="s">
        <v>203</v>
      </c>
      <c r="V63" s="2" t="s">
        <v>1120</v>
      </c>
      <c r="W63" s="2" t="s">
        <v>1077</v>
      </c>
      <c r="X63" s="2" t="s">
        <v>723</v>
      </c>
      <c r="Y63" s="2" t="s">
        <v>1227</v>
      </c>
      <c r="Z63" s="4">
        <v>191</v>
      </c>
      <c r="AA63" s="4">
        <f>=ROUNDDOWN(31.8333333333333,0)</f>
      </c>
      <c r="AB63" s="5">
        <v>6</v>
      </c>
      <c r="AC63" s="2" t="s">
        <v>200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/>
      <c r="AP63" s="4">
        <v>1</v>
      </c>
      <c r="AQ63" s="8">
        <v>51.83</v>
      </c>
      <c r="AR63" s="4"/>
      <c r="AS63" s="8"/>
      <c r="AT63" s="7"/>
      <c r="AU63" s="7"/>
      <c r="AV63" s="4">
        <v>3</v>
      </c>
      <c r="AW63" s="8">
        <v>195.99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>
        <v>0.2645</v>
      </c>
      <c r="BC63" s="4" t="s">
        <v>200</v>
      </c>
      <c r="BD63" s="8" t="s">
        <v>200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>
        <v>0.223</v>
      </c>
      <c r="BJ63" s="4">
        <v>1</v>
      </c>
      <c r="BK63" s="8">
        <v>51.83</v>
      </c>
      <c r="BL63" s="2" t="s">
        <v>23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210</v>
      </c>
      <c r="BV63" s="2" t="s">
        <v>197</v>
      </c>
      <c r="BW63" s="2" t="s">
        <v>200</v>
      </c>
      <c r="BX63" s="2" t="s">
        <v>1247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197</v>
      </c>
      <c r="CI63" s="2" t="s">
        <v>715</v>
      </c>
      <c r="CJ63" s="2" t="s">
        <v>200</v>
      </c>
      <c r="CK63" s="2" t="s">
        <v>212</v>
      </c>
      <c r="CL63" s="2" t="s">
        <v>200</v>
      </c>
      <c r="CM63" s="4"/>
      <c r="CN63" s="8"/>
      <c r="CO63" s="4"/>
      <c r="CP63" s="8"/>
      <c r="CQ63" s="7"/>
      <c r="CR63" s="7"/>
      <c r="CS63" s="2" t="s">
        <v>210</v>
      </c>
      <c r="CT63" s="2" t="s">
        <v>197</v>
      </c>
      <c r="CU63" s="2" t="s">
        <v>1229</v>
      </c>
      <c r="CV63" s="2" t="s">
        <v>200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1231</v>
      </c>
      <c r="DH63" s="2" t="s">
        <v>1234</v>
      </c>
      <c r="DI63" s="2" t="s">
        <v>212</v>
      </c>
      <c r="DJ63" s="2" t="s">
        <v>200</v>
      </c>
      <c r="DK63" s="4"/>
      <c r="DL63" s="8"/>
      <c r="DM63" s="4"/>
      <c r="DN63" s="8"/>
      <c r="DO63" s="7"/>
      <c r="DP63" s="7"/>
      <c r="DQ63" s="2" t="s">
        <v>210</v>
      </c>
      <c r="DR63" s="2" t="s">
        <v>197</v>
      </c>
      <c r="DS63" s="2" t="s">
        <v>1233</v>
      </c>
      <c r="DT63" s="2" t="s">
        <v>1248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1233</v>
      </c>
      <c r="EF63" s="2" t="s">
        <v>1232</v>
      </c>
      <c r="EG63" s="2" t="s">
        <v>212</v>
      </c>
      <c r="EH63" s="2" t="s">
        <v>200</v>
      </c>
      <c r="EI63" s="4"/>
      <c r="EJ63" s="8"/>
      <c r="EK63" s="4"/>
      <c r="EL63" s="8"/>
      <c r="EM63" s="7"/>
      <c r="EN63" s="7"/>
      <c r="EO63" s="2" t="s">
        <v>210</v>
      </c>
      <c r="EP63" s="2" t="s">
        <v>197</v>
      </c>
      <c r="EQ63" s="2" t="s">
        <v>1235</v>
      </c>
      <c r="ER63" s="2" t="s">
        <v>581</v>
      </c>
      <c r="ES63" s="2" t="s">
        <v>212</v>
      </c>
      <c r="ET63" s="2" t="s">
        <v>200</v>
      </c>
      <c r="EU63" s="4">
        <v>1</v>
      </c>
      <c r="EV63" s="8">
        <v>51.83</v>
      </c>
      <c r="EW63" s="4"/>
      <c r="EX63" s="8"/>
      <c r="EY63" s="7"/>
      <c r="EZ63" s="7"/>
      <c r="FA63" s="2" t="s">
        <v>210</v>
      </c>
      <c r="FB63" s="2" t="s">
        <v>197</v>
      </c>
      <c r="FC63" s="2" t="s">
        <v>1237</v>
      </c>
      <c r="FD63" s="2" t="s">
        <v>848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210</v>
      </c>
      <c r="FN63" s="2" t="s">
        <v>197</v>
      </c>
      <c r="FO63" s="2" t="s">
        <v>363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228</v>
      </c>
      <c r="FZ63" s="2" t="s">
        <v>197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210</v>
      </c>
      <c r="GL63" s="2" t="s">
        <v>197</v>
      </c>
      <c r="GM63" s="2" t="s">
        <v>1233</v>
      </c>
      <c r="GN63" s="2" t="s">
        <v>1007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254</v>
      </c>
      <c r="GX63" s="2" t="s">
        <v>197</v>
      </c>
      <c r="GY63" s="2" t="s">
        <v>200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254</v>
      </c>
      <c r="HJ63" s="2" t="s">
        <v>197</v>
      </c>
      <c r="HK63" s="2" t="s">
        <v>200</v>
      </c>
      <c r="HL63" s="2" t="s">
        <v>200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1240</v>
      </c>
      <c r="HV63" s="2" t="s">
        <v>197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210</v>
      </c>
      <c r="IH63" s="2" t="s">
        <v>197</v>
      </c>
      <c r="II63" s="2" t="s">
        <v>1233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228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254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254</v>
      </c>
      <c r="JR63" s="2" t="s">
        <v>197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242</v>
      </c>
      <c r="KD63" s="2" t="s">
        <v>197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254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254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254</v>
      </c>
      <c r="LN63" s="2" t="s">
        <v>197</v>
      </c>
      <c r="LO63" s="2" t="s">
        <v>200</v>
      </c>
      <c r="LP63" s="2" t="s">
        <v>200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254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200</v>
      </c>
      <c r="ML63" s="2" t="s">
        <v>200</v>
      </c>
      <c r="MM63" s="2" t="s">
        <v>200</v>
      </c>
      <c r="MN63" s="2" t="s">
        <v>200</v>
      </c>
      <c r="MO63" s="2" t="s">
        <v>200</v>
      </c>
      <c r="MP63" s="2" t="s">
        <v>200</v>
      </c>
      <c r="MQ63" s="4"/>
      <c r="MR63" s="8"/>
      <c r="MS63" s="4"/>
      <c r="MT63" s="8"/>
      <c r="MU63" s="7"/>
      <c r="MV63" s="7"/>
      <c r="MW63" s="2" t="s">
        <v>254</v>
      </c>
      <c r="MX63" s="2" t="s">
        <v>243</v>
      </c>
      <c r="MY63" s="2" t="s">
        <v>200</v>
      </c>
      <c r="MZ63" s="2" t="s">
        <v>200</v>
      </c>
      <c r="NA63" s="2" t="s">
        <v>212</v>
      </c>
      <c r="NB63" s="2" t="s">
        <v>200</v>
      </c>
      <c r="NC63" s="4"/>
      <c r="ND63" s="8"/>
      <c r="NE63" s="4"/>
      <c r="NF63" s="8"/>
      <c r="NG63" s="7"/>
      <c r="NH63" s="7"/>
      <c r="NI63" s="2" t="s">
        <v>254</v>
      </c>
      <c r="NJ63" s="2" t="s">
        <v>197</v>
      </c>
      <c r="NK63" s="2" t="s">
        <v>200</v>
      </c>
      <c r="NL63" s="2" t="s">
        <v>200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228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200</v>
      </c>
      <c r="OH63" s="2" t="s">
        <v>200</v>
      </c>
      <c r="OI63" s="2" t="s">
        <v>200</v>
      </c>
      <c r="OJ63" s="2" t="s">
        <v>200</v>
      </c>
      <c r="OK63" s="2" t="s">
        <v>200</v>
      </c>
      <c r="OL63" s="2" t="s">
        <v>200</v>
      </c>
      <c r="OM63" s="4"/>
      <c r="ON63" s="8"/>
      <c r="OO63" s="4"/>
      <c r="OP63" s="8"/>
      <c r="OQ63" s="7"/>
      <c r="OR63" s="7"/>
      <c r="OS63" s="2" t="s">
        <v>254</v>
      </c>
      <c r="OT63" s="2" t="s">
        <v>197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228</v>
      </c>
      <c r="PF63" s="2" t="s">
        <v>197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254</v>
      </c>
      <c r="PR63" s="2" t="s">
        <v>197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254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200</v>
      </c>
      <c r="QP63" s="2" t="s">
        <v>200</v>
      </c>
      <c r="QQ63" s="2" t="s">
        <v>200</v>
      </c>
      <c r="QR63" s="2" t="s">
        <v>200</v>
      </c>
      <c r="QS63" s="2" t="s">
        <v>200</v>
      </c>
      <c r="QT63" s="2" t="s">
        <v>200</v>
      </c>
      <c r="QU63" s="4">
        <v>87</v>
      </c>
      <c r="QV63" s="4"/>
      <c r="QW63" s="4"/>
      <c r="QX63" s="4">
        <v>104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1249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1222</v>
      </c>
      <c r="G64" s="2" t="s">
        <v>1222</v>
      </c>
      <c r="H64" s="2" t="s">
        <v>1222</v>
      </c>
      <c r="I64" s="2" t="s">
        <v>1223</v>
      </c>
      <c r="J64" s="2" t="s">
        <v>262</v>
      </c>
      <c r="K64" s="2" t="s">
        <v>430</v>
      </c>
      <c r="L64" s="3">
        <v>64</v>
      </c>
      <c r="M64" s="3">
        <v>67.2</v>
      </c>
      <c r="N64" s="3">
        <v>139.99</v>
      </c>
      <c r="O64" s="2" t="s">
        <v>197</v>
      </c>
      <c r="P64" s="2" t="s">
        <v>1225</v>
      </c>
      <c r="Q64" s="2" t="s">
        <v>199</v>
      </c>
      <c r="R64" s="2" t="s">
        <v>200</v>
      </c>
      <c r="S64" s="2" t="s">
        <v>1246</v>
      </c>
      <c r="T64" s="2" t="s">
        <v>202</v>
      </c>
      <c r="U64" s="2" t="s">
        <v>203</v>
      </c>
      <c r="V64" s="2" t="s">
        <v>1120</v>
      </c>
      <c r="W64" s="2" t="s">
        <v>1077</v>
      </c>
      <c r="X64" s="2" t="s">
        <v>723</v>
      </c>
      <c r="Y64" s="2" t="s">
        <v>1233</v>
      </c>
      <c r="Z64" s="4">
        <v>160</v>
      </c>
      <c r="AA64" s="4">
        <f>=ROUNDDOWN(22.8571428571429,0)</f>
      </c>
      <c r="AB64" s="5">
        <v>7</v>
      </c>
      <c r="AC64" s="2" t="s">
        <v>200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/>
      <c r="AP64" s="4">
        <v>2</v>
      </c>
      <c r="AQ64" s="8">
        <v>144.16</v>
      </c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0.7355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2</v>
      </c>
      <c r="BK64" s="8">
        <v>144.16</v>
      </c>
      <c r="BL64" s="2" t="s">
        <v>1250</v>
      </c>
      <c r="BM64" s="7">
        <v>1</v>
      </c>
      <c r="BN64" s="7">
        <v>1</v>
      </c>
      <c r="BO64" s="4">
        <v>1</v>
      </c>
      <c r="BP64" s="8">
        <v>73.6</v>
      </c>
      <c r="BQ64" s="4"/>
      <c r="BR64" s="8"/>
      <c r="BS64" s="7"/>
      <c r="BT64" s="7"/>
      <c r="BU64" s="2" t="s">
        <v>210</v>
      </c>
      <c r="BV64" s="2" t="s">
        <v>197</v>
      </c>
      <c r="BW64" s="2" t="s">
        <v>200</v>
      </c>
      <c r="BX64" s="2" t="s">
        <v>1152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210</v>
      </c>
      <c r="CH64" s="2" t="s">
        <v>197</v>
      </c>
      <c r="CI64" s="2" t="s">
        <v>715</v>
      </c>
      <c r="CJ64" s="2" t="s">
        <v>200</v>
      </c>
      <c r="CK64" s="2" t="s">
        <v>212</v>
      </c>
      <c r="CL64" s="2" t="s">
        <v>200</v>
      </c>
      <c r="CM64" s="4"/>
      <c r="CN64" s="8"/>
      <c r="CO64" s="4"/>
      <c r="CP64" s="8"/>
      <c r="CQ64" s="7"/>
      <c r="CR64" s="7"/>
      <c r="CS64" s="2" t="s">
        <v>210</v>
      </c>
      <c r="CT64" s="2" t="s">
        <v>197</v>
      </c>
      <c r="CU64" s="2" t="s">
        <v>1229</v>
      </c>
      <c r="CV64" s="2" t="s">
        <v>200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210</v>
      </c>
      <c r="DF64" s="2" t="s">
        <v>197</v>
      </c>
      <c r="DG64" s="2" t="s">
        <v>1231</v>
      </c>
      <c r="DH64" s="2" t="s">
        <v>562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210</v>
      </c>
      <c r="DR64" s="2" t="s">
        <v>197</v>
      </c>
      <c r="DS64" s="2" t="s">
        <v>1233</v>
      </c>
      <c r="DT64" s="2" t="s">
        <v>1251</v>
      </c>
      <c r="DU64" s="2" t="s">
        <v>212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1233</v>
      </c>
      <c r="EF64" s="2" t="s">
        <v>364</v>
      </c>
      <c r="EG64" s="2" t="s">
        <v>212</v>
      </c>
      <c r="EH64" s="2" t="s">
        <v>200</v>
      </c>
      <c r="EI64" s="4">
        <v>1</v>
      </c>
      <c r="EJ64" s="8">
        <v>70.56</v>
      </c>
      <c r="EK64" s="4"/>
      <c r="EL64" s="8"/>
      <c r="EM64" s="7"/>
      <c r="EN64" s="7"/>
      <c r="EO64" s="2" t="s">
        <v>210</v>
      </c>
      <c r="EP64" s="2" t="s">
        <v>197</v>
      </c>
      <c r="EQ64" s="2" t="s">
        <v>848</v>
      </c>
      <c r="ER64" s="2" t="s">
        <v>828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210</v>
      </c>
      <c r="FB64" s="2" t="s">
        <v>197</v>
      </c>
      <c r="FC64" s="2" t="s">
        <v>1227</v>
      </c>
      <c r="FD64" s="2" t="s">
        <v>1251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210</v>
      </c>
      <c r="FN64" s="2" t="s">
        <v>197</v>
      </c>
      <c r="FO64" s="2" t="s">
        <v>363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228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210</v>
      </c>
      <c r="GL64" s="2" t="s">
        <v>197</v>
      </c>
      <c r="GM64" s="2" t="s">
        <v>1233</v>
      </c>
      <c r="GN64" s="2" t="s">
        <v>1252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254</v>
      </c>
      <c r="GX64" s="2" t="s">
        <v>197</v>
      </c>
      <c r="GY64" s="2" t="s">
        <v>200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254</v>
      </c>
      <c r="HJ64" s="2" t="s">
        <v>197</v>
      </c>
      <c r="HK64" s="2" t="s">
        <v>200</v>
      </c>
      <c r="HL64" s="2" t="s">
        <v>200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1240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210</v>
      </c>
      <c r="IH64" s="2" t="s">
        <v>197</v>
      </c>
      <c r="II64" s="2" t="s">
        <v>1233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228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254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254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242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254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254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254</v>
      </c>
      <c r="LN64" s="2" t="s">
        <v>197</v>
      </c>
      <c r="LO64" s="2" t="s">
        <v>200</v>
      </c>
      <c r="LP64" s="2" t="s">
        <v>200</v>
      </c>
      <c r="LQ64" s="2" t="s">
        <v>212</v>
      </c>
      <c r="LR64" s="2" t="s">
        <v>200</v>
      </c>
      <c r="LS64" s="4"/>
      <c r="LT64" s="8"/>
      <c r="LU64" s="4"/>
      <c r="LV64" s="8"/>
      <c r="LW64" s="7"/>
      <c r="LX64" s="7"/>
      <c r="LY64" s="2" t="s">
        <v>254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200</v>
      </c>
      <c r="ML64" s="2" t="s">
        <v>200</v>
      </c>
      <c r="MM64" s="2" t="s">
        <v>200</v>
      </c>
      <c r="MN64" s="2" t="s">
        <v>200</v>
      </c>
      <c r="MO64" s="2" t="s">
        <v>200</v>
      </c>
      <c r="MP64" s="2" t="s">
        <v>200</v>
      </c>
      <c r="MQ64" s="4"/>
      <c r="MR64" s="8"/>
      <c r="MS64" s="4"/>
      <c r="MT64" s="8"/>
      <c r="MU64" s="7"/>
      <c r="MV64" s="7"/>
      <c r="MW64" s="2" t="s">
        <v>254</v>
      </c>
      <c r="MX64" s="2" t="s">
        <v>243</v>
      </c>
      <c r="MY64" s="2" t="s">
        <v>200</v>
      </c>
      <c r="MZ64" s="2" t="s">
        <v>200</v>
      </c>
      <c r="NA64" s="2" t="s">
        <v>212</v>
      </c>
      <c r="NB64" s="2" t="s">
        <v>200</v>
      </c>
      <c r="NC64" s="4"/>
      <c r="ND64" s="8"/>
      <c r="NE64" s="4"/>
      <c r="NF64" s="8"/>
      <c r="NG64" s="7"/>
      <c r="NH64" s="7"/>
      <c r="NI64" s="2" t="s">
        <v>254</v>
      </c>
      <c r="NJ64" s="2" t="s">
        <v>197</v>
      </c>
      <c r="NK64" s="2" t="s">
        <v>200</v>
      </c>
      <c r="NL64" s="2" t="s">
        <v>200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228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200</v>
      </c>
      <c r="OH64" s="2" t="s">
        <v>200</v>
      </c>
      <c r="OI64" s="2" t="s">
        <v>200</v>
      </c>
      <c r="OJ64" s="2" t="s">
        <v>200</v>
      </c>
      <c r="OK64" s="2" t="s">
        <v>200</v>
      </c>
      <c r="OL64" s="2" t="s">
        <v>200</v>
      </c>
      <c r="OM64" s="4"/>
      <c r="ON64" s="8"/>
      <c r="OO64" s="4"/>
      <c r="OP64" s="8"/>
      <c r="OQ64" s="7"/>
      <c r="OR64" s="7"/>
      <c r="OS64" s="2" t="s">
        <v>254</v>
      </c>
      <c r="OT64" s="2" t="s">
        <v>197</v>
      </c>
      <c r="OU64" s="2" t="s">
        <v>200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228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254</v>
      </c>
      <c r="PR64" s="2" t="s">
        <v>197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254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>
        <v>63</v>
      </c>
      <c r="QV64" s="4"/>
      <c r="QW64" s="4"/>
      <c r="QX64" s="4">
        <v>97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1253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1254</v>
      </c>
      <c r="G65" s="2" t="s">
        <v>1254</v>
      </c>
      <c r="H65" s="2" t="s">
        <v>1254</v>
      </c>
      <c r="I65" s="2" t="s">
        <v>719</v>
      </c>
      <c r="J65" s="2" t="s">
        <v>195</v>
      </c>
      <c r="K65" s="2" t="s">
        <v>196</v>
      </c>
      <c r="L65" s="3">
        <v>59.42</v>
      </c>
      <c r="M65" s="3">
        <v>62.39</v>
      </c>
      <c r="N65" s="3">
        <v>129.99</v>
      </c>
      <c r="O65" s="2" t="s">
        <v>197</v>
      </c>
      <c r="P65" s="2" t="s">
        <v>1225</v>
      </c>
      <c r="Q65" s="2" t="s">
        <v>199</v>
      </c>
      <c r="R65" s="2" t="s">
        <v>200</v>
      </c>
      <c r="S65" s="2" t="s">
        <v>1255</v>
      </c>
      <c r="T65" s="2" t="s">
        <v>202</v>
      </c>
      <c r="U65" s="2" t="s">
        <v>203</v>
      </c>
      <c r="V65" s="2" t="s">
        <v>859</v>
      </c>
      <c r="W65" s="2" t="s">
        <v>1256</v>
      </c>
      <c r="X65" s="2" t="s">
        <v>723</v>
      </c>
      <c r="Y65" s="2" t="s">
        <v>1257</v>
      </c>
      <c r="Z65" s="4">
        <v>187</v>
      </c>
      <c r="AA65" s="4">
        <f>=ROUNDDOWN(187,0)</f>
      </c>
      <c r="AB65" s="5">
        <v>1</v>
      </c>
      <c r="AC65" s="2" t="s">
        <v>1258</v>
      </c>
      <c r="AD65" s="4">
        <v>192</v>
      </c>
      <c r="AE65" s="4">
        <v>192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4</v>
      </c>
      <c r="AW65" s="8">
        <v>315.44</v>
      </c>
      <c r="AX65" s="4" t="s">
        <v>200</v>
      </c>
      <c r="AY65" s="8" t="s">
        <v>200</v>
      </c>
      <c r="AZ65" s="7" t="s">
        <v>200</v>
      </c>
      <c r="BA65" s="7" t="s">
        <v>200</v>
      </c>
      <c r="BB65" s="7"/>
      <c r="BC65" s="4">
        <v>4</v>
      </c>
      <c r="BD65" s="8">
        <v>315.44</v>
      </c>
      <c r="BE65" s="4" t="s">
        <v>200</v>
      </c>
      <c r="BF65" s="8" t="s">
        <v>200</v>
      </c>
      <c r="BG65" s="7" t="s">
        <v>200</v>
      </c>
      <c r="BH65" s="7" t="s">
        <v>200</v>
      </c>
      <c r="BI65" s="7">
        <v>1</v>
      </c>
      <c r="BJ65" s="4"/>
      <c r="BK65" s="8"/>
      <c r="BL65" s="2" t="s">
        <v>200</v>
      </c>
      <c r="BM65" s="7"/>
      <c r="BN65" s="7"/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569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210</v>
      </c>
      <c r="CH65" s="2" t="s">
        <v>197</v>
      </c>
      <c r="CI65" s="2" t="s">
        <v>1244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1239</v>
      </c>
      <c r="CV65" s="2" t="s">
        <v>200</v>
      </c>
      <c r="CW65" s="2" t="s">
        <v>212</v>
      </c>
      <c r="CX65" s="2" t="s">
        <v>200</v>
      </c>
      <c r="CY65" s="4"/>
      <c r="CZ65" s="8"/>
      <c r="DA65" s="4"/>
      <c r="DB65" s="8"/>
      <c r="DC65" s="7"/>
      <c r="DD65" s="7"/>
      <c r="DE65" s="2" t="s">
        <v>210</v>
      </c>
      <c r="DF65" s="2" t="s">
        <v>197</v>
      </c>
      <c r="DG65" s="2" t="s">
        <v>1232</v>
      </c>
      <c r="DH65" s="2" t="s">
        <v>200</v>
      </c>
      <c r="DI65" s="2" t="s">
        <v>212</v>
      </c>
      <c r="DJ65" s="2" t="s">
        <v>200</v>
      </c>
      <c r="DK65" s="4"/>
      <c r="DL65" s="8"/>
      <c r="DM65" s="4"/>
      <c r="DN65" s="8"/>
      <c r="DO65" s="7"/>
      <c r="DP65" s="7"/>
      <c r="DQ65" s="2" t="s">
        <v>210</v>
      </c>
      <c r="DR65" s="2" t="s">
        <v>197</v>
      </c>
      <c r="DS65" s="2" t="s">
        <v>1257</v>
      </c>
      <c r="DT65" s="2" t="s">
        <v>581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571</v>
      </c>
      <c r="EF65" s="2" t="s">
        <v>1259</v>
      </c>
      <c r="EG65" s="2" t="s">
        <v>212</v>
      </c>
      <c r="EH65" s="2" t="s">
        <v>200</v>
      </c>
      <c r="EI65" s="4"/>
      <c r="EJ65" s="8"/>
      <c r="EK65" s="4"/>
      <c r="EL65" s="8"/>
      <c r="EM65" s="7"/>
      <c r="EN65" s="7"/>
      <c r="EO65" s="2" t="s">
        <v>1059</v>
      </c>
      <c r="EP65" s="2" t="s">
        <v>197</v>
      </c>
      <c r="EQ65" s="2" t="s">
        <v>200</v>
      </c>
      <c r="ER65" s="2" t="s">
        <v>200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408</v>
      </c>
      <c r="FD65" s="2" t="s">
        <v>200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210</v>
      </c>
      <c r="FN65" s="2" t="s">
        <v>197</v>
      </c>
      <c r="FO65" s="2" t="s">
        <v>715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228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210</v>
      </c>
      <c r="GL65" s="2" t="s">
        <v>197</v>
      </c>
      <c r="GM65" s="2" t="s">
        <v>1257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254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254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1240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210</v>
      </c>
      <c r="IH65" s="2" t="s">
        <v>197</v>
      </c>
      <c r="II65" s="2" t="s">
        <v>408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228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254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254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242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200</v>
      </c>
      <c r="KP65" s="2" t="s">
        <v>200</v>
      </c>
      <c r="KQ65" s="2" t="s">
        <v>200</v>
      </c>
      <c r="KR65" s="2" t="s">
        <v>200</v>
      </c>
      <c r="KS65" s="2" t="s">
        <v>200</v>
      </c>
      <c r="KT65" s="2" t="s">
        <v>200</v>
      </c>
      <c r="KU65" s="4"/>
      <c r="KV65" s="8"/>
      <c r="KW65" s="4"/>
      <c r="KX65" s="8"/>
      <c r="KY65" s="7"/>
      <c r="KZ65" s="7"/>
      <c r="LA65" s="2" t="s">
        <v>254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200</v>
      </c>
      <c r="LN65" s="2" t="s">
        <v>200</v>
      </c>
      <c r="LO65" s="2" t="s">
        <v>200</v>
      </c>
      <c r="LP65" s="2" t="s">
        <v>200</v>
      </c>
      <c r="LQ65" s="2" t="s">
        <v>200</v>
      </c>
      <c r="LR65" s="2" t="s">
        <v>200</v>
      </c>
      <c r="LS65" s="4"/>
      <c r="LT65" s="8"/>
      <c r="LU65" s="4"/>
      <c r="LV65" s="8"/>
      <c r="LW65" s="7"/>
      <c r="LX65" s="7"/>
      <c r="LY65" s="2" t="s">
        <v>254</v>
      </c>
      <c r="LZ65" s="2" t="s">
        <v>197</v>
      </c>
      <c r="MA65" s="2" t="s">
        <v>200</v>
      </c>
      <c r="MB65" s="2" t="s">
        <v>200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200</v>
      </c>
      <c r="ML65" s="2" t="s">
        <v>200</v>
      </c>
      <c r="MM65" s="2" t="s">
        <v>200</v>
      </c>
      <c r="MN65" s="2" t="s">
        <v>200</v>
      </c>
      <c r="MO65" s="2" t="s">
        <v>200</v>
      </c>
      <c r="MP65" s="2" t="s">
        <v>200</v>
      </c>
      <c r="MQ65" s="4"/>
      <c r="MR65" s="8"/>
      <c r="MS65" s="4"/>
      <c r="MT65" s="8"/>
      <c r="MU65" s="7"/>
      <c r="MV65" s="7"/>
      <c r="MW65" s="2" t="s">
        <v>254</v>
      </c>
      <c r="MX65" s="2" t="s">
        <v>243</v>
      </c>
      <c r="MY65" s="2" t="s">
        <v>200</v>
      </c>
      <c r="MZ65" s="2" t="s">
        <v>200</v>
      </c>
      <c r="NA65" s="2" t="s">
        <v>212</v>
      </c>
      <c r="NB65" s="2" t="s">
        <v>200</v>
      </c>
      <c r="NC65" s="4"/>
      <c r="ND65" s="8"/>
      <c r="NE65" s="4"/>
      <c r="NF65" s="8"/>
      <c r="NG65" s="7"/>
      <c r="NH65" s="7"/>
      <c r="NI65" s="2" t="s">
        <v>254</v>
      </c>
      <c r="NJ65" s="2" t="s">
        <v>197</v>
      </c>
      <c r="NK65" s="2" t="s">
        <v>200</v>
      </c>
      <c r="NL65" s="2" t="s">
        <v>200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228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200</v>
      </c>
      <c r="OH65" s="2" t="s">
        <v>200</v>
      </c>
      <c r="OI65" s="2" t="s">
        <v>200</v>
      </c>
      <c r="OJ65" s="2" t="s">
        <v>200</v>
      </c>
      <c r="OK65" s="2" t="s">
        <v>200</v>
      </c>
      <c r="OL65" s="2" t="s">
        <v>200</v>
      </c>
      <c r="OM65" s="4"/>
      <c r="ON65" s="8"/>
      <c r="OO65" s="4"/>
      <c r="OP65" s="8"/>
      <c r="OQ65" s="7"/>
      <c r="OR65" s="7"/>
      <c r="OS65" s="2" t="s">
        <v>254</v>
      </c>
      <c r="OT65" s="2" t="s">
        <v>197</v>
      </c>
      <c r="OU65" s="2" t="s">
        <v>200</v>
      </c>
      <c r="OV65" s="2" t="s">
        <v>200</v>
      </c>
      <c r="OW65" s="2" t="s">
        <v>212</v>
      </c>
      <c r="OX65" s="2" t="s">
        <v>200</v>
      </c>
      <c r="OY65" s="4"/>
      <c r="OZ65" s="8"/>
      <c r="PA65" s="4"/>
      <c r="PB65" s="8"/>
      <c r="PC65" s="7"/>
      <c r="PD65" s="7"/>
      <c r="PE65" s="2" t="s">
        <v>228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254</v>
      </c>
      <c r="PR65" s="2" t="s">
        <v>197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254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200</v>
      </c>
      <c r="QP65" s="2" t="s">
        <v>200</v>
      </c>
      <c r="QQ65" s="2" t="s">
        <v>200</v>
      </c>
      <c r="QR65" s="2" t="s">
        <v>200</v>
      </c>
      <c r="QS65" s="2" t="s">
        <v>200</v>
      </c>
      <c r="QT65" s="2" t="s">
        <v>200</v>
      </c>
      <c r="QU65" s="4">
        <v>187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>
        <v>192</v>
      </c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1260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1254</v>
      </c>
      <c r="G66" s="2" t="s">
        <v>1254</v>
      </c>
      <c r="H66" s="2" t="s">
        <v>1254</v>
      </c>
      <c r="I66" s="2" t="s">
        <v>719</v>
      </c>
      <c r="J66" s="2" t="s">
        <v>262</v>
      </c>
      <c r="K66" s="2" t="s">
        <v>196</v>
      </c>
      <c r="L66" s="3">
        <v>68.57</v>
      </c>
      <c r="M66" s="3">
        <v>72</v>
      </c>
      <c r="N66" s="3">
        <v>149.99</v>
      </c>
      <c r="O66" s="2" t="s">
        <v>197</v>
      </c>
      <c r="P66" s="2" t="s">
        <v>1225</v>
      </c>
      <c r="Q66" s="2" t="s">
        <v>199</v>
      </c>
      <c r="R66" s="2" t="s">
        <v>200</v>
      </c>
      <c r="S66" s="2" t="s">
        <v>1255</v>
      </c>
      <c r="T66" s="2" t="s">
        <v>202</v>
      </c>
      <c r="U66" s="2" t="s">
        <v>203</v>
      </c>
      <c r="V66" s="2" t="s">
        <v>859</v>
      </c>
      <c r="W66" s="2" t="s">
        <v>1256</v>
      </c>
      <c r="X66" s="2" t="s">
        <v>723</v>
      </c>
      <c r="Y66" s="2" t="s">
        <v>1257</v>
      </c>
      <c r="Z66" s="4">
        <v>110</v>
      </c>
      <c r="AA66" s="4">
        <f>=ROUNDDOWN(42.3076923076923,0)</f>
      </c>
      <c r="AB66" s="5">
        <v>2.6</v>
      </c>
      <c r="AC66" s="2" t="s">
        <v>1258</v>
      </c>
      <c r="AD66" s="4">
        <v>94</v>
      </c>
      <c r="AE66" s="4">
        <v>94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/>
      <c r="AP66" s="4">
        <v>4</v>
      </c>
      <c r="AQ66" s="8">
        <v>315.44</v>
      </c>
      <c r="AR66" s="4"/>
      <c r="AS66" s="8"/>
      <c r="AT66" s="7"/>
      <c r="AU66" s="7"/>
      <c r="AV66" s="4" t="s">
        <v>200</v>
      </c>
      <c r="AW66" s="8" t="s">
        <v>200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>
        <v>1</v>
      </c>
      <c r="BC66" s="4" t="s">
        <v>200</v>
      </c>
      <c r="BD66" s="8" t="s">
        <v>200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 t="s">
        <v>200</v>
      </c>
      <c r="BJ66" s="4">
        <v>4</v>
      </c>
      <c r="BK66" s="8">
        <v>315.44</v>
      </c>
      <c r="BL66" s="2" t="s">
        <v>16</v>
      </c>
      <c r="BM66" s="7">
        <v>1</v>
      </c>
      <c r="BN66" s="7">
        <v>1</v>
      </c>
      <c r="BO66" s="4">
        <v>4</v>
      </c>
      <c r="BP66" s="8">
        <v>315.44</v>
      </c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569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210</v>
      </c>
      <c r="CH66" s="2" t="s">
        <v>197</v>
      </c>
      <c r="CI66" s="2" t="s">
        <v>1244</v>
      </c>
      <c r="CJ66" s="2" t="s">
        <v>200</v>
      </c>
      <c r="CK66" s="2" t="s">
        <v>212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1239</v>
      </c>
      <c r="CV66" s="2" t="s">
        <v>200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1232</v>
      </c>
      <c r="DH66" s="2" t="s">
        <v>1261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408</v>
      </c>
      <c r="DT66" s="2" t="s">
        <v>1244</v>
      </c>
      <c r="DU66" s="2" t="s">
        <v>212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197</v>
      </c>
      <c r="EE66" s="2" t="s">
        <v>571</v>
      </c>
      <c r="EF66" s="2" t="s">
        <v>1262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1059</v>
      </c>
      <c r="EP66" s="2" t="s">
        <v>197</v>
      </c>
      <c r="EQ66" s="2" t="s">
        <v>200</v>
      </c>
      <c r="ER66" s="2" t="s">
        <v>200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408</v>
      </c>
      <c r="FD66" s="2" t="s">
        <v>200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210</v>
      </c>
      <c r="FN66" s="2" t="s">
        <v>197</v>
      </c>
      <c r="FO66" s="2" t="s">
        <v>715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228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210</v>
      </c>
      <c r="GL66" s="2" t="s">
        <v>197</v>
      </c>
      <c r="GM66" s="2" t="s">
        <v>408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254</v>
      </c>
      <c r="GX66" s="2" t="s">
        <v>197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254</v>
      </c>
      <c r="HJ66" s="2" t="s">
        <v>197</v>
      </c>
      <c r="HK66" s="2" t="s">
        <v>200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1240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210</v>
      </c>
      <c r="IH66" s="2" t="s">
        <v>197</v>
      </c>
      <c r="II66" s="2" t="s">
        <v>408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228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254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254</v>
      </c>
      <c r="JR66" s="2" t="s">
        <v>197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242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200</v>
      </c>
      <c r="KP66" s="2" t="s">
        <v>200</v>
      </c>
      <c r="KQ66" s="2" t="s">
        <v>200</v>
      </c>
      <c r="KR66" s="2" t="s">
        <v>200</v>
      </c>
      <c r="KS66" s="2" t="s">
        <v>200</v>
      </c>
      <c r="KT66" s="2" t="s">
        <v>200</v>
      </c>
      <c r="KU66" s="4"/>
      <c r="KV66" s="8"/>
      <c r="KW66" s="4"/>
      <c r="KX66" s="8"/>
      <c r="KY66" s="7"/>
      <c r="KZ66" s="7"/>
      <c r="LA66" s="2" t="s">
        <v>254</v>
      </c>
      <c r="LB66" s="2" t="s">
        <v>197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200</v>
      </c>
      <c r="LN66" s="2" t="s">
        <v>200</v>
      </c>
      <c r="LO66" s="2" t="s">
        <v>200</v>
      </c>
      <c r="LP66" s="2" t="s">
        <v>200</v>
      </c>
      <c r="LQ66" s="2" t="s">
        <v>200</v>
      </c>
      <c r="LR66" s="2" t="s">
        <v>200</v>
      </c>
      <c r="LS66" s="4"/>
      <c r="LT66" s="8"/>
      <c r="LU66" s="4"/>
      <c r="LV66" s="8"/>
      <c r="LW66" s="7"/>
      <c r="LX66" s="7"/>
      <c r="LY66" s="2" t="s">
        <v>254</v>
      </c>
      <c r="LZ66" s="2" t="s">
        <v>197</v>
      </c>
      <c r="MA66" s="2" t="s">
        <v>200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200</v>
      </c>
      <c r="ML66" s="2" t="s">
        <v>200</v>
      </c>
      <c r="MM66" s="2" t="s">
        <v>200</v>
      </c>
      <c r="MN66" s="2" t="s">
        <v>200</v>
      </c>
      <c r="MO66" s="2" t="s">
        <v>200</v>
      </c>
      <c r="MP66" s="2" t="s">
        <v>200</v>
      </c>
      <c r="MQ66" s="4"/>
      <c r="MR66" s="8"/>
      <c r="MS66" s="4"/>
      <c r="MT66" s="8"/>
      <c r="MU66" s="7"/>
      <c r="MV66" s="7"/>
      <c r="MW66" s="2" t="s">
        <v>254</v>
      </c>
      <c r="MX66" s="2" t="s">
        <v>243</v>
      </c>
      <c r="MY66" s="2" t="s">
        <v>200</v>
      </c>
      <c r="MZ66" s="2" t="s">
        <v>200</v>
      </c>
      <c r="NA66" s="2" t="s">
        <v>212</v>
      </c>
      <c r="NB66" s="2" t="s">
        <v>200</v>
      </c>
      <c r="NC66" s="4"/>
      <c r="ND66" s="8"/>
      <c r="NE66" s="4"/>
      <c r="NF66" s="8"/>
      <c r="NG66" s="7"/>
      <c r="NH66" s="7"/>
      <c r="NI66" s="2" t="s">
        <v>254</v>
      </c>
      <c r="NJ66" s="2" t="s">
        <v>197</v>
      </c>
      <c r="NK66" s="2" t="s">
        <v>200</v>
      </c>
      <c r="NL66" s="2" t="s">
        <v>200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228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200</v>
      </c>
      <c r="OH66" s="2" t="s">
        <v>200</v>
      </c>
      <c r="OI66" s="2" t="s">
        <v>200</v>
      </c>
      <c r="OJ66" s="2" t="s">
        <v>200</v>
      </c>
      <c r="OK66" s="2" t="s">
        <v>200</v>
      </c>
      <c r="OL66" s="2" t="s">
        <v>200</v>
      </c>
      <c r="OM66" s="4"/>
      <c r="ON66" s="8"/>
      <c r="OO66" s="4"/>
      <c r="OP66" s="8"/>
      <c r="OQ66" s="7"/>
      <c r="OR66" s="7"/>
      <c r="OS66" s="2" t="s">
        <v>254</v>
      </c>
      <c r="OT66" s="2" t="s">
        <v>197</v>
      </c>
      <c r="OU66" s="2" t="s">
        <v>200</v>
      </c>
      <c r="OV66" s="2" t="s">
        <v>200</v>
      </c>
      <c r="OW66" s="2" t="s">
        <v>212</v>
      </c>
      <c r="OX66" s="2" t="s">
        <v>200</v>
      </c>
      <c r="OY66" s="4"/>
      <c r="OZ66" s="8"/>
      <c r="PA66" s="4"/>
      <c r="PB66" s="8"/>
      <c r="PC66" s="7"/>
      <c r="PD66" s="7"/>
      <c r="PE66" s="2" t="s">
        <v>228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254</v>
      </c>
      <c r="PR66" s="2" t="s">
        <v>197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254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200</v>
      </c>
      <c r="QP66" s="2" t="s">
        <v>200</v>
      </c>
      <c r="QQ66" s="2" t="s">
        <v>200</v>
      </c>
      <c r="QR66" s="2" t="s">
        <v>200</v>
      </c>
      <c r="QS66" s="2" t="s">
        <v>200</v>
      </c>
      <c r="QT66" s="2" t="s">
        <v>200</v>
      </c>
      <c r="QU66" s="4">
        <v>109</v>
      </c>
      <c r="QV66" s="4"/>
      <c r="QW66" s="4"/>
      <c r="QX66" s="4"/>
      <c r="QY66" s="4"/>
      <c r="QZ66" s="4"/>
      <c r="RA66" s="4">
        <v>1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>
        <v>94</v>
      </c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1263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1264</v>
      </c>
      <c r="G67" s="2" t="s">
        <v>1264</v>
      </c>
      <c r="H67" s="2" t="s">
        <v>1264</v>
      </c>
      <c r="I67" s="2" t="s">
        <v>1265</v>
      </c>
      <c r="J67" s="2" t="s">
        <v>195</v>
      </c>
      <c r="K67" s="2" t="s">
        <v>471</v>
      </c>
      <c r="L67" s="3">
        <v>62.4</v>
      </c>
      <c r="M67" s="3">
        <v>65.52</v>
      </c>
      <c r="N67" s="3">
        <v>129.99</v>
      </c>
      <c r="O67" s="2" t="s">
        <v>1266</v>
      </c>
      <c r="P67" s="2" t="s">
        <v>396</v>
      </c>
      <c r="Q67" s="2" t="s">
        <v>199</v>
      </c>
      <c r="R67" s="2" t="s">
        <v>200</v>
      </c>
      <c r="S67" s="2" t="s">
        <v>1267</v>
      </c>
      <c r="T67" s="2" t="s">
        <v>200</v>
      </c>
      <c r="U67" s="2" t="s">
        <v>203</v>
      </c>
      <c r="V67" s="2" t="s">
        <v>1048</v>
      </c>
      <c r="W67" s="2" t="s">
        <v>590</v>
      </c>
      <c r="X67" s="2" t="s">
        <v>723</v>
      </c>
      <c r="Y67" s="2" t="s">
        <v>1268</v>
      </c>
      <c r="Z67" s="4">
        <v>408</v>
      </c>
      <c r="AA67" s="4">
        <f>=ROUNDDOWN(136,0)</f>
      </c>
      <c r="AB67" s="5">
        <v>3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/>
      <c r="AP67" s="4">
        <v>1</v>
      </c>
      <c r="AQ67" s="8">
        <v>29.48</v>
      </c>
      <c r="AR67" s="4">
        <v>1</v>
      </c>
      <c r="AS67" s="8">
        <v>70.76</v>
      </c>
      <c r="AT67" s="7"/>
      <c r="AU67" s="7">
        <v>-0.5834</v>
      </c>
      <c r="AV67" s="4">
        <v>3</v>
      </c>
      <c r="AW67" s="8">
        <v>158.91</v>
      </c>
      <c r="AX67" s="4">
        <v>3</v>
      </c>
      <c r="AY67" s="8">
        <v>198.17</v>
      </c>
      <c r="AZ67" s="7" t="s">
        <v>200</v>
      </c>
      <c r="BA67" s="7">
        <v>-0.1981</v>
      </c>
      <c r="BB67" s="7">
        <v>0.1855</v>
      </c>
      <c r="BC67" s="4">
        <v>3</v>
      </c>
      <c r="BD67" s="8">
        <v>158.91</v>
      </c>
      <c r="BE67" s="4">
        <v>3</v>
      </c>
      <c r="BF67" s="8">
        <v>198.17</v>
      </c>
      <c r="BG67" s="7" t="s">
        <v>200</v>
      </c>
      <c r="BH67" s="7">
        <v>-0.1981</v>
      </c>
      <c r="BI67" s="7">
        <v>1</v>
      </c>
      <c r="BJ67" s="4">
        <v>1</v>
      </c>
      <c r="BK67" s="8">
        <v>29.48</v>
      </c>
      <c r="BL67" s="2" t="s">
        <v>1269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210</v>
      </c>
      <c r="BV67" s="2" t="s">
        <v>197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>
        <v>1</v>
      </c>
      <c r="CB67" s="8">
        <v>29.48</v>
      </c>
      <c r="CC67" s="4"/>
      <c r="CD67" s="8"/>
      <c r="CE67" s="7"/>
      <c r="CF67" s="7"/>
      <c r="CG67" s="2" t="s">
        <v>210</v>
      </c>
      <c r="CH67" s="2" t="s">
        <v>197</v>
      </c>
      <c r="CI67" s="2" t="s">
        <v>1270</v>
      </c>
      <c r="CJ67" s="2" t="s">
        <v>942</v>
      </c>
      <c r="CK67" s="2" t="s">
        <v>499</v>
      </c>
      <c r="CL67" s="2" t="s">
        <v>200</v>
      </c>
      <c r="CM67" s="4"/>
      <c r="CN67" s="8"/>
      <c r="CO67" s="4"/>
      <c r="CP67" s="8"/>
      <c r="CQ67" s="7"/>
      <c r="CR67" s="7"/>
      <c r="CS67" s="2" t="s">
        <v>254</v>
      </c>
      <c r="CT67" s="2" t="s">
        <v>197</v>
      </c>
      <c r="CU67" s="2" t="s">
        <v>944</v>
      </c>
      <c r="CV67" s="2" t="s">
        <v>200</v>
      </c>
      <c r="CW67" s="2" t="s">
        <v>499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1271</v>
      </c>
      <c r="DH67" s="2" t="s">
        <v>1272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1273</v>
      </c>
      <c r="DT67" s="2" t="s">
        <v>799</v>
      </c>
      <c r="DU67" s="2" t="s">
        <v>212</v>
      </c>
      <c r="DV67" s="2" t="s">
        <v>200</v>
      </c>
      <c r="DW67" s="4"/>
      <c r="DX67" s="8"/>
      <c r="DY67" s="4">
        <v>1</v>
      </c>
      <c r="DZ67" s="8">
        <v>70.76</v>
      </c>
      <c r="EA67" s="7">
        <v>-1</v>
      </c>
      <c r="EB67" s="7">
        <v>-1</v>
      </c>
      <c r="EC67" s="2" t="s">
        <v>210</v>
      </c>
      <c r="ED67" s="2" t="s">
        <v>197</v>
      </c>
      <c r="EE67" s="2" t="s">
        <v>737</v>
      </c>
      <c r="EF67" s="2" t="s">
        <v>902</v>
      </c>
      <c r="EG67" s="2" t="s">
        <v>212</v>
      </c>
      <c r="EH67" s="2" t="s">
        <v>200</v>
      </c>
      <c r="EI67" s="4"/>
      <c r="EJ67" s="8"/>
      <c r="EK67" s="4"/>
      <c r="EL67" s="8"/>
      <c r="EM67" s="7"/>
      <c r="EN67" s="7"/>
      <c r="EO67" s="2" t="s">
        <v>210</v>
      </c>
      <c r="EP67" s="2" t="s">
        <v>197</v>
      </c>
      <c r="EQ67" s="2" t="s">
        <v>947</v>
      </c>
      <c r="ER67" s="2" t="s">
        <v>901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197</v>
      </c>
      <c r="FC67" s="2" t="s">
        <v>964</v>
      </c>
      <c r="FD67" s="2" t="s">
        <v>1274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228</v>
      </c>
      <c r="FN67" s="2" t="s">
        <v>197</v>
      </c>
      <c r="FO67" s="2" t="s">
        <v>200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254</v>
      </c>
      <c r="FZ67" s="2" t="s">
        <v>197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406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254</v>
      </c>
      <c r="GX67" s="2" t="s">
        <v>197</v>
      </c>
      <c r="GY67" s="2" t="s">
        <v>200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254</v>
      </c>
      <c r="HJ67" s="2" t="s">
        <v>197</v>
      </c>
      <c r="HK67" s="2" t="s">
        <v>200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254</v>
      </c>
      <c r="HV67" s="2" t="s">
        <v>197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210</v>
      </c>
      <c r="IH67" s="2" t="s">
        <v>197</v>
      </c>
      <c r="II67" s="2" t="s">
        <v>1273</v>
      </c>
      <c r="IJ67" s="2" t="s">
        <v>555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228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254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200</v>
      </c>
      <c r="JR67" s="2" t="s">
        <v>200</v>
      </c>
      <c r="JS67" s="2" t="s">
        <v>200</v>
      </c>
      <c r="JT67" s="2" t="s">
        <v>200</v>
      </c>
      <c r="JU67" s="2" t="s">
        <v>200</v>
      </c>
      <c r="JV67" s="2" t="s">
        <v>200</v>
      </c>
      <c r="JW67" s="4"/>
      <c r="JX67" s="8"/>
      <c r="JY67" s="4"/>
      <c r="JZ67" s="8"/>
      <c r="KA67" s="7"/>
      <c r="KB67" s="7"/>
      <c r="KC67" s="2" t="s">
        <v>242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210</v>
      </c>
      <c r="KP67" s="2" t="s">
        <v>243</v>
      </c>
      <c r="KQ67" s="2" t="s">
        <v>1275</v>
      </c>
      <c r="KR67" s="2" t="s">
        <v>1276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254</v>
      </c>
      <c r="LB67" s="2" t="s">
        <v>197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254</v>
      </c>
      <c r="LN67" s="2" t="s">
        <v>197</v>
      </c>
      <c r="LO67" s="2" t="s">
        <v>200</v>
      </c>
      <c r="LP67" s="2" t="s">
        <v>200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254</v>
      </c>
      <c r="LZ67" s="2" t="s">
        <v>197</v>
      </c>
      <c r="MA67" s="2" t="s">
        <v>200</v>
      </c>
      <c r="MB67" s="2" t="s">
        <v>200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210</v>
      </c>
      <c r="ML67" s="2" t="s">
        <v>251</v>
      </c>
      <c r="MM67" s="2" t="s">
        <v>798</v>
      </c>
      <c r="MN67" s="2" t="s">
        <v>1277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254</v>
      </c>
      <c r="MX67" s="2" t="s">
        <v>243</v>
      </c>
      <c r="MY67" s="2" t="s">
        <v>200</v>
      </c>
      <c r="MZ67" s="2" t="s">
        <v>200</v>
      </c>
      <c r="NA67" s="2" t="s">
        <v>212</v>
      </c>
      <c r="NB67" s="2" t="s">
        <v>200</v>
      </c>
      <c r="NC67" s="4"/>
      <c r="ND67" s="8"/>
      <c r="NE67" s="4"/>
      <c r="NF67" s="8"/>
      <c r="NG67" s="7"/>
      <c r="NH67" s="7"/>
      <c r="NI67" s="2" t="s">
        <v>254</v>
      </c>
      <c r="NJ67" s="2" t="s">
        <v>197</v>
      </c>
      <c r="NK67" s="2" t="s">
        <v>200</v>
      </c>
      <c r="NL67" s="2" t="s">
        <v>200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200</v>
      </c>
      <c r="NV67" s="2" t="s">
        <v>200</v>
      </c>
      <c r="NW67" s="2" t="s">
        <v>200</v>
      </c>
      <c r="NX67" s="2" t="s">
        <v>200</v>
      </c>
      <c r="NY67" s="2" t="s">
        <v>200</v>
      </c>
      <c r="NZ67" s="2" t="s">
        <v>200</v>
      </c>
      <c r="OA67" s="4"/>
      <c r="OB67" s="8"/>
      <c r="OC67" s="4"/>
      <c r="OD67" s="8"/>
      <c r="OE67" s="7"/>
      <c r="OF67" s="7"/>
      <c r="OG67" s="2" t="s">
        <v>242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254</v>
      </c>
      <c r="OT67" s="2" t="s">
        <v>243</v>
      </c>
      <c r="OU67" s="2" t="s">
        <v>200</v>
      </c>
      <c r="OV67" s="2" t="s">
        <v>200</v>
      </c>
      <c r="OW67" s="2" t="s">
        <v>212</v>
      </c>
      <c r="OX67" s="2" t="s">
        <v>200</v>
      </c>
      <c r="OY67" s="4"/>
      <c r="OZ67" s="8"/>
      <c r="PA67" s="4"/>
      <c r="PB67" s="8"/>
      <c r="PC67" s="7"/>
      <c r="PD67" s="7"/>
      <c r="PE67" s="2" t="s">
        <v>210</v>
      </c>
      <c r="PF67" s="2" t="s">
        <v>197</v>
      </c>
      <c r="PG67" s="2" t="s">
        <v>281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254</v>
      </c>
      <c r="PR67" s="2" t="s">
        <v>197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254</v>
      </c>
      <c r="QD67" s="2" t="s">
        <v>197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254</v>
      </c>
      <c r="QP67" s="2" t="s">
        <v>243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>
        <v>408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1278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1264</v>
      </c>
      <c r="G68" s="2" t="s">
        <v>1264</v>
      </c>
      <c r="H68" s="2" t="s">
        <v>1264</v>
      </c>
      <c r="I68" s="2" t="s">
        <v>1265</v>
      </c>
      <c r="J68" s="2" t="s">
        <v>262</v>
      </c>
      <c r="K68" s="2" t="s">
        <v>471</v>
      </c>
      <c r="L68" s="3">
        <v>76.8</v>
      </c>
      <c r="M68" s="3">
        <v>80.64</v>
      </c>
      <c r="N68" s="3">
        <v>159.99</v>
      </c>
      <c r="O68" s="2" t="s">
        <v>1266</v>
      </c>
      <c r="P68" s="2" t="s">
        <v>396</v>
      </c>
      <c r="Q68" s="2" t="s">
        <v>199</v>
      </c>
      <c r="R68" s="2" t="s">
        <v>200</v>
      </c>
      <c r="S68" s="2" t="s">
        <v>1267</v>
      </c>
      <c r="T68" s="2" t="s">
        <v>200</v>
      </c>
      <c r="U68" s="2" t="s">
        <v>203</v>
      </c>
      <c r="V68" s="2" t="s">
        <v>1048</v>
      </c>
      <c r="W68" s="2" t="s">
        <v>590</v>
      </c>
      <c r="X68" s="2" t="s">
        <v>723</v>
      </c>
      <c r="Y68" s="2" t="s">
        <v>1268</v>
      </c>
      <c r="Z68" s="4">
        <v>495</v>
      </c>
      <c r="AA68" s="4">
        <f>=ROUNDDOWN(247.5,0)</f>
      </c>
      <c r="AB68" s="5">
        <v>2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/>
      <c r="AP68" s="4">
        <v>2</v>
      </c>
      <c r="AQ68" s="8">
        <v>129.43</v>
      </c>
      <c r="AR68" s="4">
        <v>2</v>
      </c>
      <c r="AS68" s="8">
        <v>127.41</v>
      </c>
      <c r="AT68" s="7"/>
      <c r="AU68" s="7">
        <v>0.0159</v>
      </c>
      <c r="AV68" s="4" t="s">
        <v>200</v>
      </c>
      <c r="AW68" s="8" t="s">
        <v>200</v>
      </c>
      <c r="AX68" s="4" t="s">
        <v>200</v>
      </c>
      <c r="AY68" s="8" t="s">
        <v>200</v>
      </c>
      <c r="AZ68" s="7" t="s">
        <v>200</v>
      </c>
      <c r="BA68" s="7" t="s">
        <v>200</v>
      </c>
      <c r="BB68" s="7">
        <v>0.8145</v>
      </c>
      <c r="BC68" s="4" t="s">
        <v>200</v>
      </c>
      <c r="BD68" s="8" t="s">
        <v>200</v>
      </c>
      <c r="BE68" s="4" t="s">
        <v>200</v>
      </c>
      <c r="BF68" s="8" t="s">
        <v>200</v>
      </c>
      <c r="BG68" s="7" t="s">
        <v>200</v>
      </c>
      <c r="BH68" s="7" t="s">
        <v>200</v>
      </c>
      <c r="BI68" s="7" t="s">
        <v>200</v>
      </c>
      <c r="BJ68" s="4">
        <v>2</v>
      </c>
      <c r="BK68" s="8">
        <v>129.43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210</v>
      </c>
      <c r="BV68" s="2" t="s">
        <v>197</v>
      </c>
      <c r="BW68" s="2" t="s">
        <v>200</v>
      </c>
      <c r="BX68" s="2" t="s">
        <v>200</v>
      </c>
      <c r="BY68" s="2" t="s">
        <v>212</v>
      </c>
      <c r="BZ68" s="2" t="s">
        <v>200</v>
      </c>
      <c r="CA68" s="4"/>
      <c r="CB68" s="8"/>
      <c r="CC68" s="4">
        <v>1</v>
      </c>
      <c r="CD68" s="8">
        <v>40.32</v>
      </c>
      <c r="CE68" s="7">
        <v>-1</v>
      </c>
      <c r="CF68" s="7">
        <v>-1</v>
      </c>
      <c r="CG68" s="2" t="s">
        <v>210</v>
      </c>
      <c r="CH68" s="2" t="s">
        <v>197</v>
      </c>
      <c r="CI68" s="2" t="s">
        <v>1270</v>
      </c>
      <c r="CJ68" s="2" t="s">
        <v>1087</v>
      </c>
      <c r="CK68" s="2" t="s">
        <v>499</v>
      </c>
      <c r="CL68" s="2" t="s">
        <v>200</v>
      </c>
      <c r="CM68" s="4"/>
      <c r="CN68" s="8"/>
      <c r="CO68" s="4"/>
      <c r="CP68" s="8"/>
      <c r="CQ68" s="7"/>
      <c r="CR68" s="7"/>
      <c r="CS68" s="2" t="s">
        <v>254</v>
      </c>
      <c r="CT68" s="2" t="s">
        <v>197</v>
      </c>
      <c r="CU68" s="2" t="s">
        <v>944</v>
      </c>
      <c r="CV68" s="2" t="s">
        <v>200</v>
      </c>
      <c r="CW68" s="2" t="s">
        <v>499</v>
      </c>
      <c r="CX68" s="2" t="s">
        <v>200</v>
      </c>
      <c r="CY68" s="4"/>
      <c r="CZ68" s="8"/>
      <c r="DA68" s="4">
        <v>1</v>
      </c>
      <c r="DB68" s="8">
        <v>87.09</v>
      </c>
      <c r="DC68" s="7">
        <v>-1</v>
      </c>
      <c r="DD68" s="7">
        <v>-1</v>
      </c>
      <c r="DE68" s="2" t="s">
        <v>210</v>
      </c>
      <c r="DF68" s="2" t="s">
        <v>197</v>
      </c>
      <c r="DG68" s="2" t="s">
        <v>1271</v>
      </c>
      <c r="DH68" s="2" t="s">
        <v>753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1273</v>
      </c>
      <c r="DT68" s="2" t="s">
        <v>312</v>
      </c>
      <c r="DU68" s="2" t="s">
        <v>212</v>
      </c>
      <c r="DV68" s="2" t="s">
        <v>200</v>
      </c>
      <c r="DW68" s="4">
        <v>1</v>
      </c>
      <c r="DX68" s="8">
        <v>87.09</v>
      </c>
      <c r="DY68" s="4"/>
      <c r="DZ68" s="8"/>
      <c r="EA68" s="7"/>
      <c r="EB68" s="7"/>
      <c r="EC68" s="2" t="s">
        <v>210</v>
      </c>
      <c r="ED68" s="2" t="s">
        <v>197</v>
      </c>
      <c r="EE68" s="2" t="s">
        <v>737</v>
      </c>
      <c r="EF68" s="2" t="s">
        <v>1280</v>
      </c>
      <c r="EG68" s="2" t="s">
        <v>212</v>
      </c>
      <c r="EH68" s="2" t="s">
        <v>200</v>
      </c>
      <c r="EI68" s="4">
        <v>1</v>
      </c>
      <c r="EJ68" s="8">
        <v>42.34</v>
      </c>
      <c r="EK68" s="4"/>
      <c r="EL68" s="8"/>
      <c r="EM68" s="7"/>
      <c r="EN68" s="7"/>
      <c r="EO68" s="2" t="s">
        <v>210</v>
      </c>
      <c r="EP68" s="2" t="s">
        <v>197</v>
      </c>
      <c r="EQ68" s="2" t="s">
        <v>947</v>
      </c>
      <c r="ER68" s="2" t="s">
        <v>1281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197</v>
      </c>
      <c r="FC68" s="2" t="s">
        <v>964</v>
      </c>
      <c r="FD68" s="2" t="s">
        <v>1282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228</v>
      </c>
      <c r="FN68" s="2" t="s">
        <v>197</v>
      </c>
      <c r="FO68" s="2" t="s">
        <v>200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254</v>
      </c>
      <c r="FZ68" s="2" t="s">
        <v>197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406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254</v>
      </c>
      <c r="GX68" s="2" t="s">
        <v>197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254</v>
      </c>
      <c r="HJ68" s="2" t="s">
        <v>197</v>
      </c>
      <c r="HK68" s="2" t="s">
        <v>200</v>
      </c>
      <c r="HL68" s="2" t="s">
        <v>200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254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210</v>
      </c>
      <c r="IH68" s="2" t="s">
        <v>197</v>
      </c>
      <c r="II68" s="2" t="s">
        <v>1273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228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254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200</v>
      </c>
      <c r="JR68" s="2" t="s">
        <v>200</v>
      </c>
      <c r="JS68" s="2" t="s">
        <v>200</v>
      </c>
      <c r="JT68" s="2" t="s">
        <v>200</v>
      </c>
      <c r="JU68" s="2" t="s">
        <v>200</v>
      </c>
      <c r="JV68" s="2" t="s">
        <v>200</v>
      </c>
      <c r="JW68" s="4"/>
      <c r="JX68" s="8"/>
      <c r="JY68" s="4"/>
      <c r="JZ68" s="8"/>
      <c r="KA68" s="7"/>
      <c r="KB68" s="7"/>
      <c r="KC68" s="2" t="s">
        <v>242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210</v>
      </c>
      <c r="KP68" s="2" t="s">
        <v>243</v>
      </c>
      <c r="KQ68" s="2" t="s">
        <v>1275</v>
      </c>
      <c r="KR68" s="2" t="s">
        <v>1283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254</v>
      </c>
      <c r="LB68" s="2" t="s">
        <v>197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254</v>
      </c>
      <c r="LN68" s="2" t="s">
        <v>197</v>
      </c>
      <c r="LO68" s="2" t="s">
        <v>200</v>
      </c>
      <c r="LP68" s="2" t="s">
        <v>200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254</v>
      </c>
      <c r="LZ68" s="2" t="s">
        <v>197</v>
      </c>
      <c r="MA68" s="2" t="s">
        <v>200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210</v>
      </c>
      <c r="ML68" s="2" t="s">
        <v>251</v>
      </c>
      <c r="MM68" s="2" t="s">
        <v>798</v>
      </c>
      <c r="MN68" s="2" t="s">
        <v>949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254</v>
      </c>
      <c r="MX68" s="2" t="s">
        <v>243</v>
      </c>
      <c r="MY68" s="2" t="s">
        <v>200</v>
      </c>
      <c r="MZ68" s="2" t="s">
        <v>200</v>
      </c>
      <c r="NA68" s="2" t="s">
        <v>212</v>
      </c>
      <c r="NB68" s="2" t="s">
        <v>200</v>
      </c>
      <c r="NC68" s="4"/>
      <c r="ND68" s="8"/>
      <c r="NE68" s="4"/>
      <c r="NF68" s="8"/>
      <c r="NG68" s="7"/>
      <c r="NH68" s="7"/>
      <c r="NI68" s="2" t="s">
        <v>254</v>
      </c>
      <c r="NJ68" s="2" t="s">
        <v>197</v>
      </c>
      <c r="NK68" s="2" t="s">
        <v>200</v>
      </c>
      <c r="NL68" s="2" t="s">
        <v>200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200</v>
      </c>
      <c r="NV68" s="2" t="s">
        <v>200</v>
      </c>
      <c r="NW68" s="2" t="s">
        <v>200</v>
      </c>
      <c r="NX68" s="2" t="s">
        <v>200</v>
      </c>
      <c r="NY68" s="2" t="s">
        <v>200</v>
      </c>
      <c r="NZ68" s="2" t="s">
        <v>200</v>
      </c>
      <c r="OA68" s="4"/>
      <c r="OB68" s="8"/>
      <c r="OC68" s="4"/>
      <c r="OD68" s="8"/>
      <c r="OE68" s="7"/>
      <c r="OF68" s="7"/>
      <c r="OG68" s="2" t="s">
        <v>242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254</v>
      </c>
      <c r="OT68" s="2" t="s">
        <v>243</v>
      </c>
      <c r="OU68" s="2" t="s">
        <v>200</v>
      </c>
      <c r="OV68" s="2" t="s">
        <v>200</v>
      </c>
      <c r="OW68" s="2" t="s">
        <v>212</v>
      </c>
      <c r="OX68" s="2" t="s">
        <v>200</v>
      </c>
      <c r="OY68" s="4"/>
      <c r="OZ68" s="8"/>
      <c r="PA68" s="4"/>
      <c r="PB68" s="8"/>
      <c r="PC68" s="7"/>
      <c r="PD68" s="7"/>
      <c r="PE68" s="2" t="s">
        <v>210</v>
      </c>
      <c r="PF68" s="2" t="s">
        <v>197</v>
      </c>
      <c r="PG68" s="2" t="s">
        <v>281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254</v>
      </c>
      <c r="PR68" s="2" t="s">
        <v>197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254</v>
      </c>
      <c r="QD68" s="2" t="s">
        <v>197</v>
      </c>
      <c r="QE68" s="2" t="s">
        <v>200</v>
      </c>
      <c r="QF68" s="2" t="s">
        <v>200</v>
      </c>
      <c r="QG68" s="2" t="s">
        <v>212</v>
      </c>
      <c r="QH68" s="2" t="s">
        <v>200</v>
      </c>
      <c r="QI68" s="4"/>
      <c r="QJ68" s="8"/>
      <c r="QK68" s="4"/>
      <c r="QL68" s="8"/>
      <c r="QM68" s="7"/>
      <c r="QN68" s="7"/>
      <c r="QO68" s="2" t="s">
        <v>254</v>
      </c>
      <c r="QP68" s="2" t="s">
        <v>243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>
        <v>495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1284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1285</v>
      </c>
      <c r="G69" s="2" t="s">
        <v>1285</v>
      </c>
      <c r="H69" s="2" t="s">
        <v>1285</v>
      </c>
      <c r="I69" s="2" t="s">
        <v>1286</v>
      </c>
      <c r="J69" s="2" t="s">
        <v>195</v>
      </c>
      <c r="K69" s="2" t="s">
        <v>1287</v>
      </c>
      <c r="L69" s="3">
        <v>70</v>
      </c>
      <c r="M69" s="3">
        <v>73.5</v>
      </c>
      <c r="N69" s="3">
        <v>139.99</v>
      </c>
      <c r="O69" s="2" t="s">
        <v>1190</v>
      </c>
      <c r="P69" s="2" t="s">
        <v>1191</v>
      </c>
      <c r="Q69" s="2" t="s">
        <v>199</v>
      </c>
      <c r="R69" s="2" t="s">
        <v>200</v>
      </c>
      <c r="S69" s="2" t="s">
        <v>1288</v>
      </c>
      <c r="T69" s="2" t="s">
        <v>202</v>
      </c>
      <c r="U69" s="2" t="s">
        <v>203</v>
      </c>
      <c r="V69" s="2" t="s">
        <v>1048</v>
      </c>
      <c r="W69" s="2" t="s">
        <v>205</v>
      </c>
      <c r="X69" s="2" t="s">
        <v>723</v>
      </c>
      <c r="Y69" s="2" t="s">
        <v>1289</v>
      </c>
      <c r="Z69" s="4"/>
      <c r="AA69" s="4">
        <f>=ROUNDDOWN({0},0)</f>
      </c>
      <c r="AB69" s="5">
        <v>1</v>
      </c>
      <c r="AC69" s="2" t="s">
        <v>200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/>
      <c r="AP69" s="4"/>
      <c r="AQ69" s="8"/>
      <c r="AR69" s="4">
        <v>3</v>
      </c>
      <c r="AS69" s="8">
        <v>226.38</v>
      </c>
      <c r="AT69" s="7">
        <v>-1</v>
      </c>
      <c r="AU69" s="7">
        <v>-1</v>
      </c>
      <c r="AV69" s="4" t="s">
        <v>200</v>
      </c>
      <c r="AW69" s="8" t="s">
        <v>200</v>
      </c>
      <c r="AX69" s="4">
        <v>10</v>
      </c>
      <c r="AY69" s="8">
        <v>898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>
        <v>10</v>
      </c>
      <c r="BF69" s="8">
        <v>898</v>
      </c>
      <c r="BG69" s="7" t="s">
        <v>200</v>
      </c>
      <c r="BH69" s="7" t="s">
        <v>200</v>
      </c>
      <c r="BI69" s="7"/>
      <c r="BJ69" s="4"/>
      <c r="BK69" s="8"/>
      <c r="BL69" s="2" t="s">
        <v>1269</v>
      </c>
      <c r="BM69" s="7"/>
      <c r="BN69" s="7"/>
      <c r="BO69" s="4"/>
      <c r="BP69" s="8"/>
      <c r="BQ69" s="4"/>
      <c r="BR69" s="8"/>
      <c r="BS69" s="7"/>
      <c r="BT69" s="7"/>
      <c r="BU69" s="2" t="s">
        <v>210</v>
      </c>
      <c r="BV69" s="2" t="s">
        <v>243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>
        <v>2</v>
      </c>
      <c r="CD69" s="8">
        <v>147</v>
      </c>
      <c r="CE69" s="7">
        <v>-1</v>
      </c>
      <c r="CF69" s="7">
        <v>-1</v>
      </c>
      <c r="CG69" s="2" t="s">
        <v>210</v>
      </c>
      <c r="CH69" s="2" t="s">
        <v>243</v>
      </c>
      <c r="CI69" s="2" t="s">
        <v>347</v>
      </c>
      <c r="CJ69" s="2" t="s">
        <v>350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243</v>
      </c>
      <c r="CU69" s="2" t="s">
        <v>352</v>
      </c>
      <c r="CV69" s="2" t="s">
        <v>522</v>
      </c>
      <c r="CW69" s="2" t="s">
        <v>212</v>
      </c>
      <c r="CX69" s="2" t="s">
        <v>200</v>
      </c>
      <c r="CY69" s="4"/>
      <c r="CZ69" s="8"/>
      <c r="DA69" s="4"/>
      <c r="DB69" s="8"/>
      <c r="DC69" s="7"/>
      <c r="DD69" s="7"/>
      <c r="DE69" s="2" t="s">
        <v>210</v>
      </c>
      <c r="DF69" s="2" t="s">
        <v>243</v>
      </c>
      <c r="DG69" s="2" t="s">
        <v>347</v>
      </c>
      <c r="DH69" s="2" t="s">
        <v>1290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243</v>
      </c>
      <c r="DS69" s="2" t="s">
        <v>347</v>
      </c>
      <c r="DT69" s="2" t="s">
        <v>825</v>
      </c>
      <c r="DU69" s="2" t="s">
        <v>212</v>
      </c>
      <c r="DV69" s="2" t="s">
        <v>200</v>
      </c>
      <c r="DW69" s="4"/>
      <c r="DX69" s="8"/>
      <c r="DY69" s="4">
        <v>1</v>
      </c>
      <c r="DZ69" s="8">
        <v>79.38</v>
      </c>
      <c r="EA69" s="7">
        <v>-1</v>
      </c>
      <c r="EB69" s="7">
        <v>-1</v>
      </c>
      <c r="EC69" s="2" t="s">
        <v>210</v>
      </c>
      <c r="ED69" s="2" t="s">
        <v>243</v>
      </c>
      <c r="EE69" s="2" t="s">
        <v>356</v>
      </c>
      <c r="EF69" s="2" t="s">
        <v>1160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243</v>
      </c>
      <c r="EQ69" s="2" t="s">
        <v>1291</v>
      </c>
      <c r="ER69" s="2" t="s">
        <v>764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243</v>
      </c>
      <c r="FC69" s="2" t="s">
        <v>1292</v>
      </c>
      <c r="FD69" s="2" t="s">
        <v>819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228</v>
      </c>
      <c r="FN69" s="2" t="s">
        <v>243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228</v>
      </c>
      <c r="FZ69" s="2" t="s">
        <v>243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210</v>
      </c>
      <c r="GL69" s="2" t="s">
        <v>243</v>
      </c>
      <c r="GM69" s="2" t="s">
        <v>1172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254</v>
      </c>
      <c r="GX69" s="2" t="s">
        <v>243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254</v>
      </c>
      <c r="HJ69" s="2" t="s">
        <v>243</v>
      </c>
      <c r="HK69" s="2" t="s">
        <v>200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254</v>
      </c>
      <c r="HV69" s="2" t="s">
        <v>243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210</v>
      </c>
      <c r="IH69" s="2" t="s">
        <v>243</v>
      </c>
      <c r="II69" s="2" t="s">
        <v>347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228</v>
      </c>
      <c r="IT69" s="2" t="s">
        <v>243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254</v>
      </c>
      <c r="JF69" s="2" t="s">
        <v>243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200</v>
      </c>
      <c r="JR69" s="2" t="s">
        <v>200</v>
      </c>
      <c r="JS69" s="2" t="s">
        <v>200</v>
      </c>
      <c r="JT69" s="2" t="s">
        <v>200</v>
      </c>
      <c r="JU69" s="2" t="s">
        <v>200</v>
      </c>
      <c r="JV69" s="2" t="s">
        <v>200</v>
      </c>
      <c r="JW69" s="4"/>
      <c r="JX69" s="8"/>
      <c r="JY69" s="4"/>
      <c r="JZ69" s="8"/>
      <c r="KA69" s="7"/>
      <c r="KB69" s="7"/>
      <c r="KC69" s="2" t="s">
        <v>242</v>
      </c>
      <c r="KD69" s="2" t="s">
        <v>243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210</v>
      </c>
      <c r="KP69" s="2" t="s">
        <v>243</v>
      </c>
      <c r="KQ69" s="2" t="s">
        <v>374</v>
      </c>
      <c r="KR69" s="2" t="s">
        <v>829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254</v>
      </c>
      <c r="LB69" s="2" t="s">
        <v>243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210</v>
      </c>
      <c r="LN69" s="2" t="s">
        <v>243</v>
      </c>
      <c r="LO69" s="2" t="s">
        <v>412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254</v>
      </c>
      <c r="LZ69" s="2" t="s">
        <v>243</v>
      </c>
      <c r="MA69" s="2" t="s">
        <v>200</v>
      </c>
      <c r="MB69" s="2" t="s">
        <v>200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210</v>
      </c>
      <c r="ML69" s="2" t="s">
        <v>243</v>
      </c>
      <c r="MM69" s="2" t="s">
        <v>236</v>
      </c>
      <c r="MN69" s="2" t="s">
        <v>774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254</v>
      </c>
      <c r="MX69" s="2" t="s">
        <v>243</v>
      </c>
      <c r="MY69" s="2" t="s">
        <v>200</v>
      </c>
      <c r="MZ69" s="2" t="s">
        <v>200</v>
      </c>
      <c r="NA69" s="2" t="s">
        <v>212</v>
      </c>
      <c r="NB69" s="2" t="s">
        <v>200</v>
      </c>
      <c r="NC69" s="4"/>
      <c r="ND69" s="8"/>
      <c r="NE69" s="4"/>
      <c r="NF69" s="8"/>
      <c r="NG69" s="7"/>
      <c r="NH69" s="7"/>
      <c r="NI69" s="2" t="s">
        <v>254</v>
      </c>
      <c r="NJ69" s="2" t="s">
        <v>243</v>
      </c>
      <c r="NK69" s="2" t="s">
        <v>200</v>
      </c>
      <c r="NL69" s="2" t="s">
        <v>200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254</v>
      </c>
      <c r="NV69" s="2" t="s">
        <v>243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242</v>
      </c>
      <c r="OH69" s="2" t="s">
        <v>243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200</v>
      </c>
      <c r="OT69" s="2" t="s">
        <v>200</v>
      </c>
      <c r="OU69" s="2" t="s">
        <v>200</v>
      </c>
      <c r="OV69" s="2" t="s">
        <v>200</v>
      </c>
      <c r="OW69" s="2" t="s">
        <v>200</v>
      </c>
      <c r="OX69" s="2" t="s">
        <v>200</v>
      </c>
      <c r="OY69" s="4"/>
      <c r="OZ69" s="8"/>
      <c r="PA69" s="4"/>
      <c r="PB69" s="8"/>
      <c r="PC69" s="7"/>
      <c r="PD69" s="7"/>
      <c r="PE69" s="2" t="s">
        <v>210</v>
      </c>
      <c r="PF69" s="2" t="s">
        <v>243</v>
      </c>
      <c r="PG69" s="2" t="s">
        <v>378</v>
      </c>
      <c r="PH69" s="2" t="s">
        <v>200</v>
      </c>
      <c r="PI69" s="2" t="s">
        <v>212</v>
      </c>
      <c r="PJ69" s="2" t="s">
        <v>200</v>
      </c>
      <c r="PK69" s="4"/>
      <c r="PL69" s="8"/>
      <c r="PM69" s="4"/>
      <c r="PN69" s="8"/>
      <c r="PO69" s="7"/>
      <c r="PP69" s="7"/>
      <c r="PQ69" s="2" t="s">
        <v>254</v>
      </c>
      <c r="PR69" s="2" t="s">
        <v>243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254</v>
      </c>
      <c r="QD69" s="2" t="s">
        <v>243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1293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1285</v>
      </c>
      <c r="G70" s="2" t="s">
        <v>1285</v>
      </c>
      <c r="H70" s="2" t="s">
        <v>1285</v>
      </c>
      <c r="I70" s="2" t="s">
        <v>1286</v>
      </c>
      <c r="J70" s="2" t="s">
        <v>262</v>
      </c>
      <c r="K70" s="2" t="s">
        <v>1287</v>
      </c>
      <c r="L70" s="3">
        <v>85</v>
      </c>
      <c r="M70" s="3">
        <v>89.25</v>
      </c>
      <c r="N70" s="3">
        <v>169.99</v>
      </c>
      <c r="O70" s="2" t="s">
        <v>1190</v>
      </c>
      <c r="P70" s="2" t="s">
        <v>1191</v>
      </c>
      <c r="Q70" s="2" t="s">
        <v>199</v>
      </c>
      <c r="R70" s="2" t="s">
        <v>200</v>
      </c>
      <c r="S70" s="2" t="s">
        <v>1288</v>
      </c>
      <c r="T70" s="2" t="s">
        <v>202</v>
      </c>
      <c r="U70" s="2" t="s">
        <v>203</v>
      </c>
      <c r="V70" s="2" t="s">
        <v>1048</v>
      </c>
      <c r="W70" s="2" t="s">
        <v>205</v>
      </c>
      <c r="X70" s="2" t="s">
        <v>723</v>
      </c>
      <c r="Y70" s="2" t="s">
        <v>1289</v>
      </c>
      <c r="Z70" s="4"/>
      <c r="AA70" s="4">
        <f>=ROUNDDOWN({0},0)</f>
      </c>
      <c r="AB70" s="5"/>
      <c r="AC70" s="2" t="s">
        <v>200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/>
      <c r="AP70" s="4"/>
      <c r="AQ70" s="8"/>
      <c r="AR70" s="4">
        <v>7</v>
      </c>
      <c r="AS70" s="8">
        <v>671.62</v>
      </c>
      <c r="AT70" s="7">
        <v>-1</v>
      </c>
      <c r="AU70" s="7">
        <v>-1</v>
      </c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1294</v>
      </c>
      <c r="BM70" s="7"/>
      <c r="BN70" s="7"/>
      <c r="BO70" s="4"/>
      <c r="BP70" s="8"/>
      <c r="BQ70" s="4">
        <v>1</v>
      </c>
      <c r="BR70" s="8">
        <v>97.75</v>
      </c>
      <c r="BS70" s="7">
        <v>-1</v>
      </c>
      <c r="BT70" s="7">
        <v>-1</v>
      </c>
      <c r="BU70" s="2" t="s">
        <v>210</v>
      </c>
      <c r="BV70" s="2" t="s">
        <v>243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210</v>
      </c>
      <c r="CH70" s="2" t="s">
        <v>243</v>
      </c>
      <c r="CI70" s="2" t="s">
        <v>769</v>
      </c>
      <c r="CJ70" s="2" t="s">
        <v>1295</v>
      </c>
      <c r="CK70" s="2" t="s">
        <v>212</v>
      </c>
      <c r="CL70" s="2" t="s">
        <v>200</v>
      </c>
      <c r="CM70" s="4"/>
      <c r="CN70" s="8"/>
      <c r="CO70" s="4">
        <v>1</v>
      </c>
      <c r="CP70" s="8">
        <v>99.96</v>
      </c>
      <c r="CQ70" s="7">
        <v>-1</v>
      </c>
      <c r="CR70" s="7">
        <v>-1</v>
      </c>
      <c r="CS70" s="2" t="s">
        <v>210</v>
      </c>
      <c r="CT70" s="2" t="s">
        <v>243</v>
      </c>
      <c r="CU70" s="2" t="s">
        <v>352</v>
      </c>
      <c r="CV70" s="2" t="s">
        <v>1296</v>
      </c>
      <c r="CW70" s="2" t="s">
        <v>212</v>
      </c>
      <c r="CX70" s="2" t="s">
        <v>200</v>
      </c>
      <c r="CY70" s="4"/>
      <c r="CZ70" s="8"/>
      <c r="DA70" s="4">
        <v>1</v>
      </c>
      <c r="DB70" s="8">
        <v>96.39</v>
      </c>
      <c r="DC70" s="7">
        <v>-1</v>
      </c>
      <c r="DD70" s="7">
        <v>-1</v>
      </c>
      <c r="DE70" s="2" t="s">
        <v>210</v>
      </c>
      <c r="DF70" s="2" t="s">
        <v>243</v>
      </c>
      <c r="DG70" s="2" t="s">
        <v>769</v>
      </c>
      <c r="DH70" s="2" t="s">
        <v>354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210</v>
      </c>
      <c r="DR70" s="2" t="s">
        <v>243</v>
      </c>
      <c r="DS70" s="2" t="s">
        <v>769</v>
      </c>
      <c r="DT70" s="2" t="s">
        <v>354</v>
      </c>
      <c r="DU70" s="2" t="s">
        <v>212</v>
      </c>
      <c r="DV70" s="2" t="s">
        <v>200</v>
      </c>
      <c r="DW70" s="4"/>
      <c r="DX70" s="8"/>
      <c r="DY70" s="4">
        <v>1</v>
      </c>
      <c r="DZ70" s="8">
        <v>96.39</v>
      </c>
      <c r="EA70" s="7">
        <v>-1</v>
      </c>
      <c r="EB70" s="7">
        <v>-1</v>
      </c>
      <c r="EC70" s="2" t="s">
        <v>210</v>
      </c>
      <c r="ED70" s="2" t="s">
        <v>243</v>
      </c>
      <c r="EE70" s="2" t="s">
        <v>356</v>
      </c>
      <c r="EF70" s="2" t="s">
        <v>1151</v>
      </c>
      <c r="EG70" s="2" t="s">
        <v>212</v>
      </c>
      <c r="EH70" s="2" t="s">
        <v>200</v>
      </c>
      <c r="EI70" s="4"/>
      <c r="EJ70" s="8"/>
      <c r="EK70" s="4">
        <v>3</v>
      </c>
      <c r="EL70" s="8">
        <v>281.13</v>
      </c>
      <c r="EM70" s="7">
        <v>-1</v>
      </c>
      <c r="EN70" s="7">
        <v>-1</v>
      </c>
      <c r="EO70" s="2" t="s">
        <v>210</v>
      </c>
      <c r="EP70" s="2" t="s">
        <v>243</v>
      </c>
      <c r="EQ70" s="2" t="s">
        <v>1291</v>
      </c>
      <c r="ER70" s="2" t="s">
        <v>1297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243</v>
      </c>
      <c r="FC70" s="2" t="s">
        <v>1292</v>
      </c>
      <c r="FD70" s="2" t="s">
        <v>1298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228</v>
      </c>
      <c r="FN70" s="2" t="s">
        <v>243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228</v>
      </c>
      <c r="FZ70" s="2" t="s">
        <v>243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210</v>
      </c>
      <c r="GL70" s="2" t="s">
        <v>243</v>
      </c>
      <c r="GM70" s="2" t="s">
        <v>1172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254</v>
      </c>
      <c r="GX70" s="2" t="s">
        <v>243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254</v>
      </c>
      <c r="HJ70" s="2" t="s">
        <v>243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254</v>
      </c>
      <c r="HV70" s="2" t="s">
        <v>243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210</v>
      </c>
      <c r="IH70" s="2" t="s">
        <v>243</v>
      </c>
      <c r="II70" s="2" t="s">
        <v>769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228</v>
      </c>
      <c r="IT70" s="2" t="s">
        <v>243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254</v>
      </c>
      <c r="JF70" s="2" t="s">
        <v>243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200</v>
      </c>
      <c r="JR70" s="2" t="s">
        <v>200</v>
      </c>
      <c r="JS70" s="2" t="s">
        <v>200</v>
      </c>
      <c r="JT70" s="2" t="s">
        <v>200</v>
      </c>
      <c r="JU70" s="2" t="s">
        <v>200</v>
      </c>
      <c r="JV70" s="2" t="s">
        <v>200</v>
      </c>
      <c r="JW70" s="4"/>
      <c r="JX70" s="8"/>
      <c r="JY70" s="4"/>
      <c r="JZ70" s="8"/>
      <c r="KA70" s="7"/>
      <c r="KB70" s="7"/>
      <c r="KC70" s="2" t="s">
        <v>242</v>
      </c>
      <c r="KD70" s="2" t="s">
        <v>243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210</v>
      </c>
      <c r="KP70" s="2" t="s">
        <v>243</v>
      </c>
      <c r="KQ70" s="2" t="s">
        <v>374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254</v>
      </c>
      <c r="LB70" s="2" t="s">
        <v>243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210</v>
      </c>
      <c r="LN70" s="2" t="s">
        <v>243</v>
      </c>
      <c r="LO70" s="2" t="s">
        <v>412</v>
      </c>
      <c r="LP70" s="2" t="s">
        <v>1299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254</v>
      </c>
      <c r="LZ70" s="2" t="s">
        <v>243</v>
      </c>
      <c r="MA70" s="2" t="s">
        <v>200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210</v>
      </c>
      <c r="ML70" s="2" t="s">
        <v>243</v>
      </c>
      <c r="MM70" s="2" t="s">
        <v>236</v>
      </c>
      <c r="MN70" s="2" t="s">
        <v>767</v>
      </c>
      <c r="MO70" s="2" t="s">
        <v>212</v>
      </c>
      <c r="MP70" s="2" t="s">
        <v>200</v>
      </c>
      <c r="MQ70" s="4"/>
      <c r="MR70" s="8"/>
      <c r="MS70" s="4"/>
      <c r="MT70" s="8"/>
      <c r="MU70" s="7"/>
      <c r="MV70" s="7"/>
      <c r="MW70" s="2" t="s">
        <v>254</v>
      </c>
      <c r="MX70" s="2" t="s">
        <v>243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254</v>
      </c>
      <c r="NJ70" s="2" t="s">
        <v>243</v>
      </c>
      <c r="NK70" s="2" t="s">
        <v>200</v>
      </c>
      <c r="NL70" s="2" t="s">
        <v>200</v>
      </c>
      <c r="NM70" s="2" t="s">
        <v>212</v>
      </c>
      <c r="NN70" s="2" t="s">
        <v>200</v>
      </c>
      <c r="NO70" s="4"/>
      <c r="NP70" s="8"/>
      <c r="NQ70" s="4"/>
      <c r="NR70" s="8"/>
      <c r="NS70" s="7"/>
      <c r="NT70" s="7"/>
      <c r="NU70" s="2" t="s">
        <v>254</v>
      </c>
      <c r="NV70" s="2" t="s">
        <v>243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242</v>
      </c>
      <c r="OH70" s="2" t="s">
        <v>243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200</v>
      </c>
      <c r="OT70" s="2" t="s">
        <v>200</v>
      </c>
      <c r="OU70" s="2" t="s">
        <v>200</v>
      </c>
      <c r="OV70" s="2" t="s">
        <v>200</v>
      </c>
      <c r="OW70" s="2" t="s">
        <v>200</v>
      </c>
      <c r="OX70" s="2" t="s">
        <v>200</v>
      </c>
      <c r="OY70" s="4"/>
      <c r="OZ70" s="8"/>
      <c r="PA70" s="4"/>
      <c r="PB70" s="8"/>
      <c r="PC70" s="7"/>
      <c r="PD70" s="7"/>
      <c r="PE70" s="2" t="s">
        <v>210</v>
      </c>
      <c r="PF70" s="2" t="s">
        <v>243</v>
      </c>
      <c r="PG70" s="2" t="s">
        <v>378</v>
      </c>
      <c r="PH70" s="2" t="s">
        <v>200</v>
      </c>
      <c r="PI70" s="2" t="s">
        <v>212</v>
      </c>
      <c r="PJ70" s="2" t="s">
        <v>200</v>
      </c>
      <c r="PK70" s="4"/>
      <c r="PL70" s="8"/>
      <c r="PM70" s="4"/>
      <c r="PN70" s="8"/>
      <c r="PO70" s="7"/>
      <c r="PP70" s="7"/>
      <c r="PQ70" s="2" t="s">
        <v>254</v>
      </c>
      <c r="PR70" s="2" t="s">
        <v>243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254</v>
      </c>
      <c r="QD70" s="2" t="s">
        <v>243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</row>
    <row r="71">
      <c r="A71" s="2" t="s">
        <v>1300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1301</v>
      </c>
      <c r="G71" s="2" t="s">
        <v>1301</v>
      </c>
      <c r="H71" s="2" t="s">
        <v>1301</v>
      </c>
      <c r="I71" s="2" t="s">
        <v>1302</v>
      </c>
      <c r="J71" s="2" t="s">
        <v>195</v>
      </c>
      <c r="K71" s="2" t="s">
        <v>286</v>
      </c>
      <c r="L71" s="3">
        <v>70.52</v>
      </c>
      <c r="M71" s="3">
        <v>74.05</v>
      </c>
      <c r="N71" s="3">
        <v>149.99</v>
      </c>
      <c r="O71" s="2" t="s">
        <v>395</v>
      </c>
      <c r="P71" s="2" t="s">
        <v>396</v>
      </c>
      <c r="Q71" s="2" t="s">
        <v>199</v>
      </c>
      <c r="R71" s="2" t="s">
        <v>200</v>
      </c>
      <c r="S71" s="2" t="s">
        <v>1303</v>
      </c>
      <c r="T71" s="2" t="s">
        <v>202</v>
      </c>
      <c r="U71" s="2" t="s">
        <v>203</v>
      </c>
      <c r="V71" s="2" t="s">
        <v>1048</v>
      </c>
      <c r="W71" s="2" t="s">
        <v>205</v>
      </c>
      <c r="X71" s="2" t="s">
        <v>1304</v>
      </c>
      <c r="Y71" s="2" t="s">
        <v>1305</v>
      </c>
      <c r="Z71" s="4"/>
      <c r="AA71" s="4">
        <f>=ROUNDDOWN({0},0)</f>
      </c>
      <c r="AB71" s="5"/>
      <c r="AC71" s="2" t="s">
        <v>200</v>
      </c>
      <c r="AD71" s="4"/>
      <c r="AE71" s="4"/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/>
      <c r="AP71" s="4"/>
      <c r="AQ71" s="8"/>
      <c r="AR71" s="4">
        <v>4</v>
      </c>
      <c r="AS71" s="8">
        <v>284.53</v>
      </c>
      <c r="AT71" s="7">
        <v>-1</v>
      </c>
      <c r="AU71" s="7">
        <v>-1</v>
      </c>
      <c r="AV71" s="4" t="s">
        <v>200</v>
      </c>
      <c r="AW71" s="8" t="s">
        <v>200</v>
      </c>
      <c r="AX71" s="4">
        <v>9</v>
      </c>
      <c r="AY71" s="8">
        <v>733.59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>
        <v>9</v>
      </c>
      <c r="BF71" s="8">
        <v>733.59</v>
      </c>
      <c r="BG71" s="7" t="s">
        <v>200</v>
      </c>
      <c r="BH71" s="7" t="s">
        <v>200</v>
      </c>
      <c r="BI71" s="7"/>
      <c r="BJ71" s="4"/>
      <c r="BK71" s="8"/>
      <c r="BL71" s="2" t="s">
        <v>1306</v>
      </c>
      <c r="BM71" s="7"/>
      <c r="BN71" s="7"/>
      <c r="BO71" s="4"/>
      <c r="BP71" s="8"/>
      <c r="BQ71" s="4"/>
      <c r="BR71" s="8"/>
      <c r="BS71" s="7"/>
      <c r="BT71" s="7"/>
      <c r="BU71" s="2" t="s">
        <v>1307</v>
      </c>
      <c r="BV71" s="2" t="s">
        <v>243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>
        <v>1</v>
      </c>
      <c r="CD71" s="8">
        <v>66.09</v>
      </c>
      <c r="CE71" s="7">
        <v>-1</v>
      </c>
      <c r="CF71" s="7">
        <v>-1</v>
      </c>
      <c r="CG71" s="2" t="s">
        <v>210</v>
      </c>
      <c r="CH71" s="2" t="s">
        <v>243</v>
      </c>
      <c r="CI71" s="2" t="s">
        <v>801</v>
      </c>
      <c r="CJ71" s="2" t="s">
        <v>1038</v>
      </c>
      <c r="CK71" s="2" t="s">
        <v>499</v>
      </c>
      <c r="CL71" s="2" t="s">
        <v>200</v>
      </c>
      <c r="CM71" s="4"/>
      <c r="CN71" s="8"/>
      <c r="CO71" s="4"/>
      <c r="CP71" s="8"/>
      <c r="CQ71" s="7"/>
      <c r="CR71" s="7"/>
      <c r="CS71" s="2" t="s">
        <v>210</v>
      </c>
      <c r="CT71" s="2" t="s">
        <v>243</v>
      </c>
      <c r="CU71" s="2" t="s">
        <v>944</v>
      </c>
      <c r="CV71" s="2" t="s">
        <v>1308</v>
      </c>
      <c r="CW71" s="2" t="s">
        <v>499</v>
      </c>
      <c r="CX71" s="2" t="s">
        <v>200</v>
      </c>
      <c r="CY71" s="4"/>
      <c r="CZ71" s="8"/>
      <c r="DA71" s="4"/>
      <c r="DB71" s="8"/>
      <c r="DC71" s="7"/>
      <c r="DD71" s="7"/>
      <c r="DE71" s="2" t="s">
        <v>210</v>
      </c>
      <c r="DF71" s="2" t="s">
        <v>243</v>
      </c>
      <c r="DG71" s="2" t="s">
        <v>1305</v>
      </c>
      <c r="DH71" s="2" t="s">
        <v>1198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210</v>
      </c>
      <c r="DR71" s="2" t="s">
        <v>243</v>
      </c>
      <c r="DS71" s="2" t="s">
        <v>1309</v>
      </c>
      <c r="DT71" s="2" t="s">
        <v>1310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210</v>
      </c>
      <c r="ED71" s="2" t="s">
        <v>243</v>
      </c>
      <c r="EE71" s="2" t="s">
        <v>1198</v>
      </c>
      <c r="EF71" s="2" t="s">
        <v>1311</v>
      </c>
      <c r="EG71" s="2" t="s">
        <v>212</v>
      </c>
      <c r="EH71" s="2" t="s">
        <v>200</v>
      </c>
      <c r="EI71" s="4"/>
      <c r="EJ71" s="8"/>
      <c r="EK71" s="4">
        <v>2</v>
      </c>
      <c r="EL71" s="8">
        <v>155.5</v>
      </c>
      <c r="EM71" s="7">
        <v>-1</v>
      </c>
      <c r="EN71" s="7">
        <v>-1</v>
      </c>
      <c r="EO71" s="2" t="s">
        <v>210</v>
      </c>
      <c r="EP71" s="2" t="s">
        <v>243</v>
      </c>
      <c r="EQ71" s="2" t="s">
        <v>612</v>
      </c>
      <c r="ER71" s="2" t="s">
        <v>810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243</v>
      </c>
      <c r="FC71" s="2" t="s">
        <v>939</v>
      </c>
      <c r="FD71" s="2" t="s">
        <v>813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228</v>
      </c>
      <c r="FN71" s="2" t="s">
        <v>243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210</v>
      </c>
      <c r="FZ71" s="2" t="s">
        <v>243</v>
      </c>
      <c r="GA71" s="2" t="s">
        <v>1312</v>
      </c>
      <c r="GB71" s="2" t="s">
        <v>953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210</v>
      </c>
      <c r="GL71" s="2" t="s">
        <v>243</v>
      </c>
      <c r="GM71" s="2" t="s">
        <v>1058</v>
      </c>
      <c r="GN71" s="2" t="s">
        <v>1273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254</v>
      </c>
      <c r="GX71" s="2" t="s">
        <v>243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243</v>
      </c>
      <c r="HK71" s="2" t="s">
        <v>369</v>
      </c>
      <c r="HL71" s="2" t="s">
        <v>886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254</v>
      </c>
      <c r="HV71" s="2" t="s">
        <v>243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210</v>
      </c>
      <c r="IH71" s="2" t="s">
        <v>243</v>
      </c>
      <c r="II71" s="2" t="s">
        <v>1305</v>
      </c>
      <c r="IJ71" s="2" t="s">
        <v>1313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228</v>
      </c>
      <c r="IT71" s="2" t="s">
        <v>243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210</v>
      </c>
      <c r="JF71" s="2" t="s">
        <v>243</v>
      </c>
      <c r="JG71" s="2" t="s">
        <v>373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200</v>
      </c>
      <c r="JR71" s="2" t="s">
        <v>200</v>
      </c>
      <c r="JS71" s="2" t="s">
        <v>200</v>
      </c>
      <c r="JT71" s="2" t="s">
        <v>200</v>
      </c>
      <c r="JU71" s="2" t="s">
        <v>200</v>
      </c>
      <c r="JV71" s="2" t="s">
        <v>200</v>
      </c>
      <c r="JW71" s="4"/>
      <c r="JX71" s="8"/>
      <c r="JY71" s="4"/>
      <c r="JZ71" s="8"/>
      <c r="KA71" s="7"/>
      <c r="KB71" s="7"/>
      <c r="KC71" s="2" t="s">
        <v>242</v>
      </c>
      <c r="KD71" s="2" t="s">
        <v>243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>
        <v>1</v>
      </c>
      <c r="KL71" s="8">
        <v>62.94</v>
      </c>
      <c r="KM71" s="7">
        <v>-1</v>
      </c>
      <c r="KN71" s="7">
        <v>-1</v>
      </c>
      <c r="KO71" s="2" t="s">
        <v>210</v>
      </c>
      <c r="KP71" s="2" t="s">
        <v>243</v>
      </c>
      <c r="KQ71" s="2" t="s">
        <v>1314</v>
      </c>
      <c r="KR71" s="2" t="s">
        <v>1315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210</v>
      </c>
      <c r="LB71" s="2" t="s">
        <v>243</v>
      </c>
      <c r="LC71" s="2" t="s">
        <v>957</v>
      </c>
      <c r="LD71" s="2" t="s">
        <v>1316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254</v>
      </c>
      <c r="LN71" s="2" t="s">
        <v>243</v>
      </c>
      <c r="LO71" s="2" t="s">
        <v>200</v>
      </c>
      <c r="LP71" s="2" t="s">
        <v>200</v>
      </c>
      <c r="LQ71" s="2" t="s">
        <v>212</v>
      </c>
      <c r="LR71" s="2" t="s">
        <v>200</v>
      </c>
      <c r="LS71" s="4"/>
      <c r="LT71" s="8"/>
      <c r="LU71" s="4"/>
      <c r="LV71" s="8"/>
      <c r="LW71" s="7"/>
      <c r="LX71" s="7"/>
      <c r="LY71" s="2" t="s">
        <v>254</v>
      </c>
      <c r="LZ71" s="2" t="s">
        <v>243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210</v>
      </c>
      <c r="ML71" s="2" t="s">
        <v>243</v>
      </c>
      <c r="MM71" s="2" t="s">
        <v>1317</v>
      </c>
      <c r="MN71" s="2" t="s">
        <v>1318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254</v>
      </c>
      <c r="MX71" s="2" t="s">
        <v>243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254</v>
      </c>
      <c r="NJ71" s="2" t="s">
        <v>243</v>
      </c>
      <c r="NK71" s="2" t="s">
        <v>200</v>
      </c>
      <c r="NL71" s="2" t="s">
        <v>200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210</v>
      </c>
      <c r="NV71" s="2" t="s">
        <v>243</v>
      </c>
      <c r="NW71" s="2" t="s">
        <v>279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242</v>
      </c>
      <c r="OH71" s="2" t="s">
        <v>243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254</v>
      </c>
      <c r="OT71" s="2" t="s">
        <v>243</v>
      </c>
      <c r="OU71" s="2" t="s">
        <v>200</v>
      </c>
      <c r="OV71" s="2" t="s">
        <v>200</v>
      </c>
      <c r="OW71" s="2" t="s">
        <v>212</v>
      </c>
      <c r="OX71" s="2" t="s">
        <v>200</v>
      </c>
      <c r="OY71" s="4"/>
      <c r="OZ71" s="8"/>
      <c r="PA71" s="4"/>
      <c r="PB71" s="8"/>
      <c r="PC71" s="7"/>
      <c r="PD71" s="7"/>
      <c r="PE71" s="2" t="s">
        <v>210</v>
      </c>
      <c r="PF71" s="2" t="s">
        <v>243</v>
      </c>
      <c r="PG71" s="2" t="s">
        <v>765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254</v>
      </c>
      <c r="PR71" s="2" t="s">
        <v>243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254</v>
      </c>
      <c r="QD71" s="2" t="s">
        <v>243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254</v>
      </c>
      <c r="QP71" s="2" t="s">
        <v>243</v>
      </c>
      <c r="QQ71" s="2" t="s">
        <v>200</v>
      </c>
      <c r="QR71" s="2" t="s">
        <v>200</v>
      </c>
      <c r="QS71" s="2" t="s">
        <v>212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1319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1301</v>
      </c>
      <c r="G72" s="2" t="s">
        <v>1301</v>
      </c>
      <c r="H72" s="2" t="s">
        <v>1301</v>
      </c>
      <c r="I72" s="2" t="s">
        <v>1302</v>
      </c>
      <c r="J72" s="2" t="s">
        <v>262</v>
      </c>
      <c r="K72" s="2" t="s">
        <v>286</v>
      </c>
      <c r="L72" s="3">
        <v>83.33</v>
      </c>
      <c r="M72" s="3">
        <v>87.49</v>
      </c>
      <c r="N72" s="3">
        <v>179.99</v>
      </c>
      <c r="O72" s="2" t="s">
        <v>395</v>
      </c>
      <c r="P72" s="2" t="s">
        <v>396</v>
      </c>
      <c r="Q72" s="2" t="s">
        <v>199</v>
      </c>
      <c r="R72" s="2" t="s">
        <v>200</v>
      </c>
      <c r="S72" s="2" t="s">
        <v>1303</v>
      </c>
      <c r="T72" s="2" t="s">
        <v>202</v>
      </c>
      <c r="U72" s="2" t="s">
        <v>203</v>
      </c>
      <c r="V72" s="2" t="s">
        <v>1048</v>
      </c>
      <c r="W72" s="2" t="s">
        <v>205</v>
      </c>
      <c r="X72" s="2" t="s">
        <v>1304</v>
      </c>
      <c r="Y72" s="2" t="s">
        <v>1305</v>
      </c>
      <c r="Z72" s="4"/>
      <c r="AA72" s="4">
        <f>=ROUNDDOWN({0},0)</f>
      </c>
      <c r="AB72" s="5"/>
      <c r="AC72" s="2" t="s">
        <v>200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/>
      <c r="AP72" s="4"/>
      <c r="AQ72" s="8"/>
      <c r="AR72" s="4">
        <v>5</v>
      </c>
      <c r="AS72" s="8">
        <v>449.06</v>
      </c>
      <c r="AT72" s="7">
        <v>-1</v>
      </c>
      <c r="AU72" s="7">
        <v>-1</v>
      </c>
      <c r="AV72" s="4" t="s">
        <v>200</v>
      </c>
      <c r="AW72" s="8" t="s">
        <v>200</v>
      </c>
      <c r="AX72" s="4" t="s">
        <v>200</v>
      </c>
      <c r="AY72" s="8" t="s">
        <v>200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 t="s">
        <v>200</v>
      </c>
      <c r="BF72" s="8" t="s">
        <v>200</v>
      </c>
      <c r="BG72" s="7" t="s">
        <v>200</v>
      </c>
      <c r="BH72" s="7" t="s">
        <v>200</v>
      </c>
      <c r="BI72" s="7"/>
      <c r="BJ72" s="4"/>
      <c r="BK72" s="8"/>
      <c r="BL72" s="2" t="s">
        <v>1320</v>
      </c>
      <c r="BM72" s="7"/>
      <c r="BN72" s="7"/>
      <c r="BO72" s="4"/>
      <c r="BP72" s="8"/>
      <c r="BQ72" s="4"/>
      <c r="BR72" s="8"/>
      <c r="BS72" s="7"/>
      <c r="BT72" s="7"/>
      <c r="BU72" s="2" t="s">
        <v>1307</v>
      </c>
      <c r="BV72" s="2" t="s">
        <v>243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>
        <v>2</v>
      </c>
      <c r="CD72" s="8">
        <v>169.96</v>
      </c>
      <c r="CE72" s="7">
        <v>-1</v>
      </c>
      <c r="CF72" s="7">
        <v>-1</v>
      </c>
      <c r="CG72" s="2" t="s">
        <v>210</v>
      </c>
      <c r="CH72" s="2" t="s">
        <v>243</v>
      </c>
      <c r="CI72" s="2" t="s">
        <v>801</v>
      </c>
      <c r="CJ72" s="2" t="s">
        <v>1038</v>
      </c>
      <c r="CK72" s="2" t="s">
        <v>499</v>
      </c>
      <c r="CL72" s="2" t="s">
        <v>200</v>
      </c>
      <c r="CM72" s="4"/>
      <c r="CN72" s="8"/>
      <c r="CO72" s="4"/>
      <c r="CP72" s="8"/>
      <c r="CQ72" s="7"/>
      <c r="CR72" s="7"/>
      <c r="CS72" s="2" t="s">
        <v>210</v>
      </c>
      <c r="CT72" s="2" t="s">
        <v>243</v>
      </c>
      <c r="CU72" s="2" t="s">
        <v>944</v>
      </c>
      <c r="CV72" s="2" t="s">
        <v>200</v>
      </c>
      <c r="CW72" s="2" t="s">
        <v>499</v>
      </c>
      <c r="CX72" s="2" t="s">
        <v>200</v>
      </c>
      <c r="CY72" s="4"/>
      <c r="CZ72" s="8"/>
      <c r="DA72" s="4">
        <v>1</v>
      </c>
      <c r="DB72" s="8">
        <v>95.36</v>
      </c>
      <c r="DC72" s="7">
        <v>-1</v>
      </c>
      <c r="DD72" s="7">
        <v>-1</v>
      </c>
      <c r="DE72" s="2" t="s">
        <v>210</v>
      </c>
      <c r="DF72" s="2" t="s">
        <v>243</v>
      </c>
      <c r="DG72" s="2" t="s">
        <v>1305</v>
      </c>
      <c r="DH72" s="2" t="s">
        <v>797</v>
      </c>
      <c r="DI72" s="2" t="s">
        <v>212</v>
      </c>
      <c r="DJ72" s="2" t="s">
        <v>200</v>
      </c>
      <c r="DK72" s="4"/>
      <c r="DL72" s="8"/>
      <c r="DM72" s="4"/>
      <c r="DN72" s="8"/>
      <c r="DO72" s="7"/>
      <c r="DP72" s="7"/>
      <c r="DQ72" s="2" t="s">
        <v>210</v>
      </c>
      <c r="DR72" s="2" t="s">
        <v>243</v>
      </c>
      <c r="DS72" s="2" t="s">
        <v>1309</v>
      </c>
      <c r="DT72" s="2" t="s">
        <v>1321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243</v>
      </c>
      <c r="EE72" s="2" t="s">
        <v>1198</v>
      </c>
      <c r="EF72" s="2" t="s">
        <v>258</v>
      </c>
      <c r="EG72" s="2" t="s">
        <v>212</v>
      </c>
      <c r="EH72" s="2" t="s">
        <v>200</v>
      </c>
      <c r="EI72" s="4"/>
      <c r="EJ72" s="8"/>
      <c r="EK72" s="4">
        <v>1</v>
      </c>
      <c r="EL72" s="8">
        <v>91.87</v>
      </c>
      <c r="EM72" s="7">
        <v>-1</v>
      </c>
      <c r="EN72" s="7">
        <v>-1</v>
      </c>
      <c r="EO72" s="2" t="s">
        <v>210</v>
      </c>
      <c r="EP72" s="2" t="s">
        <v>243</v>
      </c>
      <c r="EQ72" s="2" t="s">
        <v>612</v>
      </c>
      <c r="ER72" s="2" t="s">
        <v>1322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210</v>
      </c>
      <c r="FB72" s="2" t="s">
        <v>243</v>
      </c>
      <c r="FC72" s="2" t="s">
        <v>939</v>
      </c>
      <c r="FD72" s="2" t="s">
        <v>1323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228</v>
      </c>
      <c r="FN72" s="2" t="s">
        <v>243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210</v>
      </c>
      <c r="FZ72" s="2" t="s">
        <v>243</v>
      </c>
      <c r="GA72" s="2" t="s">
        <v>1312</v>
      </c>
      <c r="GB72" s="2" t="s">
        <v>1324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210</v>
      </c>
      <c r="GL72" s="2" t="s">
        <v>243</v>
      </c>
      <c r="GM72" s="2" t="s">
        <v>1058</v>
      </c>
      <c r="GN72" s="2" t="s">
        <v>1325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254</v>
      </c>
      <c r="GX72" s="2" t="s">
        <v>243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243</v>
      </c>
      <c r="HK72" s="2" t="s">
        <v>369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254</v>
      </c>
      <c r="HV72" s="2" t="s">
        <v>243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210</v>
      </c>
      <c r="IH72" s="2" t="s">
        <v>243</v>
      </c>
      <c r="II72" s="2" t="s">
        <v>1305</v>
      </c>
      <c r="IJ72" s="2" t="s">
        <v>795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228</v>
      </c>
      <c r="IT72" s="2" t="s">
        <v>243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210</v>
      </c>
      <c r="JF72" s="2" t="s">
        <v>243</v>
      </c>
      <c r="JG72" s="2" t="s">
        <v>373</v>
      </c>
      <c r="JH72" s="2" t="s">
        <v>583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200</v>
      </c>
      <c r="JR72" s="2" t="s">
        <v>200</v>
      </c>
      <c r="JS72" s="2" t="s">
        <v>200</v>
      </c>
      <c r="JT72" s="2" t="s">
        <v>200</v>
      </c>
      <c r="JU72" s="2" t="s">
        <v>200</v>
      </c>
      <c r="JV72" s="2" t="s">
        <v>200</v>
      </c>
      <c r="JW72" s="4"/>
      <c r="JX72" s="8"/>
      <c r="JY72" s="4"/>
      <c r="JZ72" s="8"/>
      <c r="KA72" s="7"/>
      <c r="KB72" s="7"/>
      <c r="KC72" s="2" t="s">
        <v>242</v>
      </c>
      <c r="KD72" s="2" t="s">
        <v>243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210</v>
      </c>
      <c r="KP72" s="2" t="s">
        <v>243</v>
      </c>
      <c r="KQ72" s="2" t="s">
        <v>1314</v>
      </c>
      <c r="KR72" s="2" t="s">
        <v>1326</v>
      </c>
      <c r="KS72" s="2" t="s">
        <v>212</v>
      </c>
      <c r="KT72" s="2" t="s">
        <v>200</v>
      </c>
      <c r="KU72" s="4"/>
      <c r="KV72" s="8"/>
      <c r="KW72" s="4">
        <v>1</v>
      </c>
      <c r="KX72" s="8">
        <v>91.87</v>
      </c>
      <c r="KY72" s="7">
        <v>-1</v>
      </c>
      <c r="KZ72" s="7">
        <v>-1</v>
      </c>
      <c r="LA72" s="2" t="s">
        <v>210</v>
      </c>
      <c r="LB72" s="2" t="s">
        <v>243</v>
      </c>
      <c r="LC72" s="2" t="s">
        <v>957</v>
      </c>
      <c r="LD72" s="2" t="s">
        <v>902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254</v>
      </c>
      <c r="LN72" s="2" t="s">
        <v>243</v>
      </c>
      <c r="LO72" s="2" t="s">
        <v>200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254</v>
      </c>
      <c r="LZ72" s="2" t="s">
        <v>243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210</v>
      </c>
      <c r="ML72" s="2" t="s">
        <v>243</v>
      </c>
      <c r="MM72" s="2" t="s">
        <v>1317</v>
      </c>
      <c r="MN72" s="2" t="s">
        <v>1327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254</v>
      </c>
      <c r="MX72" s="2" t="s">
        <v>243</v>
      </c>
      <c r="MY72" s="2" t="s">
        <v>200</v>
      </c>
      <c r="MZ72" s="2" t="s">
        <v>200</v>
      </c>
      <c r="NA72" s="2" t="s">
        <v>212</v>
      </c>
      <c r="NB72" s="2" t="s">
        <v>200</v>
      </c>
      <c r="NC72" s="4"/>
      <c r="ND72" s="8"/>
      <c r="NE72" s="4"/>
      <c r="NF72" s="8"/>
      <c r="NG72" s="7"/>
      <c r="NH72" s="7"/>
      <c r="NI72" s="2" t="s">
        <v>254</v>
      </c>
      <c r="NJ72" s="2" t="s">
        <v>243</v>
      </c>
      <c r="NK72" s="2" t="s">
        <v>200</v>
      </c>
      <c r="NL72" s="2" t="s">
        <v>200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210</v>
      </c>
      <c r="NV72" s="2" t="s">
        <v>243</v>
      </c>
      <c r="NW72" s="2" t="s">
        <v>279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242</v>
      </c>
      <c r="OH72" s="2" t="s">
        <v>243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254</v>
      </c>
      <c r="OT72" s="2" t="s">
        <v>243</v>
      </c>
      <c r="OU72" s="2" t="s">
        <v>200</v>
      </c>
      <c r="OV72" s="2" t="s">
        <v>200</v>
      </c>
      <c r="OW72" s="2" t="s">
        <v>212</v>
      </c>
      <c r="OX72" s="2" t="s">
        <v>200</v>
      </c>
      <c r="OY72" s="4"/>
      <c r="OZ72" s="8"/>
      <c r="PA72" s="4"/>
      <c r="PB72" s="8"/>
      <c r="PC72" s="7"/>
      <c r="PD72" s="7"/>
      <c r="PE72" s="2" t="s">
        <v>210</v>
      </c>
      <c r="PF72" s="2" t="s">
        <v>243</v>
      </c>
      <c r="PG72" s="2" t="s">
        <v>1328</v>
      </c>
      <c r="PH72" s="2" t="s">
        <v>1329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254</v>
      </c>
      <c r="PR72" s="2" t="s">
        <v>243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254</v>
      </c>
      <c r="QD72" s="2" t="s">
        <v>243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254</v>
      </c>
      <c r="QP72" s="2" t="s">
        <v>243</v>
      </c>
      <c r="QQ72" s="2" t="s">
        <v>200</v>
      </c>
      <c r="QR72" s="2" t="s">
        <v>200</v>
      </c>
      <c r="QS72" s="2" t="s">
        <v>212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1330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1331</v>
      </c>
      <c r="G73" s="2" t="s">
        <v>1331</v>
      </c>
      <c r="H73" s="2" t="s">
        <v>1331</v>
      </c>
      <c r="I73" s="2" t="s">
        <v>1332</v>
      </c>
      <c r="J73" s="2" t="s">
        <v>195</v>
      </c>
      <c r="K73" s="2" t="s">
        <v>1333</v>
      </c>
      <c r="L73" s="3">
        <v>70</v>
      </c>
      <c r="M73" s="3">
        <v>73.49</v>
      </c>
      <c r="N73" s="3">
        <v>139.99</v>
      </c>
      <c r="O73" s="2" t="s">
        <v>1266</v>
      </c>
      <c r="P73" s="2" t="s">
        <v>396</v>
      </c>
      <c r="Q73" s="2" t="s">
        <v>199</v>
      </c>
      <c r="R73" s="2" t="s">
        <v>200</v>
      </c>
      <c r="S73" s="2" t="s">
        <v>1334</v>
      </c>
      <c r="T73" s="2" t="s">
        <v>202</v>
      </c>
      <c r="U73" s="2" t="s">
        <v>203</v>
      </c>
      <c r="V73" s="2" t="s">
        <v>1120</v>
      </c>
      <c r="W73" s="2" t="s">
        <v>473</v>
      </c>
      <c r="X73" s="2" t="s">
        <v>723</v>
      </c>
      <c r="Y73" s="2" t="s">
        <v>1335</v>
      </c>
      <c r="Z73" s="4">
        <v>13</v>
      </c>
      <c r="AA73" s="4">
        <f>=ROUNDDOWN(2.6,0)</f>
      </c>
      <c r="AB73" s="5">
        <v>5</v>
      </c>
      <c r="AC73" s="2" t="s">
        <v>200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200</v>
      </c>
      <c r="AM73" s="4"/>
      <c r="AN73" s="4"/>
      <c r="AO73" s="7"/>
      <c r="AP73" s="4"/>
      <c r="AQ73" s="8"/>
      <c r="AR73" s="4">
        <v>2</v>
      </c>
      <c r="AS73" s="8">
        <v>154.96</v>
      </c>
      <c r="AT73" s="7">
        <v>-1</v>
      </c>
      <c r="AU73" s="7">
        <v>-1</v>
      </c>
      <c r="AV73" s="4"/>
      <c r="AW73" s="8"/>
      <c r="AX73" s="4">
        <v>2</v>
      </c>
      <c r="AY73" s="8">
        <v>154.96</v>
      </c>
      <c r="AZ73" s="7">
        <v>-1</v>
      </c>
      <c r="BA73" s="7">
        <v>-1</v>
      </c>
      <c r="BB73" s="7"/>
      <c r="BC73" s="4"/>
      <c r="BD73" s="8"/>
      <c r="BE73" s="4">
        <v>2</v>
      </c>
      <c r="BF73" s="8">
        <v>154.96</v>
      </c>
      <c r="BG73" s="7">
        <v>-1</v>
      </c>
      <c r="BH73" s="7">
        <v>-1</v>
      </c>
      <c r="BI73" s="7"/>
      <c r="BJ73" s="4"/>
      <c r="BK73" s="8"/>
      <c r="BL73" s="2" t="s">
        <v>19</v>
      </c>
      <c r="BM73" s="7"/>
      <c r="BN73" s="7"/>
      <c r="BO73" s="4"/>
      <c r="BP73" s="8"/>
      <c r="BQ73" s="4"/>
      <c r="BR73" s="8"/>
      <c r="BS73" s="7"/>
      <c r="BT73" s="7"/>
      <c r="BU73" s="2" t="s">
        <v>210</v>
      </c>
      <c r="BV73" s="2" t="s">
        <v>197</v>
      </c>
      <c r="BW73" s="2" t="s">
        <v>200</v>
      </c>
      <c r="BX73" s="2" t="s">
        <v>1336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210</v>
      </c>
      <c r="CH73" s="2" t="s">
        <v>197</v>
      </c>
      <c r="CI73" s="2" t="s">
        <v>1317</v>
      </c>
      <c r="CJ73" s="2" t="s">
        <v>1321</v>
      </c>
      <c r="CK73" s="2" t="s">
        <v>499</v>
      </c>
      <c r="CL73" s="2" t="s">
        <v>200</v>
      </c>
      <c r="CM73" s="4"/>
      <c r="CN73" s="8"/>
      <c r="CO73" s="4"/>
      <c r="CP73" s="8"/>
      <c r="CQ73" s="7"/>
      <c r="CR73" s="7"/>
      <c r="CS73" s="2" t="s">
        <v>210</v>
      </c>
      <c r="CT73" s="2" t="s">
        <v>197</v>
      </c>
      <c r="CU73" s="2" t="s">
        <v>944</v>
      </c>
      <c r="CV73" s="2" t="s">
        <v>200</v>
      </c>
      <c r="CW73" s="2" t="s">
        <v>212</v>
      </c>
      <c r="CX73" s="2" t="s">
        <v>200</v>
      </c>
      <c r="CY73" s="4"/>
      <c r="CZ73" s="8"/>
      <c r="DA73" s="4">
        <v>2</v>
      </c>
      <c r="DB73" s="8">
        <v>154.96</v>
      </c>
      <c r="DC73" s="7">
        <v>-1</v>
      </c>
      <c r="DD73" s="7">
        <v>-1</v>
      </c>
      <c r="DE73" s="2" t="s">
        <v>210</v>
      </c>
      <c r="DF73" s="2" t="s">
        <v>197</v>
      </c>
      <c r="DG73" s="2" t="s">
        <v>1335</v>
      </c>
      <c r="DH73" s="2" t="s">
        <v>1337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197</v>
      </c>
      <c r="DS73" s="2" t="s">
        <v>881</v>
      </c>
      <c r="DT73" s="2" t="s">
        <v>1338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197</v>
      </c>
      <c r="EE73" s="2" t="s">
        <v>1198</v>
      </c>
      <c r="EF73" s="2" t="s">
        <v>797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197</v>
      </c>
      <c r="EQ73" s="2" t="s">
        <v>612</v>
      </c>
      <c r="ER73" s="2" t="s">
        <v>957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197</v>
      </c>
      <c r="FC73" s="2" t="s">
        <v>1339</v>
      </c>
      <c r="FD73" s="2" t="s">
        <v>1314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228</v>
      </c>
      <c r="FN73" s="2" t="s">
        <v>197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254</v>
      </c>
      <c r="FZ73" s="2" t="s">
        <v>197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254</v>
      </c>
      <c r="GL73" s="2" t="s">
        <v>197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254</v>
      </c>
      <c r="GX73" s="2" t="s">
        <v>197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254</v>
      </c>
      <c r="HJ73" s="2" t="s">
        <v>197</v>
      </c>
      <c r="HK73" s="2" t="s">
        <v>200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254</v>
      </c>
      <c r="HV73" s="2" t="s">
        <v>197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210</v>
      </c>
      <c r="IH73" s="2" t="s">
        <v>197</v>
      </c>
      <c r="II73" s="2" t="s">
        <v>1335</v>
      </c>
      <c r="IJ73" s="2" t="s">
        <v>1340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228</v>
      </c>
      <c r="IT73" s="2" t="s">
        <v>197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254</v>
      </c>
      <c r="JF73" s="2" t="s">
        <v>197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200</v>
      </c>
      <c r="JR73" s="2" t="s">
        <v>200</v>
      </c>
      <c r="JS73" s="2" t="s">
        <v>200</v>
      </c>
      <c r="JT73" s="2" t="s">
        <v>200</v>
      </c>
      <c r="JU73" s="2" t="s">
        <v>200</v>
      </c>
      <c r="JV73" s="2" t="s">
        <v>200</v>
      </c>
      <c r="JW73" s="4"/>
      <c r="JX73" s="8"/>
      <c r="JY73" s="4"/>
      <c r="JZ73" s="8"/>
      <c r="KA73" s="7"/>
      <c r="KB73" s="7"/>
      <c r="KC73" s="2" t="s">
        <v>242</v>
      </c>
      <c r="KD73" s="2" t="s">
        <v>197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210</v>
      </c>
      <c r="KP73" s="2" t="s">
        <v>243</v>
      </c>
      <c r="KQ73" s="2" t="s">
        <v>1314</v>
      </c>
      <c r="KR73" s="2" t="s">
        <v>467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254</v>
      </c>
      <c r="LB73" s="2" t="s">
        <v>197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254</v>
      </c>
      <c r="LN73" s="2" t="s">
        <v>197</v>
      </c>
      <c r="LO73" s="2" t="s">
        <v>200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254</v>
      </c>
      <c r="LZ73" s="2" t="s">
        <v>197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251</v>
      </c>
      <c r="MM73" s="2" t="s">
        <v>258</v>
      </c>
      <c r="MN73" s="2" t="s">
        <v>1341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254</v>
      </c>
      <c r="MX73" s="2" t="s">
        <v>243</v>
      </c>
      <c r="MY73" s="2" t="s">
        <v>200</v>
      </c>
      <c r="MZ73" s="2" t="s">
        <v>200</v>
      </c>
      <c r="NA73" s="2" t="s">
        <v>212</v>
      </c>
      <c r="NB73" s="2" t="s">
        <v>200</v>
      </c>
      <c r="NC73" s="4"/>
      <c r="ND73" s="8"/>
      <c r="NE73" s="4"/>
      <c r="NF73" s="8"/>
      <c r="NG73" s="7"/>
      <c r="NH73" s="7"/>
      <c r="NI73" s="2" t="s">
        <v>254</v>
      </c>
      <c r="NJ73" s="2" t="s">
        <v>197</v>
      </c>
      <c r="NK73" s="2" t="s">
        <v>200</v>
      </c>
      <c r="NL73" s="2" t="s">
        <v>200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200</v>
      </c>
      <c r="NV73" s="2" t="s">
        <v>200</v>
      </c>
      <c r="NW73" s="2" t="s">
        <v>200</v>
      </c>
      <c r="NX73" s="2" t="s">
        <v>200</v>
      </c>
      <c r="NY73" s="2" t="s">
        <v>200</v>
      </c>
      <c r="NZ73" s="2" t="s">
        <v>200</v>
      </c>
      <c r="OA73" s="4"/>
      <c r="OB73" s="8"/>
      <c r="OC73" s="4"/>
      <c r="OD73" s="8"/>
      <c r="OE73" s="7"/>
      <c r="OF73" s="7"/>
      <c r="OG73" s="2" t="s">
        <v>242</v>
      </c>
      <c r="OH73" s="2" t="s">
        <v>197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254</v>
      </c>
      <c r="OT73" s="2" t="s">
        <v>243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210</v>
      </c>
      <c r="PF73" s="2" t="s">
        <v>197</v>
      </c>
      <c r="PG73" s="2" t="s">
        <v>765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254</v>
      </c>
      <c r="PR73" s="2" t="s">
        <v>197</v>
      </c>
      <c r="PS73" s="2" t="s">
        <v>200</v>
      </c>
      <c r="PT73" s="2" t="s">
        <v>200</v>
      </c>
      <c r="PU73" s="2" t="s">
        <v>212</v>
      </c>
      <c r="PV73" s="2" t="s">
        <v>200</v>
      </c>
      <c r="PW73" s="4"/>
      <c r="PX73" s="8"/>
      <c r="PY73" s="4"/>
      <c r="PZ73" s="8"/>
      <c r="QA73" s="7"/>
      <c r="QB73" s="7"/>
      <c r="QC73" s="2" t="s">
        <v>200</v>
      </c>
      <c r="QD73" s="2" t="s">
        <v>200</v>
      </c>
      <c r="QE73" s="2" t="s">
        <v>200</v>
      </c>
      <c r="QF73" s="2" t="s">
        <v>200</v>
      </c>
      <c r="QG73" s="2" t="s">
        <v>200</v>
      </c>
      <c r="QH73" s="2" t="s">
        <v>200</v>
      </c>
      <c r="QI73" s="4"/>
      <c r="QJ73" s="8"/>
      <c r="QK73" s="4"/>
      <c r="QL73" s="8"/>
      <c r="QM73" s="7"/>
      <c r="QN73" s="7"/>
      <c r="QO73" s="2" t="s">
        <v>254</v>
      </c>
      <c r="QP73" s="2" t="s">
        <v>243</v>
      </c>
      <c r="QQ73" s="2" t="s">
        <v>200</v>
      </c>
      <c r="QR73" s="2" t="s">
        <v>200</v>
      </c>
      <c r="QS73" s="2" t="s">
        <v>212</v>
      </c>
      <c r="QT73" s="2" t="s">
        <v>200</v>
      </c>
      <c r="QU73" s="4">
        <v>13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1342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1343</v>
      </c>
      <c r="G74" s="2" t="s">
        <v>1343</v>
      </c>
      <c r="H74" s="2" t="s">
        <v>1343</v>
      </c>
      <c r="I74" s="2" t="s">
        <v>1344</v>
      </c>
      <c r="J74" s="2" t="s">
        <v>195</v>
      </c>
      <c r="K74" s="2" t="s">
        <v>286</v>
      </c>
      <c r="L74" s="3">
        <v>62.49</v>
      </c>
      <c r="M74" s="3">
        <v>65.62</v>
      </c>
      <c r="N74" s="3">
        <v>124.99</v>
      </c>
      <c r="O74" s="2" t="s">
        <v>1266</v>
      </c>
      <c r="P74" s="2" t="s">
        <v>396</v>
      </c>
      <c r="Q74" s="2" t="s">
        <v>199</v>
      </c>
      <c r="R74" s="2" t="s">
        <v>200</v>
      </c>
      <c r="S74" s="2" t="s">
        <v>1345</v>
      </c>
      <c r="T74" s="2" t="s">
        <v>202</v>
      </c>
      <c r="U74" s="2" t="s">
        <v>203</v>
      </c>
      <c r="V74" s="2" t="s">
        <v>1346</v>
      </c>
      <c r="W74" s="2" t="s">
        <v>433</v>
      </c>
      <c r="X74" s="2" t="s">
        <v>473</v>
      </c>
      <c r="Y74" s="2" t="s">
        <v>1347</v>
      </c>
      <c r="Z74" s="4">
        <v>10</v>
      </c>
      <c r="AA74" s="4">
        <f>=ROUNDDOWN(11.1111111111111,0)</f>
      </c>
      <c r="AB74" s="5">
        <v>0.9</v>
      </c>
      <c r="AC74" s="2" t="s">
        <v>200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200</v>
      </c>
      <c r="AM74" s="4"/>
      <c r="AN74" s="4"/>
      <c r="AO74" s="7"/>
      <c r="AP74" s="4"/>
      <c r="AQ74" s="8"/>
      <c r="AR74" s="4">
        <v>1</v>
      </c>
      <c r="AS74" s="8">
        <v>32.41</v>
      </c>
      <c r="AT74" s="7">
        <v>-1</v>
      </c>
      <c r="AU74" s="7">
        <v>-1</v>
      </c>
      <c r="AV74" s="4"/>
      <c r="AW74" s="8"/>
      <c r="AX74" s="4">
        <v>1</v>
      </c>
      <c r="AY74" s="8">
        <v>32.41</v>
      </c>
      <c r="AZ74" s="7">
        <v>-1</v>
      </c>
      <c r="BA74" s="7">
        <v>-1</v>
      </c>
      <c r="BB74" s="7"/>
      <c r="BC74" s="4"/>
      <c r="BD74" s="8"/>
      <c r="BE74" s="4">
        <v>1</v>
      </c>
      <c r="BF74" s="8">
        <v>32.41</v>
      </c>
      <c r="BG74" s="7">
        <v>-1</v>
      </c>
      <c r="BH74" s="7">
        <v>-1</v>
      </c>
      <c r="BI74" s="7"/>
      <c r="BJ74" s="4"/>
      <c r="BK74" s="8"/>
      <c r="BL74" s="2" t="s">
        <v>17</v>
      </c>
      <c r="BM74" s="7"/>
      <c r="BN74" s="7"/>
      <c r="BO74" s="4"/>
      <c r="BP74" s="8"/>
      <c r="BQ74" s="4"/>
      <c r="BR74" s="8"/>
      <c r="BS74" s="7"/>
      <c r="BT74" s="7"/>
      <c r="BU74" s="2" t="s">
        <v>1307</v>
      </c>
      <c r="BV74" s="2" t="s">
        <v>243</v>
      </c>
      <c r="BW74" s="2" t="s">
        <v>200</v>
      </c>
      <c r="BX74" s="2" t="s">
        <v>1067</v>
      </c>
      <c r="BY74" s="2" t="s">
        <v>212</v>
      </c>
      <c r="BZ74" s="2" t="s">
        <v>200</v>
      </c>
      <c r="CA74" s="4"/>
      <c r="CB74" s="8"/>
      <c r="CC74" s="4">
        <v>1</v>
      </c>
      <c r="CD74" s="8">
        <v>32.41</v>
      </c>
      <c r="CE74" s="7">
        <v>-1</v>
      </c>
      <c r="CF74" s="7">
        <v>-1</v>
      </c>
      <c r="CG74" s="2" t="s">
        <v>210</v>
      </c>
      <c r="CH74" s="2" t="s">
        <v>197</v>
      </c>
      <c r="CI74" s="2" t="s">
        <v>1101</v>
      </c>
      <c r="CJ74" s="2" t="s">
        <v>1348</v>
      </c>
      <c r="CK74" s="2" t="s">
        <v>499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197</v>
      </c>
      <c r="CU74" s="2" t="s">
        <v>478</v>
      </c>
      <c r="CV74" s="2" t="s">
        <v>1349</v>
      </c>
      <c r="CW74" s="2" t="s">
        <v>499</v>
      </c>
      <c r="CX74" s="2" t="s">
        <v>200</v>
      </c>
      <c r="CY74" s="4"/>
      <c r="CZ74" s="8"/>
      <c r="DA74" s="4"/>
      <c r="DB74" s="8"/>
      <c r="DC74" s="7"/>
      <c r="DD74" s="7"/>
      <c r="DE74" s="2" t="s">
        <v>210</v>
      </c>
      <c r="DF74" s="2" t="s">
        <v>197</v>
      </c>
      <c r="DG74" s="2" t="s">
        <v>1350</v>
      </c>
      <c r="DH74" s="2" t="s">
        <v>1351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197</v>
      </c>
      <c r="DS74" s="2" t="s">
        <v>1021</v>
      </c>
      <c r="DT74" s="2" t="s">
        <v>1022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197</v>
      </c>
      <c r="EE74" s="2" t="s">
        <v>484</v>
      </c>
      <c r="EF74" s="2" t="s">
        <v>714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228</v>
      </c>
      <c r="EP74" s="2" t="s">
        <v>243</v>
      </c>
      <c r="EQ74" s="2" t="s">
        <v>200</v>
      </c>
      <c r="ER74" s="2" t="s">
        <v>200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197</v>
      </c>
      <c r="FC74" s="2" t="s">
        <v>918</v>
      </c>
      <c r="FD74" s="2" t="s">
        <v>1352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210</v>
      </c>
      <c r="FN74" s="2" t="s">
        <v>197</v>
      </c>
      <c r="FO74" s="2" t="s">
        <v>478</v>
      </c>
      <c r="FP74" s="2" t="s">
        <v>1353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254</v>
      </c>
      <c r="FZ74" s="2" t="s">
        <v>197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210</v>
      </c>
      <c r="GL74" s="2" t="s">
        <v>197</v>
      </c>
      <c r="GM74" s="2" t="s">
        <v>1354</v>
      </c>
      <c r="GN74" s="2" t="s">
        <v>444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254</v>
      </c>
      <c r="GX74" s="2" t="s">
        <v>197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197</v>
      </c>
      <c r="HK74" s="2" t="s">
        <v>233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254</v>
      </c>
      <c r="HV74" s="2" t="s">
        <v>197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210</v>
      </c>
      <c r="IH74" s="2" t="s">
        <v>197</v>
      </c>
      <c r="II74" s="2" t="s">
        <v>1347</v>
      </c>
      <c r="IJ74" s="2" t="s">
        <v>513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228</v>
      </c>
      <c r="IT74" s="2" t="s">
        <v>197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254</v>
      </c>
      <c r="JF74" s="2" t="s">
        <v>197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200</v>
      </c>
      <c r="JR74" s="2" t="s">
        <v>200</v>
      </c>
      <c r="JS74" s="2" t="s">
        <v>200</v>
      </c>
      <c r="JT74" s="2" t="s">
        <v>200</v>
      </c>
      <c r="JU74" s="2" t="s">
        <v>200</v>
      </c>
      <c r="JV74" s="2" t="s">
        <v>200</v>
      </c>
      <c r="JW74" s="4"/>
      <c r="JX74" s="8"/>
      <c r="JY74" s="4"/>
      <c r="JZ74" s="8"/>
      <c r="KA74" s="7"/>
      <c r="KB74" s="7"/>
      <c r="KC74" s="2" t="s">
        <v>242</v>
      </c>
      <c r="KD74" s="2" t="s">
        <v>197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210</v>
      </c>
      <c r="KP74" s="2" t="s">
        <v>243</v>
      </c>
      <c r="KQ74" s="2" t="s">
        <v>912</v>
      </c>
      <c r="KR74" s="2" t="s">
        <v>542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210</v>
      </c>
      <c r="LB74" s="2" t="s">
        <v>197</v>
      </c>
      <c r="LC74" s="2" t="s">
        <v>315</v>
      </c>
      <c r="LD74" s="2" t="s">
        <v>747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254</v>
      </c>
      <c r="LN74" s="2" t="s">
        <v>197</v>
      </c>
      <c r="LO74" s="2" t="s">
        <v>200</v>
      </c>
      <c r="LP74" s="2" t="s">
        <v>200</v>
      </c>
      <c r="LQ74" s="2" t="s">
        <v>212</v>
      </c>
      <c r="LR74" s="2" t="s">
        <v>200</v>
      </c>
      <c r="LS74" s="4"/>
      <c r="LT74" s="8"/>
      <c r="LU74" s="4"/>
      <c r="LV74" s="8"/>
      <c r="LW74" s="7"/>
      <c r="LX74" s="7"/>
      <c r="LY74" s="2" t="s">
        <v>254</v>
      </c>
      <c r="LZ74" s="2" t="s">
        <v>197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210</v>
      </c>
      <c r="ML74" s="2" t="s">
        <v>251</v>
      </c>
      <c r="MM74" s="2" t="s">
        <v>1026</v>
      </c>
      <c r="MN74" s="2" t="s">
        <v>1111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254</v>
      </c>
      <c r="NJ74" s="2" t="s">
        <v>197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200</v>
      </c>
      <c r="NV74" s="2" t="s">
        <v>200</v>
      </c>
      <c r="NW74" s="2" t="s">
        <v>200</v>
      </c>
      <c r="NX74" s="2" t="s">
        <v>200</v>
      </c>
      <c r="NY74" s="2" t="s">
        <v>200</v>
      </c>
      <c r="NZ74" s="2" t="s">
        <v>200</v>
      </c>
      <c r="OA74" s="4"/>
      <c r="OB74" s="8"/>
      <c r="OC74" s="4"/>
      <c r="OD74" s="8"/>
      <c r="OE74" s="7"/>
      <c r="OF74" s="7"/>
      <c r="OG74" s="2" t="s">
        <v>242</v>
      </c>
      <c r="OH74" s="2" t="s">
        <v>197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228</v>
      </c>
      <c r="OT74" s="2" t="s">
        <v>243</v>
      </c>
      <c r="OU74" s="2" t="s">
        <v>200</v>
      </c>
      <c r="OV74" s="2" t="s">
        <v>200</v>
      </c>
      <c r="OW74" s="2" t="s">
        <v>212</v>
      </c>
      <c r="OX74" s="2" t="s">
        <v>200</v>
      </c>
      <c r="OY74" s="4"/>
      <c r="OZ74" s="8"/>
      <c r="PA74" s="4"/>
      <c r="PB74" s="8"/>
      <c r="PC74" s="7"/>
      <c r="PD74" s="7"/>
      <c r="PE74" s="2" t="s">
        <v>210</v>
      </c>
      <c r="PF74" s="2" t="s">
        <v>197</v>
      </c>
      <c r="PG74" s="2" t="s">
        <v>880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254</v>
      </c>
      <c r="PR74" s="2" t="s">
        <v>197</v>
      </c>
      <c r="PS74" s="2" t="s">
        <v>200</v>
      </c>
      <c r="PT74" s="2" t="s">
        <v>200</v>
      </c>
      <c r="PU74" s="2" t="s">
        <v>212</v>
      </c>
      <c r="PV74" s="2" t="s">
        <v>200</v>
      </c>
      <c r="PW74" s="4"/>
      <c r="PX74" s="8"/>
      <c r="PY74" s="4"/>
      <c r="PZ74" s="8"/>
      <c r="QA74" s="7"/>
      <c r="QB74" s="7"/>
      <c r="QC74" s="2" t="s">
        <v>200</v>
      </c>
      <c r="QD74" s="2" t="s">
        <v>200</v>
      </c>
      <c r="QE74" s="2" t="s">
        <v>200</v>
      </c>
      <c r="QF74" s="2" t="s">
        <v>200</v>
      </c>
      <c r="QG74" s="2" t="s">
        <v>200</v>
      </c>
      <c r="QH74" s="2" t="s">
        <v>200</v>
      </c>
      <c r="QI74" s="4"/>
      <c r="QJ74" s="8"/>
      <c r="QK74" s="4"/>
      <c r="QL74" s="8"/>
      <c r="QM74" s="7"/>
      <c r="QN74" s="7"/>
      <c r="QO74" s="2" t="s">
        <v>228</v>
      </c>
      <c r="QP74" s="2" t="s">
        <v>243</v>
      </c>
      <c r="QQ74" s="2" t="s">
        <v>200</v>
      </c>
      <c r="QR74" s="2" t="s">
        <v>200</v>
      </c>
      <c r="QS74" s="2" t="s">
        <v>212</v>
      </c>
      <c r="QT74" s="2" t="s">
        <v>200</v>
      </c>
      <c r="QU74" s="4">
        <v>10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1355</v>
      </c>
      <c r="B75" s="2" t="s">
        <v>189</v>
      </c>
      <c r="C75" s="2" t="s">
        <v>190</v>
      </c>
      <c r="D75" s="2" t="s">
        <v>191</v>
      </c>
      <c r="E75" s="2" t="s">
        <v>1356</v>
      </c>
      <c r="F75" s="2" t="s">
        <v>1357</v>
      </c>
      <c r="G75" s="2" t="s">
        <v>1357</v>
      </c>
      <c r="H75" s="2" t="s">
        <v>1357</v>
      </c>
      <c r="I75" s="2" t="s">
        <v>1358</v>
      </c>
      <c r="J75" s="2" t="s">
        <v>195</v>
      </c>
      <c r="K75" s="2" t="s">
        <v>286</v>
      </c>
      <c r="L75" s="3">
        <v>59.99</v>
      </c>
      <c r="M75" s="3">
        <v>62.99</v>
      </c>
      <c r="N75" s="3">
        <v>119.99</v>
      </c>
      <c r="O75" s="2" t="s">
        <v>1190</v>
      </c>
      <c r="P75" s="2" t="s">
        <v>396</v>
      </c>
      <c r="Q75" s="2" t="s">
        <v>199</v>
      </c>
      <c r="R75" s="2" t="s">
        <v>200</v>
      </c>
      <c r="S75" s="2" t="s">
        <v>1359</v>
      </c>
      <c r="T75" s="2" t="s">
        <v>202</v>
      </c>
      <c r="U75" s="2" t="s">
        <v>203</v>
      </c>
      <c r="V75" s="2" t="s">
        <v>721</v>
      </c>
      <c r="W75" s="2" t="s">
        <v>1304</v>
      </c>
      <c r="X75" s="2" t="s">
        <v>591</v>
      </c>
      <c r="Y75" s="2" t="s">
        <v>706</v>
      </c>
      <c r="Z75" s="4"/>
      <c r="AA75" s="4">
        <f>=ROUNDDOWN({0},0)</f>
      </c>
      <c r="AB75" s="5"/>
      <c r="AC75" s="2" t="s">
        <v>200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/>
      <c r="AP75" s="4"/>
      <c r="AQ75" s="8"/>
      <c r="AR75" s="4">
        <v>2</v>
      </c>
      <c r="AS75" s="8">
        <v>97.66</v>
      </c>
      <c r="AT75" s="7">
        <v>-1</v>
      </c>
      <c r="AU75" s="7">
        <v>-1</v>
      </c>
      <c r="AV75" s="4">
        <v>6</v>
      </c>
      <c r="AW75" s="8">
        <v>239.88</v>
      </c>
      <c r="AX75" s="4">
        <v>6</v>
      </c>
      <c r="AY75" s="8">
        <v>349.18</v>
      </c>
      <c r="AZ75" s="7" t="s">
        <v>200</v>
      </c>
      <c r="BA75" s="7">
        <v>-0.313</v>
      </c>
      <c r="BB75" s="7"/>
      <c r="BC75" s="4">
        <v>8</v>
      </c>
      <c r="BD75" s="8">
        <v>409.43</v>
      </c>
      <c r="BE75" s="4">
        <v>24</v>
      </c>
      <c r="BF75" s="8">
        <v>1416.31</v>
      </c>
      <c r="BG75" s="7">
        <v>-0.6667</v>
      </c>
      <c r="BH75" s="7">
        <v>-0.7109</v>
      </c>
      <c r="BI75" s="7">
        <v>0.5859</v>
      </c>
      <c r="BJ75" s="4"/>
      <c r="BK75" s="8"/>
      <c r="BL75" s="2" t="s">
        <v>1360</v>
      </c>
      <c r="BM75" s="7"/>
      <c r="BN75" s="7"/>
      <c r="BO75" s="4"/>
      <c r="BP75" s="8"/>
      <c r="BQ75" s="4"/>
      <c r="BR75" s="8"/>
      <c r="BS75" s="7"/>
      <c r="BT75" s="7"/>
      <c r="BU75" s="2" t="s">
        <v>210</v>
      </c>
      <c r="BV75" s="2" t="s">
        <v>243</v>
      </c>
      <c r="BW75" s="2" t="s">
        <v>200</v>
      </c>
      <c r="BX75" s="2" t="s">
        <v>265</v>
      </c>
      <c r="BY75" s="2" t="s">
        <v>212</v>
      </c>
      <c r="BZ75" s="2" t="s">
        <v>200</v>
      </c>
      <c r="CA75" s="4"/>
      <c r="CB75" s="8"/>
      <c r="CC75" s="4">
        <v>1</v>
      </c>
      <c r="CD75" s="8">
        <v>31.26</v>
      </c>
      <c r="CE75" s="7">
        <v>-1</v>
      </c>
      <c r="CF75" s="7">
        <v>-1</v>
      </c>
      <c r="CG75" s="2" t="s">
        <v>210</v>
      </c>
      <c r="CH75" s="2" t="s">
        <v>243</v>
      </c>
      <c r="CI75" s="2" t="s">
        <v>697</v>
      </c>
      <c r="CJ75" s="2" t="s">
        <v>1361</v>
      </c>
      <c r="CK75" s="2" t="s">
        <v>499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243</v>
      </c>
      <c r="CU75" s="2" t="s">
        <v>1362</v>
      </c>
      <c r="CV75" s="2" t="s">
        <v>993</v>
      </c>
      <c r="CW75" s="2" t="s">
        <v>212</v>
      </c>
      <c r="CX75" s="2" t="s">
        <v>200</v>
      </c>
      <c r="CY75" s="4"/>
      <c r="CZ75" s="8"/>
      <c r="DA75" s="4">
        <v>1</v>
      </c>
      <c r="DB75" s="8">
        <v>66.4</v>
      </c>
      <c r="DC75" s="7">
        <v>-1</v>
      </c>
      <c r="DD75" s="7">
        <v>-1</v>
      </c>
      <c r="DE75" s="2" t="s">
        <v>210</v>
      </c>
      <c r="DF75" s="2" t="s">
        <v>243</v>
      </c>
      <c r="DG75" s="2" t="s">
        <v>706</v>
      </c>
      <c r="DH75" s="2" t="s">
        <v>613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210</v>
      </c>
      <c r="DR75" s="2" t="s">
        <v>243</v>
      </c>
      <c r="DS75" s="2" t="s">
        <v>1363</v>
      </c>
      <c r="DT75" s="2" t="s">
        <v>1364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210</v>
      </c>
      <c r="ED75" s="2" t="s">
        <v>243</v>
      </c>
      <c r="EE75" s="2" t="s">
        <v>1003</v>
      </c>
      <c r="EF75" s="2" t="s">
        <v>1365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243</v>
      </c>
      <c r="EQ75" s="2" t="s">
        <v>1366</v>
      </c>
      <c r="ER75" s="2" t="s">
        <v>638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210</v>
      </c>
      <c r="FB75" s="2" t="s">
        <v>243</v>
      </c>
      <c r="FC75" s="2" t="s">
        <v>1367</v>
      </c>
      <c r="FD75" s="2" t="s">
        <v>1368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210</v>
      </c>
      <c r="FN75" s="2" t="s">
        <v>243</v>
      </c>
      <c r="FO75" s="2" t="s">
        <v>623</v>
      </c>
      <c r="FP75" s="2" t="s">
        <v>712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254</v>
      </c>
      <c r="FZ75" s="2" t="s">
        <v>243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210</v>
      </c>
      <c r="GL75" s="2" t="s">
        <v>243</v>
      </c>
      <c r="GM75" s="2" t="s">
        <v>401</v>
      </c>
      <c r="GN75" s="2" t="s">
        <v>1369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254</v>
      </c>
      <c r="GX75" s="2" t="s">
        <v>243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243</v>
      </c>
      <c r="HK75" s="2" t="s">
        <v>233</v>
      </c>
      <c r="HL75" s="2" t="s">
        <v>1161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254</v>
      </c>
      <c r="HV75" s="2" t="s">
        <v>243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210</v>
      </c>
      <c r="IH75" s="2" t="s">
        <v>243</v>
      </c>
      <c r="II75" s="2" t="s">
        <v>1367</v>
      </c>
      <c r="IJ75" s="2" t="s">
        <v>1370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228</v>
      </c>
      <c r="IT75" s="2" t="s">
        <v>243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254</v>
      </c>
      <c r="JF75" s="2" t="s">
        <v>243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200</v>
      </c>
      <c r="JR75" s="2" t="s">
        <v>200</v>
      </c>
      <c r="JS75" s="2" t="s">
        <v>200</v>
      </c>
      <c r="JT75" s="2" t="s">
        <v>200</v>
      </c>
      <c r="JU75" s="2" t="s">
        <v>200</v>
      </c>
      <c r="JV75" s="2" t="s">
        <v>200</v>
      </c>
      <c r="JW75" s="4"/>
      <c r="JX75" s="8"/>
      <c r="JY75" s="4"/>
      <c r="JZ75" s="8"/>
      <c r="KA75" s="7"/>
      <c r="KB75" s="7"/>
      <c r="KC75" s="2" t="s">
        <v>242</v>
      </c>
      <c r="KD75" s="2" t="s">
        <v>243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210</v>
      </c>
      <c r="KP75" s="2" t="s">
        <v>243</v>
      </c>
      <c r="KQ75" s="2" t="s">
        <v>696</v>
      </c>
      <c r="KR75" s="2" t="s">
        <v>1371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210</v>
      </c>
      <c r="LB75" s="2" t="s">
        <v>243</v>
      </c>
      <c r="LC75" s="2" t="s">
        <v>246</v>
      </c>
      <c r="LD75" s="2" t="s">
        <v>1372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406</v>
      </c>
      <c r="LN75" s="2" t="s">
        <v>243</v>
      </c>
      <c r="LO75" s="2" t="s">
        <v>200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210</v>
      </c>
      <c r="LZ75" s="2" t="s">
        <v>243</v>
      </c>
      <c r="MA75" s="2" t="s">
        <v>504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210</v>
      </c>
      <c r="ML75" s="2" t="s">
        <v>243</v>
      </c>
      <c r="MM75" s="2" t="s">
        <v>884</v>
      </c>
      <c r="MN75" s="2" t="s">
        <v>900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254</v>
      </c>
      <c r="NJ75" s="2" t="s">
        <v>243</v>
      </c>
      <c r="NK75" s="2" t="s">
        <v>200</v>
      </c>
      <c r="NL75" s="2" t="s">
        <v>200</v>
      </c>
      <c r="NM75" s="2" t="s">
        <v>212</v>
      </c>
      <c r="NN75" s="2" t="s">
        <v>200</v>
      </c>
      <c r="NO75" s="4"/>
      <c r="NP75" s="8"/>
      <c r="NQ75" s="4"/>
      <c r="NR75" s="8"/>
      <c r="NS75" s="7"/>
      <c r="NT75" s="7"/>
      <c r="NU75" s="2" t="s">
        <v>200</v>
      </c>
      <c r="NV75" s="2" t="s">
        <v>200</v>
      </c>
      <c r="NW75" s="2" t="s">
        <v>200</v>
      </c>
      <c r="NX75" s="2" t="s">
        <v>200</v>
      </c>
      <c r="NY75" s="2" t="s">
        <v>200</v>
      </c>
      <c r="NZ75" s="2" t="s">
        <v>200</v>
      </c>
      <c r="OA75" s="4"/>
      <c r="OB75" s="8"/>
      <c r="OC75" s="4"/>
      <c r="OD75" s="8"/>
      <c r="OE75" s="7"/>
      <c r="OF75" s="7"/>
      <c r="OG75" s="2" t="s">
        <v>200</v>
      </c>
      <c r="OH75" s="2" t="s">
        <v>200</v>
      </c>
      <c r="OI75" s="2" t="s">
        <v>200</v>
      </c>
      <c r="OJ75" s="2" t="s">
        <v>200</v>
      </c>
      <c r="OK75" s="2" t="s">
        <v>200</v>
      </c>
      <c r="OL75" s="2" t="s">
        <v>200</v>
      </c>
      <c r="OM75" s="4"/>
      <c r="ON75" s="8"/>
      <c r="OO75" s="4"/>
      <c r="OP75" s="8"/>
      <c r="OQ75" s="7"/>
      <c r="OR75" s="7"/>
      <c r="OS75" s="2" t="s">
        <v>210</v>
      </c>
      <c r="OT75" s="2" t="s">
        <v>243</v>
      </c>
      <c r="OU75" s="2" t="s">
        <v>620</v>
      </c>
      <c r="OV75" s="2" t="s">
        <v>200</v>
      </c>
      <c r="OW75" s="2" t="s">
        <v>212</v>
      </c>
      <c r="OX75" s="2" t="s">
        <v>200</v>
      </c>
      <c r="OY75" s="4"/>
      <c r="OZ75" s="8"/>
      <c r="PA75" s="4"/>
      <c r="PB75" s="8"/>
      <c r="PC75" s="7"/>
      <c r="PD75" s="7"/>
      <c r="PE75" s="2" t="s">
        <v>228</v>
      </c>
      <c r="PF75" s="2" t="s">
        <v>243</v>
      </c>
      <c r="PG75" s="2" t="s">
        <v>200</v>
      </c>
      <c r="PH75" s="2" t="s">
        <v>200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254</v>
      </c>
      <c r="PR75" s="2" t="s">
        <v>243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254</v>
      </c>
      <c r="QD75" s="2" t="s">
        <v>243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210</v>
      </c>
      <c r="QP75" s="2" t="s">
        <v>243</v>
      </c>
      <c r="QQ75" s="2" t="s">
        <v>1373</v>
      </c>
      <c r="QR75" s="2" t="s">
        <v>1374</v>
      </c>
      <c r="QS75" s="2" t="s">
        <v>212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1375</v>
      </c>
      <c r="B76" s="2" t="s">
        <v>189</v>
      </c>
      <c r="C76" s="2" t="s">
        <v>190</v>
      </c>
      <c r="D76" s="2" t="s">
        <v>191</v>
      </c>
      <c r="E76" s="2" t="s">
        <v>1356</v>
      </c>
      <c r="F76" s="2" t="s">
        <v>1357</v>
      </c>
      <c r="G76" s="2" t="s">
        <v>1357</v>
      </c>
      <c r="H76" s="2" t="s">
        <v>1357</v>
      </c>
      <c r="I76" s="2" t="s">
        <v>1358</v>
      </c>
      <c r="J76" s="2" t="s">
        <v>262</v>
      </c>
      <c r="K76" s="2" t="s">
        <v>286</v>
      </c>
      <c r="L76" s="3">
        <v>75</v>
      </c>
      <c r="M76" s="3">
        <v>78.74</v>
      </c>
      <c r="N76" s="3">
        <v>149.99</v>
      </c>
      <c r="O76" s="2" t="s">
        <v>1266</v>
      </c>
      <c r="P76" s="2" t="s">
        <v>396</v>
      </c>
      <c r="Q76" s="2" t="s">
        <v>199</v>
      </c>
      <c r="R76" s="2" t="s">
        <v>200</v>
      </c>
      <c r="S76" s="2" t="s">
        <v>1359</v>
      </c>
      <c r="T76" s="2" t="s">
        <v>202</v>
      </c>
      <c r="U76" s="2" t="s">
        <v>203</v>
      </c>
      <c r="V76" s="2" t="s">
        <v>721</v>
      </c>
      <c r="W76" s="2" t="s">
        <v>1304</v>
      </c>
      <c r="X76" s="2" t="s">
        <v>591</v>
      </c>
      <c r="Y76" s="2" t="s">
        <v>1376</v>
      </c>
      <c r="Z76" s="4">
        <v>93</v>
      </c>
      <c r="AA76" s="4">
        <f>=ROUNDDOWN(16.6071428571429,0)</f>
      </c>
      <c r="AB76" s="5"/>
      <c r="AC76" s="2" t="s">
        <v>200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200</v>
      </c>
      <c r="AM76" s="4"/>
      <c r="AN76" s="4"/>
      <c r="AO76" s="7"/>
      <c r="AP76" s="4">
        <v>6</v>
      </c>
      <c r="AQ76" s="8">
        <v>239.88</v>
      </c>
      <c r="AR76" s="4">
        <v>4</v>
      </c>
      <c r="AS76" s="8">
        <v>251.52</v>
      </c>
      <c r="AT76" s="7">
        <v>0.5</v>
      </c>
      <c r="AU76" s="7">
        <v>-0.0463</v>
      </c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>
        <v>1</v>
      </c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 t="s">
        <v>200</v>
      </c>
      <c r="BJ76" s="4">
        <v>6</v>
      </c>
      <c r="BK76" s="8">
        <v>239.88</v>
      </c>
      <c r="BL76" s="2" t="s">
        <v>1377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210</v>
      </c>
      <c r="BV76" s="2" t="s">
        <v>197</v>
      </c>
      <c r="BW76" s="2" t="s">
        <v>200</v>
      </c>
      <c r="BX76" s="2" t="s">
        <v>1012</v>
      </c>
      <c r="BY76" s="2" t="s">
        <v>212</v>
      </c>
      <c r="BZ76" s="2" t="s">
        <v>200</v>
      </c>
      <c r="CA76" s="4"/>
      <c r="CB76" s="8"/>
      <c r="CC76" s="4">
        <v>2</v>
      </c>
      <c r="CD76" s="8">
        <v>79.56</v>
      </c>
      <c r="CE76" s="7">
        <v>-1</v>
      </c>
      <c r="CF76" s="7">
        <v>-1</v>
      </c>
      <c r="CG76" s="2" t="s">
        <v>210</v>
      </c>
      <c r="CH76" s="2" t="s">
        <v>197</v>
      </c>
      <c r="CI76" s="2" t="s">
        <v>697</v>
      </c>
      <c r="CJ76" s="2" t="s">
        <v>1378</v>
      </c>
      <c r="CK76" s="2" t="s">
        <v>499</v>
      </c>
      <c r="CL76" s="2" t="s">
        <v>200</v>
      </c>
      <c r="CM76" s="4">
        <v>1</v>
      </c>
      <c r="CN76" s="8">
        <v>79.49</v>
      </c>
      <c r="CO76" s="4"/>
      <c r="CP76" s="8"/>
      <c r="CQ76" s="7"/>
      <c r="CR76" s="7"/>
      <c r="CS76" s="2" t="s">
        <v>210</v>
      </c>
      <c r="CT76" s="2" t="s">
        <v>197</v>
      </c>
      <c r="CU76" s="2" t="s">
        <v>1362</v>
      </c>
      <c r="CV76" s="2" t="s">
        <v>1379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210</v>
      </c>
      <c r="DF76" s="2" t="s">
        <v>197</v>
      </c>
      <c r="DG76" s="2" t="s">
        <v>1380</v>
      </c>
      <c r="DH76" s="2" t="s">
        <v>1381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210</v>
      </c>
      <c r="DR76" s="2" t="s">
        <v>197</v>
      </c>
      <c r="DS76" s="2" t="s">
        <v>1363</v>
      </c>
      <c r="DT76" s="2" t="s">
        <v>697</v>
      </c>
      <c r="DU76" s="2" t="s">
        <v>212</v>
      </c>
      <c r="DV76" s="2" t="s">
        <v>200</v>
      </c>
      <c r="DW76" s="4"/>
      <c r="DX76" s="8"/>
      <c r="DY76" s="4">
        <v>1</v>
      </c>
      <c r="DZ76" s="8">
        <v>86.92</v>
      </c>
      <c r="EA76" s="7">
        <v>-1</v>
      </c>
      <c r="EB76" s="7">
        <v>-1</v>
      </c>
      <c r="EC76" s="2" t="s">
        <v>210</v>
      </c>
      <c r="ED76" s="2" t="s">
        <v>197</v>
      </c>
      <c r="EE76" s="2" t="s">
        <v>1003</v>
      </c>
      <c r="EF76" s="2" t="s">
        <v>512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210</v>
      </c>
      <c r="EP76" s="2" t="s">
        <v>197</v>
      </c>
      <c r="EQ76" s="2" t="s">
        <v>1366</v>
      </c>
      <c r="ER76" s="2" t="s">
        <v>638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866</v>
      </c>
      <c r="FD76" s="2" t="s">
        <v>706</v>
      </c>
      <c r="FE76" s="2" t="s">
        <v>212</v>
      </c>
      <c r="FF76" s="2" t="s">
        <v>200</v>
      </c>
      <c r="FG76" s="4">
        <v>3</v>
      </c>
      <c r="FH76" s="8">
        <v>42.27</v>
      </c>
      <c r="FI76" s="4"/>
      <c r="FJ76" s="8"/>
      <c r="FK76" s="7"/>
      <c r="FL76" s="7"/>
      <c r="FM76" s="2" t="s">
        <v>210</v>
      </c>
      <c r="FN76" s="2" t="s">
        <v>197</v>
      </c>
      <c r="FO76" s="2" t="s">
        <v>623</v>
      </c>
      <c r="FP76" s="2" t="s">
        <v>324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254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>
        <v>1</v>
      </c>
      <c r="GH76" s="8">
        <v>85.04</v>
      </c>
      <c r="GI76" s="7">
        <v>-1</v>
      </c>
      <c r="GJ76" s="7">
        <v>-1</v>
      </c>
      <c r="GK76" s="2" t="s">
        <v>210</v>
      </c>
      <c r="GL76" s="2" t="s">
        <v>197</v>
      </c>
      <c r="GM76" s="2" t="s">
        <v>709</v>
      </c>
      <c r="GN76" s="2" t="s">
        <v>440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254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>
        <v>2</v>
      </c>
      <c r="HD76" s="8">
        <v>118.12</v>
      </c>
      <c r="HE76" s="4"/>
      <c r="HF76" s="8"/>
      <c r="HG76" s="7"/>
      <c r="HH76" s="7"/>
      <c r="HI76" s="2" t="s">
        <v>210</v>
      </c>
      <c r="HJ76" s="2" t="s">
        <v>197</v>
      </c>
      <c r="HK76" s="2" t="s">
        <v>233</v>
      </c>
      <c r="HL76" s="2" t="s">
        <v>549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254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210</v>
      </c>
      <c r="IH76" s="2" t="s">
        <v>197</v>
      </c>
      <c r="II76" s="2" t="s">
        <v>1367</v>
      </c>
      <c r="IJ76" s="2" t="s">
        <v>1381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228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254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200</v>
      </c>
      <c r="JR76" s="2" t="s">
        <v>200</v>
      </c>
      <c r="JS76" s="2" t="s">
        <v>200</v>
      </c>
      <c r="JT76" s="2" t="s">
        <v>200</v>
      </c>
      <c r="JU76" s="2" t="s">
        <v>200</v>
      </c>
      <c r="JV76" s="2" t="s">
        <v>200</v>
      </c>
      <c r="JW76" s="4"/>
      <c r="JX76" s="8"/>
      <c r="JY76" s="4"/>
      <c r="JZ76" s="8"/>
      <c r="KA76" s="7"/>
      <c r="KB76" s="7"/>
      <c r="KC76" s="2" t="s">
        <v>242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210</v>
      </c>
      <c r="KP76" s="2" t="s">
        <v>243</v>
      </c>
      <c r="KQ76" s="2" t="s">
        <v>696</v>
      </c>
      <c r="KR76" s="2" t="s">
        <v>1371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210</v>
      </c>
      <c r="LB76" s="2" t="s">
        <v>243</v>
      </c>
      <c r="LC76" s="2" t="s">
        <v>246</v>
      </c>
      <c r="LD76" s="2" t="s">
        <v>417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406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210</v>
      </c>
      <c r="LZ76" s="2" t="s">
        <v>197</v>
      </c>
      <c r="MA76" s="2" t="s">
        <v>504</v>
      </c>
      <c r="MB76" s="2" t="s">
        <v>607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210</v>
      </c>
      <c r="ML76" s="2" t="s">
        <v>251</v>
      </c>
      <c r="MM76" s="2" t="s">
        <v>884</v>
      </c>
      <c r="MN76" s="2" t="s">
        <v>1366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200</v>
      </c>
      <c r="MX76" s="2" t="s">
        <v>200</v>
      </c>
      <c r="MY76" s="2" t="s">
        <v>200</v>
      </c>
      <c r="MZ76" s="2" t="s">
        <v>200</v>
      </c>
      <c r="NA76" s="2" t="s">
        <v>200</v>
      </c>
      <c r="NB76" s="2" t="s">
        <v>200</v>
      </c>
      <c r="NC76" s="4"/>
      <c r="ND76" s="8"/>
      <c r="NE76" s="4"/>
      <c r="NF76" s="8"/>
      <c r="NG76" s="7"/>
      <c r="NH76" s="7"/>
      <c r="NI76" s="2" t="s">
        <v>254</v>
      </c>
      <c r="NJ76" s="2" t="s">
        <v>197</v>
      </c>
      <c r="NK76" s="2" t="s">
        <v>200</v>
      </c>
      <c r="NL76" s="2" t="s">
        <v>200</v>
      </c>
      <c r="NM76" s="2" t="s">
        <v>212</v>
      </c>
      <c r="NN76" s="2" t="s">
        <v>200</v>
      </c>
      <c r="NO76" s="4"/>
      <c r="NP76" s="8"/>
      <c r="NQ76" s="4"/>
      <c r="NR76" s="8"/>
      <c r="NS76" s="7"/>
      <c r="NT76" s="7"/>
      <c r="NU76" s="2" t="s">
        <v>200</v>
      </c>
      <c r="NV76" s="2" t="s">
        <v>200</v>
      </c>
      <c r="NW76" s="2" t="s">
        <v>200</v>
      </c>
      <c r="NX76" s="2" t="s">
        <v>200</v>
      </c>
      <c r="NY76" s="2" t="s">
        <v>200</v>
      </c>
      <c r="NZ76" s="2" t="s">
        <v>200</v>
      </c>
      <c r="OA76" s="4"/>
      <c r="OB76" s="8"/>
      <c r="OC76" s="4"/>
      <c r="OD76" s="8"/>
      <c r="OE76" s="7"/>
      <c r="OF76" s="7"/>
      <c r="OG76" s="2" t="s">
        <v>200</v>
      </c>
      <c r="OH76" s="2" t="s">
        <v>200</v>
      </c>
      <c r="OI76" s="2" t="s">
        <v>200</v>
      </c>
      <c r="OJ76" s="2" t="s">
        <v>200</v>
      </c>
      <c r="OK76" s="2" t="s">
        <v>200</v>
      </c>
      <c r="OL76" s="2" t="s">
        <v>200</v>
      </c>
      <c r="OM76" s="4"/>
      <c r="ON76" s="8"/>
      <c r="OO76" s="4"/>
      <c r="OP76" s="8"/>
      <c r="OQ76" s="7"/>
      <c r="OR76" s="7"/>
      <c r="OS76" s="2" t="s">
        <v>210</v>
      </c>
      <c r="OT76" s="2" t="s">
        <v>243</v>
      </c>
      <c r="OU76" s="2" t="s">
        <v>620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228</v>
      </c>
      <c r="PF76" s="2" t="s">
        <v>197</v>
      </c>
      <c r="PG76" s="2" t="s">
        <v>200</v>
      </c>
      <c r="PH76" s="2" t="s">
        <v>200</v>
      </c>
      <c r="PI76" s="2" t="s">
        <v>212</v>
      </c>
      <c r="PJ76" s="2" t="s">
        <v>200</v>
      </c>
      <c r="PK76" s="4"/>
      <c r="PL76" s="8"/>
      <c r="PM76" s="4"/>
      <c r="PN76" s="8"/>
      <c r="PO76" s="7"/>
      <c r="PP76" s="7"/>
      <c r="PQ76" s="2" t="s">
        <v>254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254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210</v>
      </c>
      <c r="QP76" s="2" t="s">
        <v>243</v>
      </c>
      <c r="QQ76" s="2" t="s">
        <v>1382</v>
      </c>
      <c r="QR76" s="2" t="s">
        <v>1101</v>
      </c>
      <c r="QS76" s="2" t="s">
        <v>212</v>
      </c>
      <c r="QT76" s="2" t="s">
        <v>200</v>
      </c>
      <c r="QU76" s="4">
        <v>93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1383</v>
      </c>
      <c r="B77" s="2" t="s">
        <v>189</v>
      </c>
      <c r="C77" s="2" t="s">
        <v>190</v>
      </c>
      <c r="D77" s="2" t="s">
        <v>191</v>
      </c>
      <c r="E77" s="2" t="s">
        <v>1356</v>
      </c>
      <c r="F77" s="2" t="s">
        <v>1357</v>
      </c>
      <c r="G77" s="2" t="s">
        <v>1357</v>
      </c>
      <c r="H77" s="2" t="s">
        <v>1357</v>
      </c>
      <c r="I77" s="2" t="s">
        <v>1358</v>
      </c>
      <c r="J77" s="2" t="s">
        <v>195</v>
      </c>
      <c r="K77" s="2" t="s">
        <v>471</v>
      </c>
      <c r="L77" s="3">
        <v>59.99</v>
      </c>
      <c r="M77" s="3">
        <v>62.99</v>
      </c>
      <c r="N77" s="3">
        <v>119.99</v>
      </c>
      <c r="O77" s="2" t="s">
        <v>395</v>
      </c>
      <c r="P77" s="2" t="s">
        <v>396</v>
      </c>
      <c r="Q77" s="2" t="s">
        <v>199</v>
      </c>
      <c r="R77" s="2" t="s">
        <v>200</v>
      </c>
      <c r="S77" s="2" t="s">
        <v>1384</v>
      </c>
      <c r="T77" s="2" t="s">
        <v>200</v>
      </c>
      <c r="U77" s="2" t="s">
        <v>200</v>
      </c>
      <c r="V77" s="2" t="s">
        <v>721</v>
      </c>
      <c r="W77" s="2" t="s">
        <v>1304</v>
      </c>
      <c r="X77" s="2" t="s">
        <v>591</v>
      </c>
      <c r="Y77" s="2" t="s">
        <v>592</v>
      </c>
      <c r="Z77" s="4"/>
      <c r="AA77" s="4">
        <f>=ROUNDDOWN({0},0)</f>
      </c>
      <c r="AB77" s="5">
        <v>0.5</v>
      </c>
      <c r="AC77" s="2" t="s">
        <v>200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/>
      <c r="AP77" s="4"/>
      <c r="AQ77" s="8"/>
      <c r="AR77" s="4">
        <v>3</v>
      </c>
      <c r="AS77" s="8">
        <v>93.78</v>
      </c>
      <c r="AT77" s="7">
        <v>-1</v>
      </c>
      <c r="AU77" s="7">
        <v>-1</v>
      </c>
      <c r="AV77" s="4">
        <v>1</v>
      </c>
      <c r="AW77" s="8">
        <v>85.04</v>
      </c>
      <c r="AX77" s="4">
        <v>6</v>
      </c>
      <c r="AY77" s="8">
        <v>252.09</v>
      </c>
      <c r="AZ77" s="7">
        <v>-0.8333</v>
      </c>
      <c r="BA77" s="7">
        <v>-0.6627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>
        <v>0.2077</v>
      </c>
      <c r="BJ77" s="4"/>
      <c r="BK77" s="8"/>
      <c r="BL77" s="2" t="s">
        <v>17</v>
      </c>
      <c r="BM77" s="7"/>
      <c r="BN77" s="7"/>
      <c r="BO77" s="4"/>
      <c r="BP77" s="8"/>
      <c r="BQ77" s="4"/>
      <c r="BR77" s="8"/>
      <c r="BS77" s="7"/>
      <c r="BT77" s="7"/>
      <c r="BU77" s="2" t="s">
        <v>210</v>
      </c>
      <c r="BV77" s="2" t="s">
        <v>243</v>
      </c>
      <c r="BW77" s="2" t="s">
        <v>200</v>
      </c>
      <c r="BX77" s="2" t="s">
        <v>650</v>
      </c>
      <c r="BY77" s="2" t="s">
        <v>212</v>
      </c>
      <c r="BZ77" s="2" t="s">
        <v>200</v>
      </c>
      <c r="CA77" s="4"/>
      <c r="CB77" s="8"/>
      <c r="CC77" s="4">
        <v>3</v>
      </c>
      <c r="CD77" s="8">
        <v>93.78</v>
      </c>
      <c r="CE77" s="7">
        <v>-1</v>
      </c>
      <c r="CF77" s="7">
        <v>-1</v>
      </c>
      <c r="CG77" s="2" t="s">
        <v>210</v>
      </c>
      <c r="CH77" s="2" t="s">
        <v>243</v>
      </c>
      <c r="CI77" s="2" t="s">
        <v>1385</v>
      </c>
      <c r="CJ77" s="2" t="s">
        <v>1386</v>
      </c>
      <c r="CK77" s="2" t="s">
        <v>499</v>
      </c>
      <c r="CL77" s="2" t="s">
        <v>200</v>
      </c>
      <c r="CM77" s="4"/>
      <c r="CN77" s="8"/>
      <c r="CO77" s="4"/>
      <c r="CP77" s="8"/>
      <c r="CQ77" s="7"/>
      <c r="CR77" s="7"/>
      <c r="CS77" s="2" t="s">
        <v>210</v>
      </c>
      <c r="CT77" s="2" t="s">
        <v>243</v>
      </c>
      <c r="CU77" s="2" t="s">
        <v>598</v>
      </c>
      <c r="CV77" s="2" t="s">
        <v>628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210</v>
      </c>
      <c r="DF77" s="2" t="s">
        <v>243</v>
      </c>
      <c r="DG77" s="2" t="s">
        <v>654</v>
      </c>
      <c r="DH77" s="2" t="s">
        <v>1387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210</v>
      </c>
      <c r="DR77" s="2" t="s">
        <v>243</v>
      </c>
      <c r="DS77" s="2" t="s">
        <v>656</v>
      </c>
      <c r="DT77" s="2" t="s">
        <v>1388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210</v>
      </c>
      <c r="ED77" s="2" t="s">
        <v>243</v>
      </c>
      <c r="EE77" s="2" t="s">
        <v>1003</v>
      </c>
      <c r="EF77" s="2" t="s">
        <v>1389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210</v>
      </c>
      <c r="EP77" s="2" t="s">
        <v>243</v>
      </c>
      <c r="EQ77" s="2" t="s">
        <v>658</v>
      </c>
      <c r="ER77" s="2" t="s">
        <v>605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243</v>
      </c>
      <c r="FC77" s="2" t="s">
        <v>1390</v>
      </c>
      <c r="FD77" s="2" t="s">
        <v>1391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210</v>
      </c>
      <c r="FN77" s="2" t="s">
        <v>243</v>
      </c>
      <c r="FO77" s="2" t="s">
        <v>226</v>
      </c>
      <c r="FP77" s="2" t="s">
        <v>1392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254</v>
      </c>
      <c r="FZ77" s="2" t="s">
        <v>243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210</v>
      </c>
      <c r="GL77" s="2" t="s">
        <v>243</v>
      </c>
      <c r="GM77" s="2" t="s">
        <v>491</v>
      </c>
      <c r="GN77" s="2" t="s">
        <v>1393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254</v>
      </c>
      <c r="GX77" s="2" t="s">
        <v>243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243</v>
      </c>
      <c r="HK77" s="2" t="s">
        <v>233</v>
      </c>
      <c r="HL77" s="2" t="s">
        <v>635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254</v>
      </c>
      <c r="HV77" s="2" t="s">
        <v>243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210</v>
      </c>
      <c r="IH77" s="2" t="s">
        <v>243</v>
      </c>
      <c r="II77" s="2" t="s">
        <v>1390</v>
      </c>
      <c r="IJ77" s="2" t="s">
        <v>1394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210</v>
      </c>
      <c r="IT77" s="2" t="s">
        <v>243</v>
      </c>
      <c r="IU77" s="2" t="s">
        <v>1395</v>
      </c>
      <c r="IV77" s="2" t="s">
        <v>1396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228</v>
      </c>
      <c r="JF77" s="2" t="s">
        <v>243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200</v>
      </c>
      <c r="JR77" s="2" t="s">
        <v>200</v>
      </c>
      <c r="JS77" s="2" t="s">
        <v>200</v>
      </c>
      <c r="JT77" s="2" t="s">
        <v>200</v>
      </c>
      <c r="JU77" s="2" t="s">
        <v>200</v>
      </c>
      <c r="JV77" s="2" t="s">
        <v>200</v>
      </c>
      <c r="JW77" s="4"/>
      <c r="JX77" s="8"/>
      <c r="JY77" s="4"/>
      <c r="JZ77" s="8"/>
      <c r="KA77" s="7"/>
      <c r="KB77" s="7"/>
      <c r="KC77" s="2" t="s">
        <v>242</v>
      </c>
      <c r="KD77" s="2" t="s">
        <v>243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210</v>
      </c>
      <c r="KP77" s="2" t="s">
        <v>243</v>
      </c>
      <c r="KQ77" s="2" t="s">
        <v>696</v>
      </c>
      <c r="KR77" s="2" t="s">
        <v>1397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406</v>
      </c>
      <c r="LB77" s="2" t="s">
        <v>243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210</v>
      </c>
      <c r="LN77" s="2" t="s">
        <v>243</v>
      </c>
      <c r="LO77" s="2" t="s">
        <v>1353</v>
      </c>
      <c r="LP77" s="2" t="s">
        <v>1398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210</v>
      </c>
      <c r="LZ77" s="2" t="s">
        <v>243</v>
      </c>
      <c r="MA77" s="2" t="s">
        <v>664</v>
      </c>
      <c r="MB77" s="2" t="s">
        <v>1399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210</v>
      </c>
      <c r="ML77" s="2" t="s">
        <v>243</v>
      </c>
      <c r="MM77" s="2" t="s">
        <v>665</v>
      </c>
      <c r="MN77" s="2" t="s">
        <v>1400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200</v>
      </c>
      <c r="MX77" s="2" t="s">
        <v>200</v>
      </c>
      <c r="MY77" s="2" t="s">
        <v>200</v>
      </c>
      <c r="MZ77" s="2" t="s">
        <v>200</v>
      </c>
      <c r="NA77" s="2" t="s">
        <v>200</v>
      </c>
      <c r="NB77" s="2" t="s">
        <v>200</v>
      </c>
      <c r="NC77" s="4"/>
      <c r="ND77" s="8"/>
      <c r="NE77" s="4"/>
      <c r="NF77" s="8"/>
      <c r="NG77" s="7"/>
      <c r="NH77" s="7"/>
      <c r="NI77" s="2" t="s">
        <v>254</v>
      </c>
      <c r="NJ77" s="2" t="s">
        <v>243</v>
      </c>
      <c r="NK77" s="2" t="s">
        <v>200</v>
      </c>
      <c r="NL77" s="2" t="s">
        <v>200</v>
      </c>
      <c r="NM77" s="2" t="s">
        <v>212</v>
      </c>
      <c r="NN77" s="2" t="s">
        <v>200</v>
      </c>
      <c r="NO77" s="4"/>
      <c r="NP77" s="8"/>
      <c r="NQ77" s="4"/>
      <c r="NR77" s="8"/>
      <c r="NS77" s="7"/>
      <c r="NT77" s="7"/>
      <c r="NU77" s="2" t="s">
        <v>200</v>
      </c>
      <c r="NV77" s="2" t="s">
        <v>200</v>
      </c>
      <c r="NW77" s="2" t="s">
        <v>200</v>
      </c>
      <c r="NX77" s="2" t="s">
        <v>200</v>
      </c>
      <c r="NY77" s="2" t="s">
        <v>200</v>
      </c>
      <c r="NZ77" s="2" t="s">
        <v>200</v>
      </c>
      <c r="OA77" s="4"/>
      <c r="OB77" s="8"/>
      <c r="OC77" s="4"/>
      <c r="OD77" s="8"/>
      <c r="OE77" s="7"/>
      <c r="OF77" s="7"/>
      <c r="OG77" s="2" t="s">
        <v>200</v>
      </c>
      <c r="OH77" s="2" t="s">
        <v>200</v>
      </c>
      <c r="OI77" s="2" t="s">
        <v>200</v>
      </c>
      <c r="OJ77" s="2" t="s">
        <v>200</v>
      </c>
      <c r="OK77" s="2" t="s">
        <v>200</v>
      </c>
      <c r="OL77" s="2" t="s">
        <v>200</v>
      </c>
      <c r="OM77" s="4"/>
      <c r="ON77" s="8"/>
      <c r="OO77" s="4"/>
      <c r="OP77" s="8"/>
      <c r="OQ77" s="7"/>
      <c r="OR77" s="7"/>
      <c r="OS77" s="2" t="s">
        <v>210</v>
      </c>
      <c r="OT77" s="2" t="s">
        <v>243</v>
      </c>
      <c r="OU77" s="2" t="s">
        <v>666</v>
      </c>
      <c r="OV77" s="2" t="s">
        <v>638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228</v>
      </c>
      <c r="PF77" s="2" t="s">
        <v>243</v>
      </c>
      <c r="PG77" s="2" t="s">
        <v>200</v>
      </c>
      <c r="PH77" s="2" t="s">
        <v>200</v>
      </c>
      <c r="PI77" s="2" t="s">
        <v>212</v>
      </c>
      <c r="PJ77" s="2" t="s">
        <v>200</v>
      </c>
      <c r="PK77" s="4"/>
      <c r="PL77" s="8"/>
      <c r="PM77" s="4"/>
      <c r="PN77" s="8"/>
      <c r="PO77" s="7"/>
      <c r="PP77" s="7"/>
      <c r="PQ77" s="2" t="s">
        <v>254</v>
      </c>
      <c r="PR77" s="2" t="s">
        <v>243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254</v>
      </c>
      <c r="QD77" s="2" t="s">
        <v>243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210</v>
      </c>
      <c r="QP77" s="2" t="s">
        <v>243</v>
      </c>
      <c r="QQ77" s="2" t="s">
        <v>259</v>
      </c>
      <c r="QR77" s="2" t="s">
        <v>1401</v>
      </c>
      <c r="QS77" s="2" t="s">
        <v>212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1402</v>
      </c>
      <c r="B78" s="2" t="s">
        <v>189</v>
      </c>
      <c r="C78" s="2" t="s">
        <v>190</v>
      </c>
      <c r="D78" s="2" t="s">
        <v>191</v>
      </c>
      <c r="E78" s="2" t="s">
        <v>1356</v>
      </c>
      <c r="F78" s="2" t="s">
        <v>1357</v>
      </c>
      <c r="G78" s="2" t="s">
        <v>1357</v>
      </c>
      <c r="H78" s="2" t="s">
        <v>1357</v>
      </c>
      <c r="I78" s="2" t="s">
        <v>1358</v>
      </c>
      <c r="J78" s="2" t="s">
        <v>262</v>
      </c>
      <c r="K78" s="2" t="s">
        <v>471</v>
      </c>
      <c r="L78" s="3">
        <v>75</v>
      </c>
      <c r="M78" s="3">
        <v>78.74</v>
      </c>
      <c r="N78" s="3">
        <v>149.99</v>
      </c>
      <c r="O78" s="2" t="s">
        <v>1266</v>
      </c>
      <c r="P78" s="2" t="s">
        <v>396</v>
      </c>
      <c r="Q78" s="2" t="s">
        <v>199</v>
      </c>
      <c r="R78" s="2" t="s">
        <v>200</v>
      </c>
      <c r="S78" s="2" t="s">
        <v>1384</v>
      </c>
      <c r="T78" s="2" t="s">
        <v>200</v>
      </c>
      <c r="U78" s="2" t="s">
        <v>200</v>
      </c>
      <c r="V78" s="2" t="s">
        <v>721</v>
      </c>
      <c r="W78" s="2" t="s">
        <v>1304</v>
      </c>
      <c r="X78" s="2" t="s">
        <v>591</v>
      </c>
      <c r="Y78" s="2" t="s">
        <v>592</v>
      </c>
      <c r="Z78" s="4">
        <v>171</v>
      </c>
      <c r="AA78" s="4">
        <f>=ROUNDDOWN(46.2162162162162,0)</f>
      </c>
      <c r="AB78" s="5">
        <v>3.7</v>
      </c>
      <c r="AC78" s="2" t="s">
        <v>200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200</v>
      </c>
      <c r="AM78" s="4"/>
      <c r="AN78" s="4"/>
      <c r="AO78" s="7"/>
      <c r="AP78" s="4">
        <v>1</v>
      </c>
      <c r="AQ78" s="8">
        <v>85.04</v>
      </c>
      <c r="AR78" s="4">
        <v>3</v>
      </c>
      <c r="AS78" s="8">
        <v>158.31</v>
      </c>
      <c r="AT78" s="7">
        <v>-0.6667</v>
      </c>
      <c r="AU78" s="7">
        <v>-0.4628</v>
      </c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>
        <v>1</v>
      </c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 t="s">
        <v>200</v>
      </c>
      <c r="BJ78" s="4">
        <v>1</v>
      </c>
      <c r="BK78" s="8">
        <v>85.04</v>
      </c>
      <c r="BL78" s="2" t="s">
        <v>1403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210</v>
      </c>
      <c r="BV78" s="2" t="s">
        <v>197</v>
      </c>
      <c r="BW78" s="2" t="s">
        <v>200</v>
      </c>
      <c r="BX78" s="2" t="s">
        <v>650</v>
      </c>
      <c r="BY78" s="2" t="s">
        <v>212</v>
      </c>
      <c r="BZ78" s="2" t="s">
        <v>200</v>
      </c>
      <c r="CA78" s="4"/>
      <c r="CB78" s="8"/>
      <c r="CC78" s="4">
        <v>2</v>
      </c>
      <c r="CD78" s="8">
        <v>79.56</v>
      </c>
      <c r="CE78" s="7">
        <v>-1</v>
      </c>
      <c r="CF78" s="7">
        <v>-1</v>
      </c>
      <c r="CG78" s="2" t="s">
        <v>210</v>
      </c>
      <c r="CH78" s="2" t="s">
        <v>197</v>
      </c>
      <c r="CI78" s="2" t="s">
        <v>1385</v>
      </c>
      <c r="CJ78" s="2" t="s">
        <v>1404</v>
      </c>
      <c r="CK78" s="2" t="s">
        <v>499</v>
      </c>
      <c r="CL78" s="2" t="s">
        <v>200</v>
      </c>
      <c r="CM78" s="4"/>
      <c r="CN78" s="8"/>
      <c r="CO78" s="4"/>
      <c r="CP78" s="8"/>
      <c r="CQ78" s="7"/>
      <c r="CR78" s="7"/>
      <c r="CS78" s="2" t="s">
        <v>210</v>
      </c>
      <c r="CT78" s="2" t="s">
        <v>197</v>
      </c>
      <c r="CU78" s="2" t="s">
        <v>598</v>
      </c>
      <c r="CV78" s="2" t="s">
        <v>628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210</v>
      </c>
      <c r="DF78" s="2" t="s">
        <v>197</v>
      </c>
      <c r="DG78" s="2" t="s">
        <v>654</v>
      </c>
      <c r="DH78" s="2" t="s">
        <v>1405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210</v>
      </c>
      <c r="DR78" s="2" t="s">
        <v>197</v>
      </c>
      <c r="DS78" s="2" t="s">
        <v>656</v>
      </c>
      <c r="DT78" s="2" t="s">
        <v>1388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210</v>
      </c>
      <c r="ED78" s="2" t="s">
        <v>197</v>
      </c>
      <c r="EE78" s="2" t="s">
        <v>1003</v>
      </c>
      <c r="EF78" s="2" t="s">
        <v>252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210</v>
      </c>
      <c r="EP78" s="2" t="s">
        <v>197</v>
      </c>
      <c r="EQ78" s="2" t="s">
        <v>658</v>
      </c>
      <c r="ER78" s="2" t="s">
        <v>1406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1390</v>
      </c>
      <c r="FD78" s="2" t="s">
        <v>677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210</v>
      </c>
      <c r="FN78" s="2" t="s">
        <v>197</v>
      </c>
      <c r="FO78" s="2" t="s">
        <v>226</v>
      </c>
      <c r="FP78" s="2" t="s">
        <v>1407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254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>
        <v>1</v>
      </c>
      <c r="GF78" s="8">
        <v>85.04</v>
      </c>
      <c r="GG78" s="4"/>
      <c r="GH78" s="8"/>
      <c r="GI78" s="7"/>
      <c r="GJ78" s="7"/>
      <c r="GK78" s="2" t="s">
        <v>210</v>
      </c>
      <c r="GL78" s="2" t="s">
        <v>197</v>
      </c>
      <c r="GM78" s="2" t="s">
        <v>491</v>
      </c>
      <c r="GN78" s="2" t="s">
        <v>500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254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>
        <v>1</v>
      </c>
      <c r="HF78" s="8">
        <v>78.75</v>
      </c>
      <c r="HG78" s="7">
        <v>-1</v>
      </c>
      <c r="HH78" s="7">
        <v>-1</v>
      </c>
      <c r="HI78" s="2" t="s">
        <v>210</v>
      </c>
      <c r="HJ78" s="2" t="s">
        <v>197</v>
      </c>
      <c r="HK78" s="2" t="s">
        <v>233</v>
      </c>
      <c r="HL78" s="2" t="s">
        <v>1028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254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210</v>
      </c>
      <c r="IH78" s="2" t="s">
        <v>197</v>
      </c>
      <c r="II78" s="2" t="s">
        <v>1390</v>
      </c>
      <c r="IJ78" s="2" t="s">
        <v>1400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210</v>
      </c>
      <c r="IT78" s="2" t="s">
        <v>197</v>
      </c>
      <c r="IU78" s="2" t="s">
        <v>1395</v>
      </c>
      <c r="IV78" s="2" t="s">
        <v>1408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228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200</v>
      </c>
      <c r="JR78" s="2" t="s">
        <v>200</v>
      </c>
      <c r="JS78" s="2" t="s">
        <v>200</v>
      </c>
      <c r="JT78" s="2" t="s">
        <v>200</v>
      </c>
      <c r="JU78" s="2" t="s">
        <v>200</v>
      </c>
      <c r="JV78" s="2" t="s">
        <v>200</v>
      </c>
      <c r="JW78" s="4"/>
      <c r="JX78" s="8"/>
      <c r="JY78" s="4"/>
      <c r="JZ78" s="8"/>
      <c r="KA78" s="7"/>
      <c r="KB78" s="7"/>
      <c r="KC78" s="2" t="s">
        <v>242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210</v>
      </c>
      <c r="KP78" s="2" t="s">
        <v>243</v>
      </c>
      <c r="KQ78" s="2" t="s">
        <v>696</v>
      </c>
      <c r="KR78" s="2" t="s">
        <v>1409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406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210</v>
      </c>
      <c r="LN78" s="2" t="s">
        <v>243</v>
      </c>
      <c r="LO78" s="2" t="s">
        <v>248</v>
      </c>
      <c r="LP78" s="2" t="s">
        <v>1410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210</v>
      </c>
      <c r="LZ78" s="2" t="s">
        <v>197</v>
      </c>
      <c r="MA78" s="2" t="s">
        <v>664</v>
      </c>
      <c r="MB78" s="2" t="s">
        <v>1311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210</v>
      </c>
      <c r="ML78" s="2" t="s">
        <v>251</v>
      </c>
      <c r="MM78" s="2" t="s">
        <v>665</v>
      </c>
      <c r="MN78" s="2" t="s">
        <v>1411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200</v>
      </c>
      <c r="MX78" s="2" t="s">
        <v>200</v>
      </c>
      <c r="MY78" s="2" t="s">
        <v>200</v>
      </c>
      <c r="MZ78" s="2" t="s">
        <v>200</v>
      </c>
      <c r="NA78" s="2" t="s">
        <v>200</v>
      </c>
      <c r="NB78" s="2" t="s">
        <v>200</v>
      </c>
      <c r="NC78" s="4"/>
      <c r="ND78" s="8"/>
      <c r="NE78" s="4"/>
      <c r="NF78" s="8"/>
      <c r="NG78" s="7"/>
      <c r="NH78" s="7"/>
      <c r="NI78" s="2" t="s">
        <v>254</v>
      </c>
      <c r="NJ78" s="2" t="s">
        <v>197</v>
      </c>
      <c r="NK78" s="2" t="s">
        <v>200</v>
      </c>
      <c r="NL78" s="2" t="s">
        <v>200</v>
      </c>
      <c r="NM78" s="2" t="s">
        <v>212</v>
      </c>
      <c r="NN78" s="2" t="s">
        <v>200</v>
      </c>
      <c r="NO78" s="4"/>
      <c r="NP78" s="8"/>
      <c r="NQ78" s="4"/>
      <c r="NR78" s="8"/>
      <c r="NS78" s="7"/>
      <c r="NT78" s="7"/>
      <c r="NU78" s="2" t="s">
        <v>200</v>
      </c>
      <c r="NV78" s="2" t="s">
        <v>200</v>
      </c>
      <c r="NW78" s="2" t="s">
        <v>200</v>
      </c>
      <c r="NX78" s="2" t="s">
        <v>200</v>
      </c>
      <c r="NY78" s="2" t="s">
        <v>200</v>
      </c>
      <c r="NZ78" s="2" t="s">
        <v>200</v>
      </c>
      <c r="OA78" s="4"/>
      <c r="OB78" s="8"/>
      <c r="OC78" s="4"/>
      <c r="OD78" s="8"/>
      <c r="OE78" s="7"/>
      <c r="OF78" s="7"/>
      <c r="OG78" s="2" t="s">
        <v>200</v>
      </c>
      <c r="OH78" s="2" t="s">
        <v>200</v>
      </c>
      <c r="OI78" s="2" t="s">
        <v>200</v>
      </c>
      <c r="OJ78" s="2" t="s">
        <v>200</v>
      </c>
      <c r="OK78" s="2" t="s">
        <v>200</v>
      </c>
      <c r="OL78" s="2" t="s">
        <v>200</v>
      </c>
      <c r="OM78" s="4"/>
      <c r="ON78" s="8"/>
      <c r="OO78" s="4"/>
      <c r="OP78" s="8"/>
      <c r="OQ78" s="7"/>
      <c r="OR78" s="7"/>
      <c r="OS78" s="2" t="s">
        <v>210</v>
      </c>
      <c r="OT78" s="2" t="s">
        <v>243</v>
      </c>
      <c r="OU78" s="2" t="s">
        <v>666</v>
      </c>
      <c r="OV78" s="2" t="s">
        <v>1412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228</v>
      </c>
      <c r="PF78" s="2" t="s">
        <v>197</v>
      </c>
      <c r="PG78" s="2" t="s">
        <v>200</v>
      </c>
      <c r="PH78" s="2" t="s">
        <v>200</v>
      </c>
      <c r="PI78" s="2" t="s">
        <v>212</v>
      </c>
      <c r="PJ78" s="2" t="s">
        <v>200</v>
      </c>
      <c r="PK78" s="4"/>
      <c r="PL78" s="8"/>
      <c r="PM78" s="4"/>
      <c r="PN78" s="8"/>
      <c r="PO78" s="7"/>
      <c r="PP78" s="7"/>
      <c r="PQ78" s="2" t="s">
        <v>254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254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210</v>
      </c>
      <c r="QP78" s="2" t="s">
        <v>243</v>
      </c>
      <c r="QQ78" s="2" t="s">
        <v>259</v>
      </c>
      <c r="QR78" s="2" t="s">
        <v>260</v>
      </c>
      <c r="QS78" s="2" t="s">
        <v>212</v>
      </c>
      <c r="QT78" s="2" t="s">
        <v>200</v>
      </c>
      <c r="QU78" s="4">
        <v>171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1413</v>
      </c>
      <c r="B79" s="2" t="s">
        <v>189</v>
      </c>
      <c r="C79" s="2" t="s">
        <v>190</v>
      </c>
      <c r="D79" s="2" t="s">
        <v>191</v>
      </c>
      <c r="E79" s="2" t="s">
        <v>1356</v>
      </c>
      <c r="F79" s="2" t="s">
        <v>1357</v>
      </c>
      <c r="G79" s="2" t="s">
        <v>1357</v>
      </c>
      <c r="H79" s="2" t="s">
        <v>1357</v>
      </c>
      <c r="I79" s="2" t="s">
        <v>1358</v>
      </c>
      <c r="J79" s="2" t="s">
        <v>195</v>
      </c>
      <c r="K79" s="2" t="s">
        <v>1414</v>
      </c>
      <c r="L79" s="3">
        <v>59.99</v>
      </c>
      <c r="M79" s="3">
        <v>62.99</v>
      </c>
      <c r="N79" s="3">
        <v>119.99</v>
      </c>
      <c r="O79" s="2" t="s">
        <v>197</v>
      </c>
      <c r="P79" s="2" t="s">
        <v>528</v>
      </c>
      <c r="Q79" s="2" t="s">
        <v>199</v>
      </c>
      <c r="R79" s="2" t="s">
        <v>200</v>
      </c>
      <c r="S79" s="2" t="s">
        <v>1415</v>
      </c>
      <c r="T79" s="2" t="s">
        <v>200</v>
      </c>
      <c r="U79" s="2" t="s">
        <v>203</v>
      </c>
      <c r="V79" s="2" t="s">
        <v>721</v>
      </c>
      <c r="W79" s="2" t="s">
        <v>1304</v>
      </c>
      <c r="X79" s="2" t="s">
        <v>723</v>
      </c>
      <c r="Y79" s="2" t="s">
        <v>592</v>
      </c>
      <c r="Z79" s="4">
        <v>110</v>
      </c>
      <c r="AA79" s="4">
        <f>=ROUNDDOWN(27.5,0)</f>
      </c>
      <c r="AB79" s="5">
        <v>4</v>
      </c>
      <c r="AC79" s="2" t="s">
        <v>160</v>
      </c>
      <c r="AD79" s="4">
        <v>90</v>
      </c>
      <c r="AE79" s="4">
        <v>90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200</v>
      </c>
      <c r="AM79" s="4"/>
      <c r="AN79" s="4"/>
      <c r="AO79" s="7"/>
      <c r="AP79" s="4"/>
      <c r="AQ79" s="8"/>
      <c r="AR79" s="4">
        <v>6</v>
      </c>
      <c r="AS79" s="8">
        <v>355.65</v>
      </c>
      <c r="AT79" s="7">
        <v>-1</v>
      </c>
      <c r="AU79" s="7">
        <v>-1</v>
      </c>
      <c r="AV79" s="4">
        <v>1</v>
      </c>
      <c r="AW79" s="8">
        <v>84.51</v>
      </c>
      <c r="AX79" s="4">
        <v>9</v>
      </c>
      <c r="AY79" s="8">
        <v>605.72</v>
      </c>
      <c r="AZ79" s="7">
        <v>-0.8889</v>
      </c>
      <c r="BA79" s="7">
        <v>-0.8605</v>
      </c>
      <c r="BB79" s="7"/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>
        <v>0.2064</v>
      </c>
      <c r="BJ79" s="4"/>
      <c r="BK79" s="8"/>
      <c r="BL79" s="2" t="s">
        <v>1416</v>
      </c>
      <c r="BM79" s="7"/>
      <c r="BN79" s="7"/>
      <c r="BO79" s="4"/>
      <c r="BP79" s="8"/>
      <c r="BQ79" s="4">
        <v>1</v>
      </c>
      <c r="BR79" s="8">
        <v>65.04</v>
      </c>
      <c r="BS79" s="7">
        <v>-1</v>
      </c>
      <c r="BT79" s="7">
        <v>-1</v>
      </c>
      <c r="BU79" s="2" t="s">
        <v>210</v>
      </c>
      <c r="BV79" s="2" t="s">
        <v>197</v>
      </c>
      <c r="BW79" s="2" t="s">
        <v>200</v>
      </c>
      <c r="BX79" s="2" t="s">
        <v>650</v>
      </c>
      <c r="BY79" s="2" t="s">
        <v>212</v>
      </c>
      <c r="BZ79" s="2" t="s">
        <v>200</v>
      </c>
      <c r="CA79" s="4"/>
      <c r="CB79" s="8"/>
      <c r="CC79" s="4"/>
      <c r="CD79" s="8"/>
      <c r="CE79" s="7"/>
      <c r="CF79" s="7"/>
      <c r="CG79" s="2" t="s">
        <v>210</v>
      </c>
      <c r="CH79" s="2" t="s">
        <v>197</v>
      </c>
      <c r="CI79" s="2" t="s">
        <v>596</v>
      </c>
      <c r="CJ79" s="2" t="s">
        <v>1417</v>
      </c>
      <c r="CK79" s="2" t="s">
        <v>212</v>
      </c>
      <c r="CL79" s="2" t="s">
        <v>200</v>
      </c>
      <c r="CM79" s="4"/>
      <c r="CN79" s="8"/>
      <c r="CO79" s="4">
        <v>1</v>
      </c>
      <c r="CP79" s="8">
        <v>63.59</v>
      </c>
      <c r="CQ79" s="7">
        <v>-1</v>
      </c>
      <c r="CR79" s="7">
        <v>-1</v>
      </c>
      <c r="CS79" s="2" t="s">
        <v>210</v>
      </c>
      <c r="CT79" s="2" t="s">
        <v>197</v>
      </c>
      <c r="CU79" s="2" t="s">
        <v>598</v>
      </c>
      <c r="CV79" s="2" t="s">
        <v>628</v>
      </c>
      <c r="CW79" s="2" t="s">
        <v>212</v>
      </c>
      <c r="CX79" s="2" t="s">
        <v>200</v>
      </c>
      <c r="CY79" s="4"/>
      <c r="CZ79" s="8"/>
      <c r="DA79" s="4">
        <v>1</v>
      </c>
      <c r="DB79" s="8">
        <v>66.4</v>
      </c>
      <c r="DC79" s="7">
        <v>-1</v>
      </c>
      <c r="DD79" s="7">
        <v>-1</v>
      </c>
      <c r="DE79" s="2" t="s">
        <v>210</v>
      </c>
      <c r="DF79" s="2" t="s">
        <v>197</v>
      </c>
      <c r="DG79" s="2" t="s">
        <v>596</v>
      </c>
      <c r="DH79" s="2" t="s">
        <v>1418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210</v>
      </c>
      <c r="DR79" s="2" t="s">
        <v>197</v>
      </c>
      <c r="DS79" s="2" t="s">
        <v>596</v>
      </c>
      <c r="DT79" s="2" t="s">
        <v>1419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210</v>
      </c>
      <c r="ED79" s="2" t="s">
        <v>197</v>
      </c>
      <c r="EE79" s="2" t="s">
        <v>1003</v>
      </c>
      <c r="EF79" s="2" t="s">
        <v>1420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210</v>
      </c>
      <c r="EP79" s="2" t="s">
        <v>197</v>
      </c>
      <c r="EQ79" s="2" t="s">
        <v>596</v>
      </c>
      <c r="ER79" s="2" t="s">
        <v>1421</v>
      </c>
      <c r="ES79" s="2" t="s">
        <v>212</v>
      </c>
      <c r="ET79" s="2" t="s">
        <v>200</v>
      </c>
      <c r="EU79" s="4"/>
      <c r="EV79" s="8"/>
      <c r="EW79" s="4">
        <v>3</v>
      </c>
      <c r="EX79" s="8">
        <v>160.62</v>
      </c>
      <c r="EY79" s="7">
        <v>-1</v>
      </c>
      <c r="EZ79" s="7">
        <v>-1</v>
      </c>
      <c r="FA79" s="2" t="s">
        <v>210</v>
      </c>
      <c r="FB79" s="2" t="s">
        <v>197</v>
      </c>
      <c r="FC79" s="2" t="s">
        <v>596</v>
      </c>
      <c r="FD79" s="2" t="s">
        <v>1422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197</v>
      </c>
      <c r="FO79" s="2" t="s">
        <v>1423</v>
      </c>
      <c r="FP79" s="2" t="s">
        <v>1424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228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210</v>
      </c>
      <c r="GL79" s="2" t="s">
        <v>197</v>
      </c>
      <c r="GM79" s="2" t="s">
        <v>709</v>
      </c>
      <c r="GN79" s="2" t="s">
        <v>1425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254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233</v>
      </c>
      <c r="HL79" s="2" t="s">
        <v>1426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254</v>
      </c>
      <c r="HV79" s="2" t="s">
        <v>197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197</v>
      </c>
      <c r="II79" s="2" t="s">
        <v>596</v>
      </c>
      <c r="IJ79" s="2" t="s">
        <v>1427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228</v>
      </c>
      <c r="IT79" s="2" t="s">
        <v>197</v>
      </c>
      <c r="IU79" s="2" t="s">
        <v>1395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228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200</v>
      </c>
      <c r="JR79" s="2" t="s">
        <v>200</v>
      </c>
      <c r="JS79" s="2" t="s">
        <v>200</v>
      </c>
      <c r="JT79" s="2" t="s">
        <v>200</v>
      </c>
      <c r="JU79" s="2" t="s">
        <v>200</v>
      </c>
      <c r="JV79" s="2" t="s">
        <v>200</v>
      </c>
      <c r="JW79" s="4"/>
      <c r="JX79" s="8"/>
      <c r="JY79" s="4"/>
      <c r="JZ79" s="8"/>
      <c r="KA79" s="7"/>
      <c r="KB79" s="7"/>
      <c r="KC79" s="2" t="s">
        <v>242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210</v>
      </c>
      <c r="KP79" s="2" t="s">
        <v>243</v>
      </c>
      <c r="KQ79" s="2" t="s">
        <v>1428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406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242</v>
      </c>
      <c r="LN79" s="2" t="s">
        <v>197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197</v>
      </c>
      <c r="MA79" s="2" t="s">
        <v>616</v>
      </c>
      <c r="MB79" s="2" t="s">
        <v>1429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210</v>
      </c>
      <c r="ML79" s="2" t="s">
        <v>251</v>
      </c>
      <c r="MM79" s="2" t="s">
        <v>618</v>
      </c>
      <c r="MN79" s="2" t="s">
        <v>1418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254</v>
      </c>
      <c r="NJ79" s="2" t="s">
        <v>197</v>
      </c>
      <c r="NK79" s="2" t="s">
        <v>200</v>
      </c>
      <c r="NL79" s="2" t="s">
        <v>200</v>
      </c>
      <c r="NM79" s="2" t="s">
        <v>212</v>
      </c>
      <c r="NN79" s="2" t="s">
        <v>200</v>
      </c>
      <c r="NO79" s="4"/>
      <c r="NP79" s="8"/>
      <c r="NQ79" s="4"/>
      <c r="NR79" s="8"/>
      <c r="NS79" s="7"/>
      <c r="NT79" s="7"/>
      <c r="NU79" s="2" t="s">
        <v>210</v>
      </c>
      <c r="NV79" s="2" t="s">
        <v>243</v>
      </c>
      <c r="NW79" s="2" t="s">
        <v>279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200</v>
      </c>
      <c r="OH79" s="2" t="s">
        <v>200</v>
      </c>
      <c r="OI79" s="2" t="s">
        <v>200</v>
      </c>
      <c r="OJ79" s="2" t="s">
        <v>200</v>
      </c>
      <c r="OK79" s="2" t="s">
        <v>200</v>
      </c>
      <c r="OL79" s="2" t="s">
        <v>200</v>
      </c>
      <c r="OM79" s="4"/>
      <c r="ON79" s="8"/>
      <c r="OO79" s="4"/>
      <c r="OP79" s="8"/>
      <c r="OQ79" s="7"/>
      <c r="OR79" s="7"/>
      <c r="OS79" s="2" t="s">
        <v>210</v>
      </c>
      <c r="OT79" s="2" t="s">
        <v>243</v>
      </c>
      <c r="OU79" s="2" t="s">
        <v>1430</v>
      </c>
      <c r="OV79" s="2" t="s">
        <v>200</v>
      </c>
      <c r="OW79" s="2" t="s">
        <v>212</v>
      </c>
      <c r="OX79" s="2" t="s">
        <v>200</v>
      </c>
      <c r="OY79" s="4"/>
      <c r="OZ79" s="8"/>
      <c r="PA79" s="4"/>
      <c r="PB79" s="8"/>
      <c r="PC79" s="7"/>
      <c r="PD79" s="7"/>
      <c r="PE79" s="2" t="s">
        <v>210</v>
      </c>
      <c r="PF79" s="2" t="s">
        <v>197</v>
      </c>
      <c r="PG79" s="2" t="s">
        <v>621</v>
      </c>
      <c r="PH79" s="2" t="s">
        <v>1364</v>
      </c>
      <c r="PI79" s="2" t="s">
        <v>212</v>
      </c>
      <c r="PJ79" s="2" t="s">
        <v>200</v>
      </c>
      <c r="PK79" s="4"/>
      <c r="PL79" s="8"/>
      <c r="PM79" s="4"/>
      <c r="PN79" s="8"/>
      <c r="PO79" s="7"/>
      <c r="PP79" s="7"/>
      <c r="PQ79" s="2" t="s">
        <v>254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254</v>
      </c>
      <c r="QD79" s="2" t="s">
        <v>197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243</v>
      </c>
      <c r="QQ79" s="2" t="s">
        <v>669</v>
      </c>
      <c r="QR79" s="2" t="s">
        <v>1431</v>
      </c>
      <c r="QS79" s="2" t="s">
        <v>212</v>
      </c>
      <c r="QT79" s="2" t="s">
        <v>200</v>
      </c>
      <c r="QU79" s="4">
        <v>110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>
        <v>90</v>
      </c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1432</v>
      </c>
      <c r="B80" s="2" t="s">
        <v>189</v>
      </c>
      <c r="C80" s="2" t="s">
        <v>190</v>
      </c>
      <c r="D80" s="2" t="s">
        <v>191</v>
      </c>
      <c r="E80" s="2" t="s">
        <v>1356</v>
      </c>
      <c r="F80" s="2" t="s">
        <v>1357</v>
      </c>
      <c r="G80" s="2" t="s">
        <v>1357</v>
      </c>
      <c r="H80" s="2" t="s">
        <v>1357</v>
      </c>
      <c r="I80" s="2" t="s">
        <v>1358</v>
      </c>
      <c r="J80" s="2" t="s">
        <v>262</v>
      </c>
      <c r="K80" s="2" t="s">
        <v>1414</v>
      </c>
      <c r="L80" s="3">
        <v>75</v>
      </c>
      <c r="M80" s="3">
        <v>78.74</v>
      </c>
      <c r="N80" s="3">
        <v>149.99</v>
      </c>
      <c r="O80" s="2" t="s">
        <v>197</v>
      </c>
      <c r="P80" s="2" t="s">
        <v>528</v>
      </c>
      <c r="Q80" s="2" t="s">
        <v>199</v>
      </c>
      <c r="R80" s="2" t="s">
        <v>200</v>
      </c>
      <c r="S80" s="2" t="s">
        <v>1415</v>
      </c>
      <c r="T80" s="2" t="s">
        <v>200</v>
      </c>
      <c r="U80" s="2" t="s">
        <v>203</v>
      </c>
      <c r="V80" s="2" t="s">
        <v>721</v>
      </c>
      <c r="W80" s="2" t="s">
        <v>1304</v>
      </c>
      <c r="X80" s="2" t="s">
        <v>723</v>
      </c>
      <c r="Y80" s="2" t="s">
        <v>592</v>
      </c>
      <c r="Z80" s="4">
        <v>106</v>
      </c>
      <c r="AA80" s="4">
        <f>=ROUNDDOWN(26.5,0)</f>
      </c>
      <c r="AB80" s="5">
        <v>4</v>
      </c>
      <c r="AC80" s="2" t="s">
        <v>160</v>
      </c>
      <c r="AD80" s="4">
        <v>90</v>
      </c>
      <c r="AE80" s="4">
        <v>90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/>
      <c r="AP80" s="4">
        <v>1</v>
      </c>
      <c r="AQ80" s="8">
        <v>84.51</v>
      </c>
      <c r="AR80" s="4">
        <v>3</v>
      </c>
      <c r="AS80" s="8">
        <v>250.07</v>
      </c>
      <c r="AT80" s="7">
        <v>-0.6667</v>
      </c>
      <c r="AU80" s="7">
        <v>-0.6621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1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2</v>
      </c>
      <c r="BK80" s="8">
        <v>176.5</v>
      </c>
      <c r="BL80" s="2" t="s">
        <v>1433</v>
      </c>
      <c r="BM80" s="7">
        <v>0.5</v>
      </c>
      <c r="BN80" s="7">
        <v>0.4788</v>
      </c>
      <c r="BO80" s="4"/>
      <c r="BP80" s="8"/>
      <c r="BQ80" s="4">
        <v>2</v>
      </c>
      <c r="BR80" s="8">
        <v>165.56</v>
      </c>
      <c r="BS80" s="7">
        <v>-1</v>
      </c>
      <c r="BT80" s="7">
        <v>-1</v>
      </c>
      <c r="BU80" s="2" t="s">
        <v>210</v>
      </c>
      <c r="BV80" s="2" t="s">
        <v>197</v>
      </c>
      <c r="BW80" s="2" t="s">
        <v>200</v>
      </c>
      <c r="BX80" s="2" t="s">
        <v>650</v>
      </c>
      <c r="BY80" s="2" t="s">
        <v>212</v>
      </c>
      <c r="BZ80" s="2" t="s">
        <v>200</v>
      </c>
      <c r="CA80" s="4"/>
      <c r="CB80" s="8"/>
      <c r="CC80" s="4"/>
      <c r="CD80" s="8"/>
      <c r="CE80" s="7"/>
      <c r="CF80" s="7"/>
      <c r="CG80" s="2" t="s">
        <v>210</v>
      </c>
      <c r="CH80" s="2" t="s">
        <v>197</v>
      </c>
      <c r="CI80" s="2" t="s">
        <v>596</v>
      </c>
      <c r="CJ80" s="2" t="s">
        <v>1434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598</v>
      </c>
      <c r="CV80" s="2" t="s">
        <v>628</v>
      </c>
      <c r="CW80" s="2" t="s">
        <v>212</v>
      </c>
      <c r="CX80" s="2" t="s">
        <v>200</v>
      </c>
      <c r="CY80" s="4">
        <v>1</v>
      </c>
      <c r="CZ80" s="8">
        <v>84.51</v>
      </c>
      <c r="DA80" s="4">
        <v>1</v>
      </c>
      <c r="DB80" s="8">
        <v>84.51</v>
      </c>
      <c r="DC80" s="7"/>
      <c r="DD80" s="7"/>
      <c r="DE80" s="2" t="s">
        <v>210</v>
      </c>
      <c r="DF80" s="2" t="s">
        <v>197</v>
      </c>
      <c r="DG80" s="2" t="s">
        <v>596</v>
      </c>
      <c r="DH80" s="2" t="s">
        <v>1435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596</v>
      </c>
      <c r="DT80" s="2" t="s">
        <v>1436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1003</v>
      </c>
      <c r="EF80" s="2" t="s">
        <v>1091</v>
      </c>
      <c r="EG80" s="2" t="s">
        <v>212</v>
      </c>
      <c r="EH80" s="2" t="s">
        <v>200</v>
      </c>
      <c r="EI80" s="4"/>
      <c r="EJ80" s="8"/>
      <c r="EK80" s="4"/>
      <c r="EL80" s="8"/>
      <c r="EM80" s="7"/>
      <c r="EN80" s="7"/>
      <c r="EO80" s="2" t="s">
        <v>210</v>
      </c>
      <c r="EP80" s="2" t="s">
        <v>197</v>
      </c>
      <c r="EQ80" s="2" t="s">
        <v>596</v>
      </c>
      <c r="ER80" s="2" t="s">
        <v>1437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596</v>
      </c>
      <c r="FD80" s="2" t="s">
        <v>1417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1423</v>
      </c>
      <c r="FP80" s="2" t="s">
        <v>1438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228</v>
      </c>
      <c r="FZ80" s="2" t="s">
        <v>197</v>
      </c>
      <c r="GA80" s="2" t="s">
        <v>200</v>
      </c>
      <c r="GB80" s="2" t="s">
        <v>200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210</v>
      </c>
      <c r="GL80" s="2" t="s">
        <v>197</v>
      </c>
      <c r="GM80" s="2" t="s">
        <v>293</v>
      </c>
      <c r="GN80" s="2" t="s">
        <v>492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254</v>
      </c>
      <c r="GX80" s="2" t="s">
        <v>197</v>
      </c>
      <c r="GY80" s="2" t="s">
        <v>200</v>
      </c>
      <c r="GZ80" s="2" t="s">
        <v>200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233</v>
      </c>
      <c r="HL80" s="2" t="s">
        <v>1195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254</v>
      </c>
      <c r="HV80" s="2" t="s">
        <v>197</v>
      </c>
      <c r="HW80" s="2" t="s">
        <v>200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197</v>
      </c>
      <c r="II80" s="2" t="s">
        <v>596</v>
      </c>
      <c r="IJ80" s="2" t="s">
        <v>1439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210</v>
      </c>
      <c r="IT80" s="2" t="s">
        <v>197</v>
      </c>
      <c r="IU80" s="2" t="s">
        <v>1395</v>
      </c>
      <c r="IV80" s="2" t="s">
        <v>1440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228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200</v>
      </c>
      <c r="JR80" s="2" t="s">
        <v>200</v>
      </c>
      <c r="JS80" s="2" t="s">
        <v>200</v>
      </c>
      <c r="JT80" s="2" t="s">
        <v>200</v>
      </c>
      <c r="JU80" s="2" t="s">
        <v>200</v>
      </c>
      <c r="JV80" s="2" t="s">
        <v>200</v>
      </c>
      <c r="JW80" s="4"/>
      <c r="JX80" s="8"/>
      <c r="JY80" s="4"/>
      <c r="JZ80" s="8"/>
      <c r="KA80" s="7"/>
      <c r="KB80" s="7"/>
      <c r="KC80" s="2" t="s">
        <v>242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210</v>
      </c>
      <c r="KP80" s="2" t="s">
        <v>243</v>
      </c>
      <c r="KQ80" s="2" t="s">
        <v>1428</v>
      </c>
      <c r="KR80" s="2" t="s">
        <v>791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406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242</v>
      </c>
      <c r="LN80" s="2" t="s">
        <v>197</v>
      </c>
      <c r="LO80" s="2" t="s">
        <v>200</v>
      </c>
      <c r="LP80" s="2" t="s">
        <v>200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197</v>
      </c>
      <c r="MA80" s="2" t="s">
        <v>616</v>
      </c>
      <c r="MB80" s="2" t="s">
        <v>1441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210</v>
      </c>
      <c r="ML80" s="2" t="s">
        <v>251</v>
      </c>
      <c r="MM80" s="2" t="s">
        <v>618</v>
      </c>
      <c r="MN80" s="2" t="s">
        <v>1442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254</v>
      </c>
      <c r="NJ80" s="2" t="s">
        <v>197</v>
      </c>
      <c r="NK80" s="2" t="s">
        <v>200</v>
      </c>
      <c r="NL80" s="2" t="s">
        <v>200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210</v>
      </c>
      <c r="NV80" s="2" t="s">
        <v>243</v>
      </c>
      <c r="NW80" s="2" t="s">
        <v>279</v>
      </c>
      <c r="NX80" s="2" t="s">
        <v>200</v>
      </c>
      <c r="NY80" s="2" t="s">
        <v>212</v>
      </c>
      <c r="NZ80" s="2" t="s">
        <v>200</v>
      </c>
      <c r="OA80" s="4"/>
      <c r="OB80" s="8"/>
      <c r="OC80" s="4"/>
      <c r="OD80" s="8"/>
      <c r="OE80" s="7"/>
      <c r="OF80" s="7"/>
      <c r="OG80" s="2" t="s">
        <v>200</v>
      </c>
      <c r="OH80" s="2" t="s">
        <v>200</v>
      </c>
      <c r="OI80" s="2" t="s">
        <v>200</v>
      </c>
      <c r="OJ80" s="2" t="s">
        <v>200</v>
      </c>
      <c r="OK80" s="2" t="s">
        <v>200</v>
      </c>
      <c r="OL80" s="2" t="s">
        <v>200</v>
      </c>
      <c r="OM80" s="4"/>
      <c r="ON80" s="8"/>
      <c r="OO80" s="4"/>
      <c r="OP80" s="8"/>
      <c r="OQ80" s="7"/>
      <c r="OR80" s="7"/>
      <c r="OS80" s="2" t="s">
        <v>210</v>
      </c>
      <c r="OT80" s="2" t="s">
        <v>243</v>
      </c>
      <c r="OU80" s="2" t="s">
        <v>1430</v>
      </c>
      <c r="OV80" s="2" t="s">
        <v>200</v>
      </c>
      <c r="OW80" s="2" t="s">
        <v>212</v>
      </c>
      <c r="OX80" s="2" t="s">
        <v>200</v>
      </c>
      <c r="OY80" s="4"/>
      <c r="OZ80" s="8"/>
      <c r="PA80" s="4"/>
      <c r="PB80" s="8"/>
      <c r="PC80" s="7"/>
      <c r="PD80" s="7"/>
      <c r="PE80" s="2" t="s">
        <v>210</v>
      </c>
      <c r="PF80" s="2" t="s">
        <v>197</v>
      </c>
      <c r="PG80" s="2" t="s">
        <v>621</v>
      </c>
      <c r="PH80" s="2" t="s">
        <v>989</v>
      </c>
      <c r="PI80" s="2" t="s">
        <v>212</v>
      </c>
      <c r="PJ80" s="2" t="s">
        <v>200</v>
      </c>
      <c r="PK80" s="4"/>
      <c r="PL80" s="8"/>
      <c r="PM80" s="4"/>
      <c r="PN80" s="8"/>
      <c r="PO80" s="7"/>
      <c r="PP80" s="7"/>
      <c r="PQ80" s="2" t="s">
        <v>254</v>
      </c>
      <c r="PR80" s="2" t="s">
        <v>197</v>
      </c>
      <c r="PS80" s="2" t="s">
        <v>200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254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243</v>
      </c>
      <c r="QQ80" s="2" t="s">
        <v>669</v>
      </c>
      <c r="QR80" s="2" t="s">
        <v>1443</v>
      </c>
      <c r="QS80" s="2" t="s">
        <v>212</v>
      </c>
      <c r="QT80" s="2" t="s">
        <v>200</v>
      </c>
      <c r="QU80" s="4">
        <v>106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>
        <v>90</v>
      </c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1444</v>
      </c>
      <c r="B81" s="2" t="s">
        <v>189</v>
      </c>
      <c r="C81" s="2" t="s">
        <v>190</v>
      </c>
      <c r="D81" s="2" t="s">
        <v>191</v>
      </c>
      <c r="E81" s="2" t="s">
        <v>1356</v>
      </c>
      <c r="F81" s="2" t="s">
        <v>1357</v>
      </c>
      <c r="G81" s="2" t="s">
        <v>1357</v>
      </c>
      <c r="H81" s="2" t="s">
        <v>1357</v>
      </c>
      <c r="I81" s="2" t="s">
        <v>1358</v>
      </c>
      <c r="J81" s="2" t="s">
        <v>195</v>
      </c>
      <c r="K81" s="2" t="s">
        <v>394</v>
      </c>
      <c r="L81" s="3">
        <v>59.99</v>
      </c>
      <c r="M81" s="3">
        <v>62.99</v>
      </c>
      <c r="N81" s="3">
        <v>119.99</v>
      </c>
      <c r="O81" s="2" t="s">
        <v>395</v>
      </c>
      <c r="P81" s="2" t="s">
        <v>396</v>
      </c>
      <c r="Q81" s="2" t="s">
        <v>199</v>
      </c>
      <c r="R81" s="2" t="s">
        <v>200</v>
      </c>
      <c r="S81" s="2" t="s">
        <v>1445</v>
      </c>
      <c r="T81" s="2" t="s">
        <v>200</v>
      </c>
      <c r="U81" s="2" t="s">
        <v>200</v>
      </c>
      <c r="V81" s="2" t="s">
        <v>721</v>
      </c>
      <c r="W81" s="2" t="s">
        <v>1304</v>
      </c>
      <c r="X81" s="2" t="s">
        <v>591</v>
      </c>
      <c r="Y81" s="2" t="s">
        <v>207</v>
      </c>
      <c r="Z81" s="4"/>
      <c r="AA81" s="4">
        <f>=ROUNDDOWN({0},0)</f>
      </c>
      <c r="AB81" s="5">
        <v>0.2</v>
      </c>
      <c r="AC81" s="2" t="s">
        <v>200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200</v>
      </c>
      <c r="AM81" s="4"/>
      <c r="AN81" s="4"/>
      <c r="AO81" s="7"/>
      <c r="AP81" s="4"/>
      <c r="AQ81" s="8"/>
      <c r="AR81" s="4">
        <v>2</v>
      </c>
      <c r="AS81" s="8">
        <v>126.54</v>
      </c>
      <c r="AT81" s="7">
        <v>-1</v>
      </c>
      <c r="AU81" s="7">
        <v>-1</v>
      </c>
      <c r="AV81" s="4" t="s">
        <v>200</v>
      </c>
      <c r="AW81" s="8" t="s">
        <v>200</v>
      </c>
      <c r="AX81" s="4">
        <v>3</v>
      </c>
      <c r="AY81" s="8">
        <v>209.32</v>
      </c>
      <c r="AZ81" s="7" t="s">
        <v>200</v>
      </c>
      <c r="BA81" s="7" t="s">
        <v>200</v>
      </c>
      <c r="BB81" s="7"/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 t="s">
        <v>200</v>
      </c>
      <c r="BJ81" s="4"/>
      <c r="BK81" s="8"/>
      <c r="BL81" s="2" t="s">
        <v>1250</v>
      </c>
      <c r="BM81" s="7"/>
      <c r="BN81" s="7"/>
      <c r="BO81" s="4"/>
      <c r="BP81" s="8"/>
      <c r="BQ81" s="4">
        <v>1</v>
      </c>
      <c r="BR81" s="8">
        <v>65.04</v>
      </c>
      <c r="BS81" s="7">
        <v>-1</v>
      </c>
      <c r="BT81" s="7">
        <v>-1</v>
      </c>
      <c r="BU81" s="2" t="s">
        <v>210</v>
      </c>
      <c r="BV81" s="2" t="s">
        <v>243</v>
      </c>
      <c r="BW81" s="2" t="s">
        <v>200</v>
      </c>
      <c r="BX81" s="2" t="s">
        <v>1446</v>
      </c>
      <c r="BY81" s="2" t="s">
        <v>212</v>
      </c>
      <c r="BZ81" s="2" t="s">
        <v>200</v>
      </c>
      <c r="CA81" s="4"/>
      <c r="CB81" s="8"/>
      <c r="CC81" s="4"/>
      <c r="CD81" s="8"/>
      <c r="CE81" s="7"/>
      <c r="CF81" s="7"/>
      <c r="CG81" s="2" t="s">
        <v>210</v>
      </c>
      <c r="CH81" s="2" t="s">
        <v>243</v>
      </c>
      <c r="CI81" s="2" t="s">
        <v>1447</v>
      </c>
      <c r="CJ81" s="2" t="s">
        <v>1448</v>
      </c>
      <c r="CK81" s="2" t="s">
        <v>499</v>
      </c>
      <c r="CL81" s="2" t="s">
        <v>200</v>
      </c>
      <c r="CM81" s="4"/>
      <c r="CN81" s="8"/>
      <c r="CO81" s="4"/>
      <c r="CP81" s="8"/>
      <c r="CQ81" s="7"/>
      <c r="CR81" s="7"/>
      <c r="CS81" s="2" t="s">
        <v>210</v>
      </c>
      <c r="CT81" s="2" t="s">
        <v>243</v>
      </c>
      <c r="CU81" s="2" t="s">
        <v>215</v>
      </c>
      <c r="CV81" s="2" t="s">
        <v>888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243</v>
      </c>
      <c r="DG81" s="2" t="s">
        <v>1449</v>
      </c>
      <c r="DH81" s="2" t="s">
        <v>1450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243</v>
      </c>
      <c r="DS81" s="2" t="s">
        <v>1451</v>
      </c>
      <c r="DT81" s="2" t="s">
        <v>1452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243</v>
      </c>
      <c r="EE81" s="2" t="s">
        <v>1003</v>
      </c>
      <c r="EF81" s="2" t="s">
        <v>1099</v>
      </c>
      <c r="EG81" s="2" t="s">
        <v>212</v>
      </c>
      <c r="EH81" s="2" t="s">
        <v>200</v>
      </c>
      <c r="EI81" s="4"/>
      <c r="EJ81" s="8"/>
      <c r="EK81" s="4">
        <v>1</v>
      </c>
      <c r="EL81" s="8">
        <v>61.5</v>
      </c>
      <c r="EM81" s="7">
        <v>-1</v>
      </c>
      <c r="EN81" s="7">
        <v>-1</v>
      </c>
      <c r="EO81" s="2" t="s">
        <v>210</v>
      </c>
      <c r="EP81" s="2" t="s">
        <v>243</v>
      </c>
      <c r="EQ81" s="2" t="s">
        <v>1453</v>
      </c>
      <c r="ER81" s="2" t="s">
        <v>1454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243</v>
      </c>
      <c r="FC81" s="2" t="s">
        <v>224</v>
      </c>
      <c r="FD81" s="2" t="s">
        <v>1455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243</v>
      </c>
      <c r="FO81" s="2" t="s">
        <v>226</v>
      </c>
      <c r="FP81" s="2" t="s">
        <v>216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228</v>
      </c>
      <c r="FZ81" s="2" t="s">
        <v>243</v>
      </c>
      <c r="GA81" s="2" t="s">
        <v>200</v>
      </c>
      <c r="GB81" s="2" t="s">
        <v>200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210</v>
      </c>
      <c r="GL81" s="2" t="s">
        <v>243</v>
      </c>
      <c r="GM81" s="2" t="s">
        <v>694</v>
      </c>
      <c r="GN81" s="2" t="s">
        <v>1456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254</v>
      </c>
      <c r="GX81" s="2" t="s">
        <v>243</v>
      </c>
      <c r="GY81" s="2" t="s">
        <v>200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243</v>
      </c>
      <c r="HK81" s="2" t="s">
        <v>1219</v>
      </c>
      <c r="HL81" s="2" t="s">
        <v>760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254</v>
      </c>
      <c r="HV81" s="2" t="s">
        <v>243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243</v>
      </c>
      <c r="II81" s="2" t="s">
        <v>224</v>
      </c>
      <c r="IJ81" s="2" t="s">
        <v>1453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228</v>
      </c>
      <c r="IT81" s="2" t="s">
        <v>243</v>
      </c>
      <c r="IU81" s="2" t="s">
        <v>200</v>
      </c>
      <c r="IV81" s="2" t="s">
        <v>200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254</v>
      </c>
      <c r="JF81" s="2" t="s">
        <v>243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200</v>
      </c>
      <c r="JR81" s="2" t="s">
        <v>200</v>
      </c>
      <c r="JS81" s="2" t="s">
        <v>200</v>
      </c>
      <c r="JT81" s="2" t="s">
        <v>200</v>
      </c>
      <c r="JU81" s="2" t="s">
        <v>200</v>
      </c>
      <c r="JV81" s="2" t="s">
        <v>200</v>
      </c>
      <c r="JW81" s="4"/>
      <c r="JX81" s="8"/>
      <c r="JY81" s="4"/>
      <c r="JZ81" s="8"/>
      <c r="KA81" s="7"/>
      <c r="KB81" s="7"/>
      <c r="KC81" s="2" t="s">
        <v>242</v>
      </c>
      <c r="KD81" s="2" t="s">
        <v>243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210</v>
      </c>
      <c r="KP81" s="2" t="s">
        <v>243</v>
      </c>
      <c r="KQ81" s="2" t="s">
        <v>696</v>
      </c>
      <c r="KR81" s="2" t="s">
        <v>1409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406</v>
      </c>
      <c r="LB81" s="2" t="s">
        <v>243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242</v>
      </c>
      <c r="LN81" s="2" t="s">
        <v>243</v>
      </c>
      <c r="LO81" s="2" t="s">
        <v>200</v>
      </c>
      <c r="LP81" s="2" t="s">
        <v>200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243</v>
      </c>
      <c r="MA81" s="2" t="s">
        <v>696</v>
      </c>
      <c r="MB81" s="2" t="s">
        <v>418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210</v>
      </c>
      <c r="ML81" s="2" t="s">
        <v>243</v>
      </c>
      <c r="MM81" s="2" t="s">
        <v>1457</v>
      </c>
      <c r="MN81" s="2" t="s">
        <v>237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254</v>
      </c>
      <c r="NJ81" s="2" t="s">
        <v>243</v>
      </c>
      <c r="NK81" s="2" t="s">
        <v>200</v>
      </c>
      <c r="NL81" s="2" t="s">
        <v>200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210</v>
      </c>
      <c r="NV81" s="2" t="s">
        <v>243</v>
      </c>
      <c r="NW81" s="2" t="s">
        <v>279</v>
      </c>
      <c r="NX81" s="2" t="s">
        <v>200</v>
      </c>
      <c r="NY81" s="2" t="s">
        <v>212</v>
      </c>
      <c r="NZ81" s="2" t="s">
        <v>200</v>
      </c>
      <c r="OA81" s="4"/>
      <c r="OB81" s="8"/>
      <c r="OC81" s="4"/>
      <c r="OD81" s="8"/>
      <c r="OE81" s="7"/>
      <c r="OF81" s="7"/>
      <c r="OG81" s="2" t="s">
        <v>200</v>
      </c>
      <c r="OH81" s="2" t="s">
        <v>200</v>
      </c>
      <c r="OI81" s="2" t="s">
        <v>200</v>
      </c>
      <c r="OJ81" s="2" t="s">
        <v>200</v>
      </c>
      <c r="OK81" s="2" t="s">
        <v>200</v>
      </c>
      <c r="OL81" s="2" t="s">
        <v>200</v>
      </c>
      <c r="OM81" s="4"/>
      <c r="ON81" s="8"/>
      <c r="OO81" s="4"/>
      <c r="OP81" s="8"/>
      <c r="OQ81" s="7"/>
      <c r="OR81" s="7"/>
      <c r="OS81" s="2" t="s">
        <v>210</v>
      </c>
      <c r="OT81" s="2" t="s">
        <v>243</v>
      </c>
      <c r="OU81" s="2" t="s">
        <v>1430</v>
      </c>
      <c r="OV81" s="2" t="s">
        <v>200</v>
      </c>
      <c r="OW81" s="2" t="s">
        <v>212</v>
      </c>
      <c r="OX81" s="2" t="s">
        <v>200</v>
      </c>
      <c r="OY81" s="4"/>
      <c r="OZ81" s="8"/>
      <c r="PA81" s="4"/>
      <c r="PB81" s="8"/>
      <c r="PC81" s="7"/>
      <c r="PD81" s="7"/>
      <c r="PE81" s="2" t="s">
        <v>307</v>
      </c>
      <c r="PF81" s="2" t="s">
        <v>243</v>
      </c>
      <c r="PG81" s="2" t="s">
        <v>1061</v>
      </c>
      <c r="PH81" s="2" t="s">
        <v>200</v>
      </c>
      <c r="PI81" s="2" t="s">
        <v>212</v>
      </c>
      <c r="PJ81" s="2" t="s">
        <v>200</v>
      </c>
      <c r="PK81" s="4"/>
      <c r="PL81" s="8"/>
      <c r="PM81" s="4"/>
      <c r="PN81" s="8"/>
      <c r="PO81" s="7"/>
      <c r="PP81" s="7"/>
      <c r="PQ81" s="2" t="s">
        <v>254</v>
      </c>
      <c r="PR81" s="2" t="s">
        <v>243</v>
      </c>
      <c r="PS81" s="2" t="s">
        <v>200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254</v>
      </c>
      <c r="QD81" s="2" t="s">
        <v>243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243</v>
      </c>
      <c r="QQ81" s="2" t="s">
        <v>1382</v>
      </c>
      <c r="QR81" s="2" t="s">
        <v>1458</v>
      </c>
      <c r="QS81" s="2" t="s">
        <v>212</v>
      </c>
      <c r="QT81" s="2" t="s">
        <v>200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1459</v>
      </c>
      <c r="B82" s="2" t="s">
        <v>189</v>
      </c>
      <c r="C82" s="2" t="s">
        <v>190</v>
      </c>
      <c r="D82" s="2" t="s">
        <v>191</v>
      </c>
      <c r="E82" s="2" t="s">
        <v>1356</v>
      </c>
      <c r="F82" s="2" t="s">
        <v>1357</v>
      </c>
      <c r="G82" s="2" t="s">
        <v>1357</v>
      </c>
      <c r="H82" s="2" t="s">
        <v>1357</v>
      </c>
      <c r="I82" s="2" t="s">
        <v>1358</v>
      </c>
      <c r="J82" s="2" t="s">
        <v>262</v>
      </c>
      <c r="K82" s="2" t="s">
        <v>394</v>
      </c>
      <c r="L82" s="3">
        <v>75</v>
      </c>
      <c r="M82" s="3">
        <v>78.74</v>
      </c>
      <c r="N82" s="3">
        <v>149.99</v>
      </c>
      <c r="O82" s="2" t="s">
        <v>1190</v>
      </c>
      <c r="P82" s="2" t="s">
        <v>396</v>
      </c>
      <c r="Q82" s="2" t="s">
        <v>199</v>
      </c>
      <c r="R82" s="2" t="s">
        <v>200</v>
      </c>
      <c r="S82" s="2" t="s">
        <v>1445</v>
      </c>
      <c r="T82" s="2" t="s">
        <v>200</v>
      </c>
      <c r="U82" s="2" t="s">
        <v>200</v>
      </c>
      <c r="V82" s="2" t="s">
        <v>721</v>
      </c>
      <c r="W82" s="2" t="s">
        <v>1304</v>
      </c>
      <c r="X82" s="2" t="s">
        <v>591</v>
      </c>
      <c r="Y82" s="2" t="s">
        <v>207</v>
      </c>
      <c r="Z82" s="4"/>
      <c r="AA82" s="4">
        <f>=ROUNDDOWN({0},0)</f>
      </c>
      <c r="AB82" s="5">
        <v>0.5</v>
      </c>
      <c r="AC82" s="2" t="s">
        <v>200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200</v>
      </c>
      <c r="AM82" s="4"/>
      <c r="AN82" s="4"/>
      <c r="AO82" s="7"/>
      <c r="AP82" s="4"/>
      <c r="AQ82" s="8"/>
      <c r="AR82" s="4">
        <v>1</v>
      </c>
      <c r="AS82" s="8">
        <v>82.78</v>
      </c>
      <c r="AT82" s="7">
        <v>-1</v>
      </c>
      <c r="AU82" s="7">
        <v>-1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/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/>
      <c r="BK82" s="8"/>
      <c r="BL82" s="2" t="s">
        <v>16</v>
      </c>
      <c r="BM82" s="7"/>
      <c r="BN82" s="7"/>
      <c r="BO82" s="4"/>
      <c r="BP82" s="8"/>
      <c r="BQ82" s="4">
        <v>1</v>
      </c>
      <c r="BR82" s="8">
        <v>82.78</v>
      </c>
      <c r="BS82" s="7">
        <v>-1</v>
      </c>
      <c r="BT82" s="7">
        <v>-1</v>
      </c>
      <c r="BU82" s="2" t="s">
        <v>210</v>
      </c>
      <c r="BV82" s="2" t="s">
        <v>243</v>
      </c>
      <c r="BW82" s="2" t="s">
        <v>200</v>
      </c>
      <c r="BX82" s="2" t="s">
        <v>1446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243</v>
      </c>
      <c r="CI82" s="2" t="s">
        <v>1447</v>
      </c>
      <c r="CJ82" s="2" t="s">
        <v>1460</v>
      </c>
      <c r="CK82" s="2" t="s">
        <v>499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243</v>
      </c>
      <c r="CU82" s="2" t="s">
        <v>215</v>
      </c>
      <c r="CV82" s="2" t="s">
        <v>1461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243</v>
      </c>
      <c r="DG82" s="2" t="s">
        <v>1449</v>
      </c>
      <c r="DH82" s="2" t="s">
        <v>716</v>
      </c>
      <c r="DI82" s="2" t="s">
        <v>212</v>
      </c>
      <c r="DJ82" s="2" t="s">
        <v>200</v>
      </c>
      <c r="DK82" s="4"/>
      <c r="DL82" s="8"/>
      <c r="DM82" s="4"/>
      <c r="DN82" s="8"/>
      <c r="DO82" s="7"/>
      <c r="DP82" s="7"/>
      <c r="DQ82" s="2" t="s">
        <v>210</v>
      </c>
      <c r="DR82" s="2" t="s">
        <v>243</v>
      </c>
      <c r="DS82" s="2" t="s">
        <v>1451</v>
      </c>
      <c r="DT82" s="2" t="s">
        <v>1462</v>
      </c>
      <c r="DU82" s="2" t="s">
        <v>212</v>
      </c>
      <c r="DV82" s="2" t="s">
        <v>200</v>
      </c>
      <c r="DW82" s="4"/>
      <c r="DX82" s="8"/>
      <c r="DY82" s="4"/>
      <c r="DZ82" s="8"/>
      <c r="EA82" s="7"/>
      <c r="EB82" s="7"/>
      <c r="EC82" s="2" t="s">
        <v>210</v>
      </c>
      <c r="ED82" s="2" t="s">
        <v>243</v>
      </c>
      <c r="EE82" s="2" t="s">
        <v>1003</v>
      </c>
      <c r="EF82" s="2" t="s">
        <v>1463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243</v>
      </c>
      <c r="EQ82" s="2" t="s">
        <v>1453</v>
      </c>
      <c r="ER82" s="2" t="s">
        <v>225</v>
      </c>
      <c r="ES82" s="2" t="s">
        <v>212</v>
      </c>
      <c r="ET82" s="2" t="s">
        <v>200</v>
      </c>
      <c r="EU82" s="4"/>
      <c r="EV82" s="8"/>
      <c r="EW82" s="4"/>
      <c r="EX82" s="8"/>
      <c r="EY82" s="7"/>
      <c r="EZ82" s="7"/>
      <c r="FA82" s="2" t="s">
        <v>210</v>
      </c>
      <c r="FB82" s="2" t="s">
        <v>243</v>
      </c>
      <c r="FC82" s="2" t="s">
        <v>224</v>
      </c>
      <c r="FD82" s="2" t="s">
        <v>1464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243</v>
      </c>
      <c r="FO82" s="2" t="s">
        <v>226</v>
      </c>
      <c r="FP82" s="2" t="s">
        <v>1465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228</v>
      </c>
      <c r="FZ82" s="2" t="s">
        <v>243</v>
      </c>
      <c r="GA82" s="2" t="s">
        <v>200</v>
      </c>
      <c r="GB82" s="2" t="s">
        <v>200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210</v>
      </c>
      <c r="GL82" s="2" t="s">
        <v>243</v>
      </c>
      <c r="GM82" s="2" t="s">
        <v>694</v>
      </c>
      <c r="GN82" s="2" t="s">
        <v>1466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254</v>
      </c>
      <c r="GX82" s="2" t="s">
        <v>243</v>
      </c>
      <c r="GY82" s="2" t="s">
        <v>200</v>
      </c>
      <c r="GZ82" s="2" t="s">
        <v>200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243</v>
      </c>
      <c r="HK82" s="2" t="s">
        <v>233</v>
      </c>
      <c r="HL82" s="2" t="s">
        <v>795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254</v>
      </c>
      <c r="HV82" s="2" t="s">
        <v>243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210</v>
      </c>
      <c r="IH82" s="2" t="s">
        <v>243</v>
      </c>
      <c r="II82" s="2" t="s">
        <v>224</v>
      </c>
      <c r="IJ82" s="2" t="s">
        <v>1467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228</v>
      </c>
      <c r="IT82" s="2" t="s">
        <v>243</v>
      </c>
      <c r="IU82" s="2" t="s">
        <v>200</v>
      </c>
      <c r="IV82" s="2" t="s">
        <v>200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254</v>
      </c>
      <c r="JF82" s="2" t="s">
        <v>243</v>
      </c>
      <c r="JG82" s="2" t="s">
        <v>200</v>
      </c>
      <c r="JH82" s="2" t="s">
        <v>200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200</v>
      </c>
      <c r="JR82" s="2" t="s">
        <v>200</v>
      </c>
      <c r="JS82" s="2" t="s">
        <v>200</v>
      </c>
      <c r="JT82" s="2" t="s">
        <v>200</v>
      </c>
      <c r="JU82" s="2" t="s">
        <v>200</v>
      </c>
      <c r="JV82" s="2" t="s">
        <v>200</v>
      </c>
      <c r="JW82" s="4"/>
      <c r="JX82" s="8"/>
      <c r="JY82" s="4"/>
      <c r="JZ82" s="8"/>
      <c r="KA82" s="7"/>
      <c r="KB82" s="7"/>
      <c r="KC82" s="2" t="s">
        <v>242</v>
      </c>
      <c r="KD82" s="2" t="s">
        <v>243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210</v>
      </c>
      <c r="KP82" s="2" t="s">
        <v>243</v>
      </c>
      <c r="KQ82" s="2" t="s">
        <v>696</v>
      </c>
      <c r="KR82" s="2" t="s">
        <v>1468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406</v>
      </c>
      <c r="LB82" s="2" t="s">
        <v>243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242</v>
      </c>
      <c r="LN82" s="2" t="s">
        <v>243</v>
      </c>
      <c r="LO82" s="2" t="s">
        <v>200</v>
      </c>
      <c r="LP82" s="2" t="s">
        <v>200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243</v>
      </c>
      <c r="MA82" s="2" t="s">
        <v>696</v>
      </c>
      <c r="MB82" s="2" t="s">
        <v>200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243</v>
      </c>
      <c r="MM82" s="2" t="s">
        <v>1457</v>
      </c>
      <c r="MN82" s="2" t="s">
        <v>1469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254</v>
      </c>
      <c r="NJ82" s="2" t="s">
        <v>243</v>
      </c>
      <c r="NK82" s="2" t="s">
        <v>200</v>
      </c>
      <c r="NL82" s="2" t="s">
        <v>200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210</v>
      </c>
      <c r="NV82" s="2" t="s">
        <v>243</v>
      </c>
      <c r="NW82" s="2" t="s">
        <v>279</v>
      </c>
      <c r="NX82" s="2" t="s">
        <v>200</v>
      </c>
      <c r="NY82" s="2" t="s">
        <v>212</v>
      </c>
      <c r="NZ82" s="2" t="s">
        <v>200</v>
      </c>
      <c r="OA82" s="4"/>
      <c r="OB82" s="8"/>
      <c r="OC82" s="4"/>
      <c r="OD82" s="8"/>
      <c r="OE82" s="7"/>
      <c r="OF82" s="7"/>
      <c r="OG82" s="2" t="s">
        <v>200</v>
      </c>
      <c r="OH82" s="2" t="s">
        <v>200</v>
      </c>
      <c r="OI82" s="2" t="s">
        <v>200</v>
      </c>
      <c r="OJ82" s="2" t="s">
        <v>200</v>
      </c>
      <c r="OK82" s="2" t="s">
        <v>200</v>
      </c>
      <c r="OL82" s="2" t="s">
        <v>200</v>
      </c>
      <c r="OM82" s="4"/>
      <c r="ON82" s="8"/>
      <c r="OO82" s="4"/>
      <c r="OP82" s="8"/>
      <c r="OQ82" s="7"/>
      <c r="OR82" s="7"/>
      <c r="OS82" s="2" t="s">
        <v>210</v>
      </c>
      <c r="OT82" s="2" t="s">
        <v>243</v>
      </c>
      <c r="OU82" s="2" t="s">
        <v>1430</v>
      </c>
      <c r="OV82" s="2" t="s">
        <v>200</v>
      </c>
      <c r="OW82" s="2" t="s">
        <v>212</v>
      </c>
      <c r="OX82" s="2" t="s">
        <v>200</v>
      </c>
      <c r="OY82" s="4"/>
      <c r="OZ82" s="8"/>
      <c r="PA82" s="4"/>
      <c r="PB82" s="8"/>
      <c r="PC82" s="7"/>
      <c r="PD82" s="7"/>
      <c r="PE82" s="2" t="s">
        <v>210</v>
      </c>
      <c r="PF82" s="2" t="s">
        <v>243</v>
      </c>
      <c r="PG82" s="2" t="s">
        <v>1061</v>
      </c>
      <c r="PH82" s="2" t="s">
        <v>200</v>
      </c>
      <c r="PI82" s="2" t="s">
        <v>212</v>
      </c>
      <c r="PJ82" s="2" t="s">
        <v>200</v>
      </c>
      <c r="PK82" s="4"/>
      <c r="PL82" s="8"/>
      <c r="PM82" s="4"/>
      <c r="PN82" s="8"/>
      <c r="PO82" s="7"/>
      <c r="PP82" s="7"/>
      <c r="PQ82" s="2" t="s">
        <v>254</v>
      </c>
      <c r="PR82" s="2" t="s">
        <v>243</v>
      </c>
      <c r="PS82" s="2" t="s">
        <v>200</v>
      </c>
      <c r="PT82" s="2" t="s">
        <v>200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254</v>
      </c>
      <c r="QD82" s="2" t="s">
        <v>243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243</v>
      </c>
      <c r="QQ82" s="2" t="s">
        <v>887</v>
      </c>
      <c r="QR82" s="2" t="s">
        <v>1470</v>
      </c>
      <c r="QS82" s="2" t="s">
        <v>212</v>
      </c>
      <c r="QT82" s="2" t="s">
        <v>200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1471</v>
      </c>
      <c r="B83" s="2" t="s">
        <v>189</v>
      </c>
      <c r="C83" s="2" t="s">
        <v>190</v>
      </c>
      <c r="D83" s="2" t="s">
        <v>191</v>
      </c>
      <c r="E83" s="2" t="s">
        <v>1356</v>
      </c>
      <c r="F83" s="2" t="s">
        <v>1472</v>
      </c>
      <c r="G83" s="2" t="s">
        <v>1472</v>
      </c>
      <c r="H83" s="2" t="s">
        <v>1472</v>
      </c>
      <c r="I83" s="2" t="s">
        <v>1473</v>
      </c>
      <c r="J83" s="2" t="s">
        <v>195</v>
      </c>
      <c r="K83" s="2" t="s">
        <v>286</v>
      </c>
      <c r="L83" s="3">
        <v>81.19</v>
      </c>
      <c r="M83" s="3">
        <v>85.25</v>
      </c>
      <c r="N83" s="3">
        <v>139.99</v>
      </c>
      <c r="O83" s="2" t="s">
        <v>395</v>
      </c>
      <c r="P83" s="2" t="s">
        <v>396</v>
      </c>
      <c r="Q83" s="2" t="s">
        <v>199</v>
      </c>
      <c r="R83" s="2" t="s">
        <v>16</v>
      </c>
      <c r="S83" s="2" t="s">
        <v>200</v>
      </c>
      <c r="T83" s="2" t="s">
        <v>200</v>
      </c>
      <c r="U83" s="2" t="s">
        <v>200</v>
      </c>
      <c r="V83" s="2" t="s">
        <v>1474</v>
      </c>
      <c r="W83" s="2" t="s">
        <v>200</v>
      </c>
      <c r="X83" s="2" t="s">
        <v>200</v>
      </c>
      <c r="Y83" s="2" t="s">
        <v>1475</v>
      </c>
      <c r="Z83" s="4">
        <v>298</v>
      </c>
      <c r="AA83" s="4">
        <f>=ROUNDDOWN(99.3333333333333,0)</f>
      </c>
      <c r="AB83" s="5">
        <v>3</v>
      </c>
      <c r="AC83" s="2" t="s">
        <v>200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/>
      <c r="AP83" s="4"/>
      <c r="AQ83" s="8"/>
      <c r="AR83" s="4">
        <v>15</v>
      </c>
      <c r="AS83" s="8">
        <v>1217.85</v>
      </c>
      <c r="AT83" s="7">
        <v>-1</v>
      </c>
      <c r="AU83" s="7">
        <v>-1</v>
      </c>
      <c r="AV83" s="4">
        <v>2</v>
      </c>
      <c r="AW83" s="8">
        <v>197.18</v>
      </c>
      <c r="AX83" s="4">
        <v>21</v>
      </c>
      <c r="AY83" s="8">
        <v>1809.39</v>
      </c>
      <c r="AZ83" s="7">
        <v>-0.9048</v>
      </c>
      <c r="BA83" s="7">
        <v>-0.891</v>
      </c>
      <c r="BB83" s="7"/>
      <c r="BC83" s="4">
        <v>2</v>
      </c>
      <c r="BD83" s="8">
        <v>197.18</v>
      </c>
      <c r="BE83" s="4">
        <v>21</v>
      </c>
      <c r="BF83" s="8">
        <v>1809.39</v>
      </c>
      <c r="BG83" s="7">
        <v>-0.9048</v>
      </c>
      <c r="BH83" s="7">
        <v>-0.891</v>
      </c>
      <c r="BI83" s="7">
        <v>1</v>
      </c>
      <c r="BJ83" s="4"/>
      <c r="BK83" s="8"/>
      <c r="BL83" s="2" t="s">
        <v>16</v>
      </c>
      <c r="BM83" s="7"/>
      <c r="BN83" s="7"/>
      <c r="BO83" s="4"/>
      <c r="BP83" s="8"/>
      <c r="BQ83" s="4">
        <v>15</v>
      </c>
      <c r="BR83" s="8">
        <v>1217.85</v>
      </c>
      <c r="BS83" s="7">
        <v>-1</v>
      </c>
      <c r="BT83" s="7">
        <v>-1</v>
      </c>
      <c r="BU83" s="2" t="s">
        <v>210</v>
      </c>
      <c r="BV83" s="2" t="s">
        <v>197</v>
      </c>
      <c r="BW83" s="2" t="s">
        <v>200</v>
      </c>
      <c r="BX83" s="2" t="s">
        <v>1476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200</v>
      </c>
      <c r="CH83" s="2" t="s">
        <v>200</v>
      </c>
      <c r="CI83" s="2" t="s">
        <v>200</v>
      </c>
      <c r="CJ83" s="2" t="s">
        <v>200</v>
      </c>
      <c r="CK83" s="2" t="s">
        <v>200</v>
      </c>
      <c r="CL83" s="2" t="s">
        <v>200</v>
      </c>
      <c r="CM83" s="4"/>
      <c r="CN83" s="8"/>
      <c r="CO83" s="4"/>
      <c r="CP83" s="8"/>
      <c r="CQ83" s="7"/>
      <c r="CR83" s="7"/>
      <c r="CS83" s="2" t="s">
        <v>200</v>
      </c>
      <c r="CT83" s="2" t="s">
        <v>200</v>
      </c>
      <c r="CU83" s="2" t="s">
        <v>200</v>
      </c>
      <c r="CV83" s="2" t="s">
        <v>200</v>
      </c>
      <c r="CW83" s="2" t="s">
        <v>200</v>
      </c>
      <c r="CX83" s="2" t="s">
        <v>200</v>
      </c>
      <c r="CY83" s="4"/>
      <c r="CZ83" s="8"/>
      <c r="DA83" s="4"/>
      <c r="DB83" s="8"/>
      <c r="DC83" s="7"/>
      <c r="DD83" s="7"/>
      <c r="DE83" s="2" t="s">
        <v>200</v>
      </c>
      <c r="DF83" s="2" t="s">
        <v>200</v>
      </c>
      <c r="DG83" s="2" t="s">
        <v>200</v>
      </c>
      <c r="DH83" s="2" t="s">
        <v>200</v>
      </c>
      <c r="DI83" s="2" t="s">
        <v>200</v>
      </c>
      <c r="DJ83" s="2" t="s">
        <v>200</v>
      </c>
      <c r="DK83" s="4"/>
      <c r="DL83" s="8"/>
      <c r="DM83" s="4"/>
      <c r="DN83" s="8"/>
      <c r="DO83" s="7"/>
      <c r="DP83" s="7"/>
      <c r="DQ83" s="2" t="s">
        <v>200</v>
      </c>
      <c r="DR83" s="2" t="s">
        <v>200</v>
      </c>
      <c r="DS83" s="2" t="s">
        <v>200</v>
      </c>
      <c r="DT83" s="2" t="s">
        <v>200</v>
      </c>
      <c r="DU83" s="2" t="s">
        <v>200</v>
      </c>
      <c r="DV83" s="2" t="s">
        <v>200</v>
      </c>
      <c r="DW83" s="4"/>
      <c r="DX83" s="8"/>
      <c r="DY83" s="4"/>
      <c r="DZ83" s="8"/>
      <c r="EA83" s="7"/>
      <c r="EB83" s="7"/>
      <c r="EC83" s="2" t="s">
        <v>200</v>
      </c>
      <c r="ED83" s="2" t="s">
        <v>200</v>
      </c>
      <c r="EE83" s="2" t="s">
        <v>200</v>
      </c>
      <c r="EF83" s="2" t="s">
        <v>200</v>
      </c>
      <c r="EG83" s="2" t="s">
        <v>200</v>
      </c>
      <c r="EH83" s="2" t="s">
        <v>200</v>
      </c>
      <c r="EI83" s="4"/>
      <c r="EJ83" s="8"/>
      <c r="EK83" s="4"/>
      <c r="EL83" s="8"/>
      <c r="EM83" s="7"/>
      <c r="EN83" s="7"/>
      <c r="EO83" s="2" t="s">
        <v>200</v>
      </c>
      <c r="EP83" s="2" t="s">
        <v>200</v>
      </c>
      <c r="EQ83" s="2" t="s">
        <v>200</v>
      </c>
      <c r="ER83" s="2" t="s">
        <v>200</v>
      </c>
      <c r="ES83" s="2" t="s">
        <v>200</v>
      </c>
      <c r="ET83" s="2" t="s">
        <v>200</v>
      </c>
      <c r="EU83" s="4"/>
      <c r="EV83" s="8"/>
      <c r="EW83" s="4"/>
      <c r="EX83" s="8"/>
      <c r="EY83" s="7"/>
      <c r="EZ83" s="7"/>
      <c r="FA83" s="2" t="s">
        <v>200</v>
      </c>
      <c r="FB83" s="2" t="s">
        <v>200</v>
      </c>
      <c r="FC83" s="2" t="s">
        <v>200</v>
      </c>
      <c r="FD83" s="2" t="s">
        <v>200</v>
      </c>
      <c r="FE83" s="2" t="s">
        <v>200</v>
      </c>
      <c r="FF83" s="2" t="s">
        <v>200</v>
      </c>
      <c r="FG83" s="4"/>
      <c r="FH83" s="8"/>
      <c r="FI83" s="4"/>
      <c r="FJ83" s="8"/>
      <c r="FK83" s="7"/>
      <c r="FL83" s="7"/>
      <c r="FM83" s="2" t="s">
        <v>200</v>
      </c>
      <c r="FN83" s="2" t="s">
        <v>200</v>
      </c>
      <c r="FO83" s="2" t="s">
        <v>200</v>
      </c>
      <c r="FP83" s="2" t="s">
        <v>200</v>
      </c>
      <c r="FQ83" s="2" t="s">
        <v>200</v>
      </c>
      <c r="FR83" s="2" t="s">
        <v>200</v>
      </c>
      <c r="FS83" s="4"/>
      <c r="FT83" s="8"/>
      <c r="FU83" s="4"/>
      <c r="FV83" s="8"/>
      <c r="FW83" s="7"/>
      <c r="FX83" s="7"/>
      <c r="FY83" s="2" t="s">
        <v>200</v>
      </c>
      <c r="FZ83" s="2" t="s">
        <v>200</v>
      </c>
      <c r="GA83" s="2" t="s">
        <v>200</v>
      </c>
      <c r="GB83" s="2" t="s">
        <v>200</v>
      </c>
      <c r="GC83" s="2" t="s">
        <v>200</v>
      </c>
      <c r="GD83" s="2" t="s">
        <v>200</v>
      </c>
      <c r="GE83" s="4"/>
      <c r="GF83" s="8"/>
      <c r="GG83" s="4"/>
      <c r="GH83" s="8"/>
      <c r="GI83" s="7"/>
      <c r="GJ83" s="7"/>
      <c r="GK83" s="2" t="s">
        <v>200</v>
      </c>
      <c r="GL83" s="2" t="s">
        <v>200</v>
      </c>
      <c r="GM83" s="2" t="s">
        <v>200</v>
      </c>
      <c r="GN83" s="2" t="s">
        <v>200</v>
      </c>
      <c r="GO83" s="2" t="s">
        <v>200</v>
      </c>
      <c r="GP83" s="2" t="s">
        <v>200</v>
      </c>
      <c r="GQ83" s="4"/>
      <c r="GR83" s="8"/>
      <c r="GS83" s="4"/>
      <c r="GT83" s="8"/>
      <c r="GU83" s="7"/>
      <c r="GV83" s="7"/>
      <c r="GW83" s="2" t="s">
        <v>200</v>
      </c>
      <c r="GX83" s="2" t="s">
        <v>200</v>
      </c>
      <c r="GY83" s="2" t="s">
        <v>200</v>
      </c>
      <c r="GZ83" s="2" t="s">
        <v>200</v>
      </c>
      <c r="HA83" s="2" t="s">
        <v>200</v>
      </c>
      <c r="HB83" s="2" t="s">
        <v>200</v>
      </c>
      <c r="HC83" s="4"/>
      <c r="HD83" s="8"/>
      <c r="HE83" s="4"/>
      <c r="HF83" s="8"/>
      <c r="HG83" s="7"/>
      <c r="HH83" s="7"/>
      <c r="HI83" s="2" t="s">
        <v>200</v>
      </c>
      <c r="HJ83" s="2" t="s">
        <v>200</v>
      </c>
      <c r="HK83" s="2" t="s">
        <v>200</v>
      </c>
      <c r="HL83" s="2" t="s">
        <v>200</v>
      </c>
      <c r="HM83" s="2" t="s">
        <v>200</v>
      </c>
      <c r="HN83" s="2" t="s">
        <v>200</v>
      </c>
      <c r="HO83" s="4"/>
      <c r="HP83" s="8"/>
      <c r="HQ83" s="4"/>
      <c r="HR83" s="8"/>
      <c r="HS83" s="7"/>
      <c r="HT83" s="7"/>
      <c r="HU83" s="2" t="s">
        <v>200</v>
      </c>
      <c r="HV83" s="2" t="s">
        <v>200</v>
      </c>
      <c r="HW83" s="2" t="s">
        <v>200</v>
      </c>
      <c r="HX83" s="2" t="s">
        <v>200</v>
      </c>
      <c r="HY83" s="2" t="s">
        <v>200</v>
      </c>
      <c r="HZ83" s="2" t="s">
        <v>200</v>
      </c>
      <c r="IA83" s="4"/>
      <c r="IB83" s="8"/>
      <c r="IC83" s="4"/>
      <c r="ID83" s="8"/>
      <c r="IE83" s="7"/>
      <c r="IF83" s="7"/>
      <c r="IG83" s="2" t="s">
        <v>210</v>
      </c>
      <c r="IH83" s="2" t="s">
        <v>197</v>
      </c>
      <c r="II83" s="2" t="s">
        <v>1477</v>
      </c>
      <c r="IJ83" s="2" t="s">
        <v>774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200</v>
      </c>
      <c r="IT83" s="2" t="s">
        <v>200</v>
      </c>
      <c r="IU83" s="2" t="s">
        <v>200</v>
      </c>
      <c r="IV83" s="2" t="s">
        <v>200</v>
      </c>
      <c r="IW83" s="2" t="s">
        <v>200</v>
      </c>
      <c r="IX83" s="2" t="s">
        <v>200</v>
      </c>
      <c r="IY83" s="4"/>
      <c r="IZ83" s="8"/>
      <c r="JA83" s="4"/>
      <c r="JB83" s="8"/>
      <c r="JC83" s="7"/>
      <c r="JD83" s="7"/>
      <c r="JE83" s="2" t="s">
        <v>200</v>
      </c>
      <c r="JF83" s="2" t="s">
        <v>200</v>
      </c>
      <c r="JG83" s="2" t="s">
        <v>200</v>
      </c>
      <c r="JH83" s="2" t="s">
        <v>200</v>
      </c>
      <c r="JI83" s="2" t="s">
        <v>200</v>
      </c>
      <c r="JJ83" s="2" t="s">
        <v>200</v>
      </c>
      <c r="JK83" s="4"/>
      <c r="JL83" s="8"/>
      <c r="JM83" s="4"/>
      <c r="JN83" s="8"/>
      <c r="JO83" s="7"/>
      <c r="JP83" s="7"/>
      <c r="JQ83" s="2" t="s">
        <v>200</v>
      </c>
      <c r="JR83" s="2" t="s">
        <v>200</v>
      </c>
      <c r="JS83" s="2" t="s">
        <v>200</v>
      </c>
      <c r="JT83" s="2" t="s">
        <v>200</v>
      </c>
      <c r="JU83" s="2" t="s">
        <v>200</v>
      </c>
      <c r="JV83" s="2" t="s">
        <v>200</v>
      </c>
      <c r="JW83" s="4"/>
      <c r="JX83" s="8"/>
      <c r="JY83" s="4"/>
      <c r="JZ83" s="8"/>
      <c r="KA83" s="7"/>
      <c r="KB83" s="7"/>
      <c r="KC83" s="2" t="s">
        <v>200</v>
      </c>
      <c r="KD83" s="2" t="s">
        <v>200</v>
      </c>
      <c r="KE83" s="2" t="s">
        <v>200</v>
      </c>
      <c r="KF83" s="2" t="s">
        <v>200</v>
      </c>
      <c r="KG83" s="2" t="s">
        <v>200</v>
      </c>
      <c r="KH83" s="2" t="s">
        <v>200</v>
      </c>
      <c r="KI83" s="4"/>
      <c r="KJ83" s="8"/>
      <c r="KK83" s="4"/>
      <c r="KL83" s="8"/>
      <c r="KM83" s="7"/>
      <c r="KN83" s="7"/>
      <c r="KO83" s="2" t="s">
        <v>200</v>
      </c>
      <c r="KP83" s="2" t="s">
        <v>200</v>
      </c>
      <c r="KQ83" s="2" t="s">
        <v>200</v>
      </c>
      <c r="KR83" s="2" t="s">
        <v>200</v>
      </c>
      <c r="KS83" s="2" t="s">
        <v>200</v>
      </c>
      <c r="KT83" s="2" t="s">
        <v>200</v>
      </c>
      <c r="KU83" s="4"/>
      <c r="KV83" s="8"/>
      <c r="KW83" s="4"/>
      <c r="KX83" s="8"/>
      <c r="KY83" s="7"/>
      <c r="KZ83" s="7"/>
      <c r="LA83" s="2" t="s">
        <v>200</v>
      </c>
      <c r="LB83" s="2" t="s">
        <v>200</v>
      </c>
      <c r="LC83" s="2" t="s">
        <v>200</v>
      </c>
      <c r="LD83" s="2" t="s">
        <v>200</v>
      </c>
      <c r="LE83" s="2" t="s">
        <v>200</v>
      </c>
      <c r="LF83" s="2" t="s">
        <v>200</v>
      </c>
      <c r="LG83" s="4"/>
      <c r="LH83" s="8"/>
      <c r="LI83" s="4"/>
      <c r="LJ83" s="8"/>
      <c r="LK83" s="7"/>
      <c r="LL83" s="7"/>
      <c r="LM83" s="2" t="s">
        <v>200</v>
      </c>
      <c r="LN83" s="2" t="s">
        <v>200</v>
      </c>
      <c r="LO83" s="2" t="s">
        <v>200</v>
      </c>
      <c r="LP83" s="2" t="s">
        <v>200</v>
      </c>
      <c r="LQ83" s="2" t="s">
        <v>200</v>
      </c>
      <c r="LR83" s="2" t="s">
        <v>200</v>
      </c>
      <c r="LS83" s="4"/>
      <c r="LT83" s="8"/>
      <c r="LU83" s="4"/>
      <c r="LV83" s="8"/>
      <c r="LW83" s="7"/>
      <c r="LX83" s="7"/>
      <c r="LY83" s="2" t="s">
        <v>200</v>
      </c>
      <c r="LZ83" s="2" t="s">
        <v>200</v>
      </c>
      <c r="MA83" s="2" t="s">
        <v>200</v>
      </c>
      <c r="MB83" s="2" t="s">
        <v>200</v>
      </c>
      <c r="MC83" s="2" t="s">
        <v>200</v>
      </c>
      <c r="MD83" s="2" t="s">
        <v>200</v>
      </c>
      <c r="ME83" s="4"/>
      <c r="MF83" s="8"/>
      <c r="MG83" s="4"/>
      <c r="MH83" s="8"/>
      <c r="MI83" s="7"/>
      <c r="MJ83" s="7"/>
      <c r="MK83" s="2" t="s">
        <v>200</v>
      </c>
      <c r="ML83" s="2" t="s">
        <v>200</v>
      </c>
      <c r="MM83" s="2" t="s">
        <v>200</v>
      </c>
      <c r="MN83" s="2" t="s">
        <v>200</v>
      </c>
      <c r="MO83" s="2" t="s">
        <v>200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200</v>
      </c>
      <c r="NJ83" s="2" t="s">
        <v>200</v>
      </c>
      <c r="NK83" s="2" t="s">
        <v>200</v>
      </c>
      <c r="NL83" s="2" t="s">
        <v>200</v>
      </c>
      <c r="NM83" s="2" t="s">
        <v>200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200</v>
      </c>
      <c r="OH83" s="2" t="s">
        <v>200</v>
      </c>
      <c r="OI83" s="2" t="s">
        <v>200</v>
      </c>
      <c r="OJ83" s="2" t="s">
        <v>200</v>
      </c>
      <c r="OK83" s="2" t="s">
        <v>200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200</v>
      </c>
      <c r="PR83" s="2" t="s">
        <v>200</v>
      </c>
      <c r="PS83" s="2" t="s">
        <v>200</v>
      </c>
      <c r="PT83" s="2" t="s">
        <v>200</v>
      </c>
      <c r="PU83" s="2" t="s">
        <v>200</v>
      </c>
      <c r="PV83" s="2" t="s">
        <v>200</v>
      </c>
      <c r="PW83" s="4"/>
      <c r="PX83" s="8"/>
      <c r="PY83" s="4"/>
      <c r="PZ83" s="8"/>
      <c r="QA83" s="7"/>
      <c r="QB83" s="7"/>
      <c r="QC83" s="2" t="s">
        <v>200</v>
      </c>
      <c r="QD83" s="2" t="s">
        <v>200</v>
      </c>
      <c r="QE83" s="2" t="s">
        <v>200</v>
      </c>
      <c r="QF83" s="2" t="s">
        <v>200</v>
      </c>
      <c r="QG83" s="2" t="s">
        <v>200</v>
      </c>
      <c r="QH83" s="2" t="s">
        <v>200</v>
      </c>
      <c r="QI83" s="4"/>
      <c r="QJ83" s="8"/>
      <c r="QK83" s="4"/>
      <c r="QL83" s="8"/>
      <c r="QM83" s="7"/>
      <c r="QN83" s="7"/>
      <c r="QO83" s="2" t="s">
        <v>200</v>
      </c>
      <c r="QP83" s="2" t="s">
        <v>200</v>
      </c>
      <c r="QQ83" s="2" t="s">
        <v>200</v>
      </c>
      <c r="QR83" s="2" t="s">
        <v>200</v>
      </c>
      <c r="QS83" s="2" t="s">
        <v>200</v>
      </c>
      <c r="QT83" s="2" t="s">
        <v>200</v>
      </c>
      <c r="QU83" s="4">
        <v>298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1478</v>
      </c>
      <c r="B84" s="2" t="s">
        <v>189</v>
      </c>
      <c r="C84" s="2" t="s">
        <v>190</v>
      </c>
      <c r="D84" s="2" t="s">
        <v>191</v>
      </c>
      <c r="E84" s="2" t="s">
        <v>1356</v>
      </c>
      <c r="F84" s="2" t="s">
        <v>1472</v>
      </c>
      <c r="G84" s="2" t="s">
        <v>1472</v>
      </c>
      <c r="H84" s="2" t="s">
        <v>1472</v>
      </c>
      <c r="I84" s="2" t="s">
        <v>1473</v>
      </c>
      <c r="J84" s="2" t="s">
        <v>262</v>
      </c>
      <c r="K84" s="2" t="s">
        <v>286</v>
      </c>
      <c r="L84" s="3">
        <v>98.59</v>
      </c>
      <c r="M84" s="3">
        <v>103.52</v>
      </c>
      <c r="N84" s="3">
        <v>169.99</v>
      </c>
      <c r="O84" s="2" t="s">
        <v>395</v>
      </c>
      <c r="P84" s="2" t="s">
        <v>396</v>
      </c>
      <c r="Q84" s="2" t="s">
        <v>199</v>
      </c>
      <c r="R84" s="2" t="s">
        <v>16</v>
      </c>
      <c r="S84" s="2" t="s">
        <v>200</v>
      </c>
      <c r="T84" s="2" t="s">
        <v>200</v>
      </c>
      <c r="U84" s="2" t="s">
        <v>200</v>
      </c>
      <c r="V84" s="2" t="s">
        <v>1474</v>
      </c>
      <c r="W84" s="2" t="s">
        <v>200</v>
      </c>
      <c r="X84" s="2" t="s">
        <v>200</v>
      </c>
      <c r="Y84" s="2" t="s">
        <v>1475</v>
      </c>
      <c r="Z84" s="4">
        <v>156</v>
      </c>
      <c r="AA84" s="4">
        <f>=ROUNDDOWN(39,0)</f>
      </c>
      <c r="AB84" s="5">
        <v>4</v>
      </c>
      <c r="AC84" s="2" t="s">
        <v>200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/>
      <c r="AP84" s="4">
        <v>2</v>
      </c>
      <c r="AQ84" s="8">
        <v>197.18</v>
      </c>
      <c r="AR84" s="4">
        <v>6</v>
      </c>
      <c r="AS84" s="8">
        <v>591.54</v>
      </c>
      <c r="AT84" s="7">
        <v>-0.6667</v>
      </c>
      <c r="AU84" s="7">
        <v>-0.6667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>
        <v>1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>
        <v>2</v>
      </c>
      <c r="BK84" s="8">
        <v>197.18</v>
      </c>
      <c r="BL84" s="2" t="s">
        <v>1479</v>
      </c>
      <c r="BM84" s="7">
        <v>1</v>
      </c>
      <c r="BN84" s="7">
        <v>1</v>
      </c>
      <c r="BO84" s="4">
        <v>2</v>
      </c>
      <c r="BP84" s="8">
        <v>197.18</v>
      </c>
      <c r="BQ84" s="4">
        <v>6</v>
      </c>
      <c r="BR84" s="8">
        <v>591.54</v>
      </c>
      <c r="BS84" s="7">
        <v>-0.6667</v>
      </c>
      <c r="BT84" s="7">
        <v>-0.6667</v>
      </c>
      <c r="BU84" s="2" t="s">
        <v>210</v>
      </c>
      <c r="BV84" s="2" t="s">
        <v>197</v>
      </c>
      <c r="BW84" s="2" t="s">
        <v>200</v>
      </c>
      <c r="BX84" s="2" t="s">
        <v>1476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200</v>
      </c>
      <c r="CH84" s="2" t="s">
        <v>200</v>
      </c>
      <c r="CI84" s="2" t="s">
        <v>200</v>
      </c>
      <c r="CJ84" s="2" t="s">
        <v>200</v>
      </c>
      <c r="CK84" s="2" t="s">
        <v>200</v>
      </c>
      <c r="CL84" s="2" t="s">
        <v>200</v>
      </c>
      <c r="CM84" s="4"/>
      <c r="CN84" s="8"/>
      <c r="CO84" s="4"/>
      <c r="CP84" s="8"/>
      <c r="CQ84" s="7"/>
      <c r="CR84" s="7"/>
      <c r="CS84" s="2" t="s">
        <v>200</v>
      </c>
      <c r="CT84" s="2" t="s">
        <v>200</v>
      </c>
      <c r="CU84" s="2" t="s">
        <v>200</v>
      </c>
      <c r="CV84" s="2" t="s">
        <v>200</v>
      </c>
      <c r="CW84" s="2" t="s">
        <v>200</v>
      </c>
      <c r="CX84" s="2" t="s">
        <v>200</v>
      </c>
      <c r="CY84" s="4"/>
      <c r="CZ84" s="8"/>
      <c r="DA84" s="4"/>
      <c r="DB84" s="8"/>
      <c r="DC84" s="7"/>
      <c r="DD84" s="7"/>
      <c r="DE84" s="2" t="s">
        <v>200</v>
      </c>
      <c r="DF84" s="2" t="s">
        <v>200</v>
      </c>
      <c r="DG84" s="2" t="s">
        <v>200</v>
      </c>
      <c r="DH84" s="2" t="s">
        <v>200</v>
      </c>
      <c r="DI84" s="2" t="s">
        <v>200</v>
      </c>
      <c r="DJ84" s="2" t="s">
        <v>200</v>
      </c>
      <c r="DK84" s="4"/>
      <c r="DL84" s="8"/>
      <c r="DM84" s="4"/>
      <c r="DN84" s="8"/>
      <c r="DO84" s="7"/>
      <c r="DP84" s="7"/>
      <c r="DQ84" s="2" t="s">
        <v>200</v>
      </c>
      <c r="DR84" s="2" t="s">
        <v>200</v>
      </c>
      <c r="DS84" s="2" t="s">
        <v>200</v>
      </c>
      <c r="DT84" s="2" t="s">
        <v>200</v>
      </c>
      <c r="DU84" s="2" t="s">
        <v>200</v>
      </c>
      <c r="DV84" s="2" t="s">
        <v>200</v>
      </c>
      <c r="DW84" s="4"/>
      <c r="DX84" s="8"/>
      <c r="DY84" s="4"/>
      <c r="DZ84" s="8"/>
      <c r="EA84" s="7"/>
      <c r="EB84" s="7"/>
      <c r="EC84" s="2" t="s">
        <v>200</v>
      </c>
      <c r="ED84" s="2" t="s">
        <v>200</v>
      </c>
      <c r="EE84" s="2" t="s">
        <v>200</v>
      </c>
      <c r="EF84" s="2" t="s">
        <v>200</v>
      </c>
      <c r="EG84" s="2" t="s">
        <v>200</v>
      </c>
      <c r="EH84" s="2" t="s">
        <v>200</v>
      </c>
      <c r="EI84" s="4"/>
      <c r="EJ84" s="8"/>
      <c r="EK84" s="4"/>
      <c r="EL84" s="8"/>
      <c r="EM84" s="7"/>
      <c r="EN84" s="7"/>
      <c r="EO84" s="2" t="s">
        <v>200</v>
      </c>
      <c r="EP84" s="2" t="s">
        <v>200</v>
      </c>
      <c r="EQ84" s="2" t="s">
        <v>200</v>
      </c>
      <c r="ER84" s="2" t="s">
        <v>200</v>
      </c>
      <c r="ES84" s="2" t="s">
        <v>200</v>
      </c>
      <c r="ET84" s="2" t="s">
        <v>200</v>
      </c>
      <c r="EU84" s="4"/>
      <c r="EV84" s="8"/>
      <c r="EW84" s="4"/>
      <c r="EX84" s="8"/>
      <c r="EY84" s="7"/>
      <c r="EZ84" s="7"/>
      <c r="FA84" s="2" t="s">
        <v>200</v>
      </c>
      <c r="FB84" s="2" t="s">
        <v>200</v>
      </c>
      <c r="FC84" s="2" t="s">
        <v>200</v>
      </c>
      <c r="FD84" s="2" t="s">
        <v>200</v>
      </c>
      <c r="FE84" s="2" t="s">
        <v>200</v>
      </c>
      <c r="FF84" s="2" t="s">
        <v>200</v>
      </c>
      <c r="FG84" s="4"/>
      <c r="FH84" s="8"/>
      <c r="FI84" s="4"/>
      <c r="FJ84" s="8"/>
      <c r="FK84" s="7"/>
      <c r="FL84" s="7"/>
      <c r="FM84" s="2" t="s">
        <v>200</v>
      </c>
      <c r="FN84" s="2" t="s">
        <v>200</v>
      </c>
      <c r="FO84" s="2" t="s">
        <v>200</v>
      </c>
      <c r="FP84" s="2" t="s">
        <v>200</v>
      </c>
      <c r="FQ84" s="2" t="s">
        <v>200</v>
      </c>
      <c r="FR84" s="2" t="s">
        <v>200</v>
      </c>
      <c r="FS84" s="4"/>
      <c r="FT84" s="8"/>
      <c r="FU84" s="4"/>
      <c r="FV84" s="8"/>
      <c r="FW84" s="7"/>
      <c r="FX84" s="7"/>
      <c r="FY84" s="2" t="s">
        <v>200</v>
      </c>
      <c r="FZ84" s="2" t="s">
        <v>200</v>
      </c>
      <c r="GA84" s="2" t="s">
        <v>200</v>
      </c>
      <c r="GB84" s="2" t="s">
        <v>200</v>
      </c>
      <c r="GC84" s="2" t="s">
        <v>200</v>
      </c>
      <c r="GD84" s="2" t="s">
        <v>200</v>
      </c>
      <c r="GE84" s="4"/>
      <c r="GF84" s="8"/>
      <c r="GG84" s="4"/>
      <c r="GH84" s="8"/>
      <c r="GI84" s="7"/>
      <c r="GJ84" s="7"/>
      <c r="GK84" s="2" t="s">
        <v>200</v>
      </c>
      <c r="GL84" s="2" t="s">
        <v>200</v>
      </c>
      <c r="GM84" s="2" t="s">
        <v>200</v>
      </c>
      <c r="GN84" s="2" t="s">
        <v>200</v>
      </c>
      <c r="GO84" s="2" t="s">
        <v>200</v>
      </c>
      <c r="GP84" s="2" t="s">
        <v>200</v>
      </c>
      <c r="GQ84" s="4"/>
      <c r="GR84" s="8"/>
      <c r="GS84" s="4"/>
      <c r="GT84" s="8"/>
      <c r="GU84" s="7"/>
      <c r="GV84" s="7"/>
      <c r="GW84" s="2" t="s">
        <v>200</v>
      </c>
      <c r="GX84" s="2" t="s">
        <v>200</v>
      </c>
      <c r="GY84" s="2" t="s">
        <v>200</v>
      </c>
      <c r="GZ84" s="2" t="s">
        <v>200</v>
      </c>
      <c r="HA84" s="2" t="s">
        <v>200</v>
      </c>
      <c r="HB84" s="2" t="s">
        <v>200</v>
      </c>
      <c r="HC84" s="4"/>
      <c r="HD84" s="8"/>
      <c r="HE84" s="4"/>
      <c r="HF84" s="8"/>
      <c r="HG84" s="7"/>
      <c r="HH84" s="7"/>
      <c r="HI84" s="2" t="s">
        <v>200</v>
      </c>
      <c r="HJ84" s="2" t="s">
        <v>200</v>
      </c>
      <c r="HK84" s="2" t="s">
        <v>200</v>
      </c>
      <c r="HL84" s="2" t="s">
        <v>200</v>
      </c>
      <c r="HM84" s="2" t="s">
        <v>200</v>
      </c>
      <c r="HN84" s="2" t="s">
        <v>200</v>
      </c>
      <c r="HO84" s="4"/>
      <c r="HP84" s="8"/>
      <c r="HQ84" s="4"/>
      <c r="HR84" s="8"/>
      <c r="HS84" s="7"/>
      <c r="HT84" s="7"/>
      <c r="HU84" s="2" t="s">
        <v>200</v>
      </c>
      <c r="HV84" s="2" t="s">
        <v>200</v>
      </c>
      <c r="HW84" s="2" t="s">
        <v>200</v>
      </c>
      <c r="HX84" s="2" t="s">
        <v>200</v>
      </c>
      <c r="HY84" s="2" t="s">
        <v>200</v>
      </c>
      <c r="HZ84" s="2" t="s">
        <v>200</v>
      </c>
      <c r="IA84" s="4"/>
      <c r="IB84" s="8"/>
      <c r="IC84" s="4"/>
      <c r="ID84" s="8"/>
      <c r="IE84" s="7"/>
      <c r="IF84" s="7"/>
      <c r="IG84" s="2" t="s">
        <v>210</v>
      </c>
      <c r="IH84" s="2" t="s">
        <v>197</v>
      </c>
      <c r="II84" s="2" t="s">
        <v>1477</v>
      </c>
      <c r="IJ84" s="2" t="s">
        <v>1480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200</v>
      </c>
      <c r="IT84" s="2" t="s">
        <v>200</v>
      </c>
      <c r="IU84" s="2" t="s">
        <v>200</v>
      </c>
      <c r="IV84" s="2" t="s">
        <v>200</v>
      </c>
      <c r="IW84" s="2" t="s">
        <v>200</v>
      </c>
      <c r="IX84" s="2" t="s">
        <v>200</v>
      </c>
      <c r="IY84" s="4"/>
      <c r="IZ84" s="8"/>
      <c r="JA84" s="4"/>
      <c r="JB84" s="8"/>
      <c r="JC84" s="7"/>
      <c r="JD84" s="7"/>
      <c r="JE84" s="2" t="s">
        <v>200</v>
      </c>
      <c r="JF84" s="2" t="s">
        <v>200</v>
      </c>
      <c r="JG84" s="2" t="s">
        <v>200</v>
      </c>
      <c r="JH84" s="2" t="s">
        <v>200</v>
      </c>
      <c r="JI84" s="2" t="s">
        <v>200</v>
      </c>
      <c r="JJ84" s="2" t="s">
        <v>200</v>
      </c>
      <c r="JK84" s="4"/>
      <c r="JL84" s="8"/>
      <c r="JM84" s="4"/>
      <c r="JN84" s="8"/>
      <c r="JO84" s="7"/>
      <c r="JP84" s="7"/>
      <c r="JQ84" s="2" t="s">
        <v>200</v>
      </c>
      <c r="JR84" s="2" t="s">
        <v>200</v>
      </c>
      <c r="JS84" s="2" t="s">
        <v>200</v>
      </c>
      <c r="JT84" s="2" t="s">
        <v>200</v>
      </c>
      <c r="JU84" s="2" t="s">
        <v>200</v>
      </c>
      <c r="JV84" s="2" t="s">
        <v>200</v>
      </c>
      <c r="JW84" s="4"/>
      <c r="JX84" s="8"/>
      <c r="JY84" s="4"/>
      <c r="JZ84" s="8"/>
      <c r="KA84" s="7"/>
      <c r="KB84" s="7"/>
      <c r="KC84" s="2" t="s">
        <v>200</v>
      </c>
      <c r="KD84" s="2" t="s">
        <v>200</v>
      </c>
      <c r="KE84" s="2" t="s">
        <v>200</v>
      </c>
      <c r="KF84" s="2" t="s">
        <v>200</v>
      </c>
      <c r="KG84" s="2" t="s">
        <v>200</v>
      </c>
      <c r="KH84" s="2" t="s">
        <v>200</v>
      </c>
      <c r="KI84" s="4"/>
      <c r="KJ84" s="8"/>
      <c r="KK84" s="4"/>
      <c r="KL84" s="8"/>
      <c r="KM84" s="7"/>
      <c r="KN84" s="7"/>
      <c r="KO84" s="2" t="s">
        <v>200</v>
      </c>
      <c r="KP84" s="2" t="s">
        <v>200</v>
      </c>
      <c r="KQ84" s="2" t="s">
        <v>200</v>
      </c>
      <c r="KR84" s="2" t="s">
        <v>200</v>
      </c>
      <c r="KS84" s="2" t="s">
        <v>200</v>
      </c>
      <c r="KT84" s="2" t="s">
        <v>200</v>
      </c>
      <c r="KU84" s="4"/>
      <c r="KV84" s="8"/>
      <c r="KW84" s="4"/>
      <c r="KX84" s="8"/>
      <c r="KY84" s="7"/>
      <c r="KZ84" s="7"/>
      <c r="LA84" s="2" t="s">
        <v>200</v>
      </c>
      <c r="LB84" s="2" t="s">
        <v>200</v>
      </c>
      <c r="LC84" s="2" t="s">
        <v>200</v>
      </c>
      <c r="LD84" s="2" t="s">
        <v>200</v>
      </c>
      <c r="LE84" s="2" t="s">
        <v>200</v>
      </c>
      <c r="LF84" s="2" t="s">
        <v>200</v>
      </c>
      <c r="LG84" s="4"/>
      <c r="LH84" s="8"/>
      <c r="LI84" s="4"/>
      <c r="LJ84" s="8"/>
      <c r="LK84" s="7"/>
      <c r="LL84" s="7"/>
      <c r="LM84" s="2" t="s">
        <v>200</v>
      </c>
      <c r="LN84" s="2" t="s">
        <v>200</v>
      </c>
      <c r="LO84" s="2" t="s">
        <v>200</v>
      </c>
      <c r="LP84" s="2" t="s">
        <v>200</v>
      </c>
      <c r="LQ84" s="2" t="s">
        <v>200</v>
      </c>
      <c r="LR84" s="2" t="s">
        <v>200</v>
      </c>
      <c r="LS84" s="4"/>
      <c r="LT84" s="8"/>
      <c r="LU84" s="4"/>
      <c r="LV84" s="8"/>
      <c r="LW84" s="7"/>
      <c r="LX84" s="7"/>
      <c r="LY84" s="2" t="s">
        <v>200</v>
      </c>
      <c r="LZ84" s="2" t="s">
        <v>200</v>
      </c>
      <c r="MA84" s="2" t="s">
        <v>200</v>
      </c>
      <c r="MB84" s="2" t="s">
        <v>200</v>
      </c>
      <c r="MC84" s="2" t="s">
        <v>200</v>
      </c>
      <c r="MD84" s="2" t="s">
        <v>200</v>
      </c>
      <c r="ME84" s="4"/>
      <c r="MF84" s="8"/>
      <c r="MG84" s="4"/>
      <c r="MH84" s="8"/>
      <c r="MI84" s="7"/>
      <c r="MJ84" s="7"/>
      <c r="MK84" s="2" t="s">
        <v>200</v>
      </c>
      <c r="ML84" s="2" t="s">
        <v>200</v>
      </c>
      <c r="MM84" s="2" t="s">
        <v>200</v>
      </c>
      <c r="MN84" s="2" t="s">
        <v>200</v>
      </c>
      <c r="MO84" s="2" t="s">
        <v>200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200</v>
      </c>
      <c r="NJ84" s="2" t="s">
        <v>200</v>
      </c>
      <c r="NK84" s="2" t="s">
        <v>200</v>
      </c>
      <c r="NL84" s="2" t="s">
        <v>200</v>
      </c>
      <c r="NM84" s="2" t="s">
        <v>200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200</v>
      </c>
      <c r="OH84" s="2" t="s">
        <v>200</v>
      </c>
      <c r="OI84" s="2" t="s">
        <v>200</v>
      </c>
      <c r="OJ84" s="2" t="s">
        <v>200</v>
      </c>
      <c r="OK84" s="2" t="s">
        <v>200</v>
      </c>
      <c r="OL84" s="2" t="s">
        <v>200</v>
      </c>
      <c r="OM84" s="4"/>
      <c r="ON84" s="8"/>
      <c r="OO84" s="4"/>
      <c r="OP84" s="8"/>
      <c r="OQ84" s="7"/>
      <c r="OR84" s="7"/>
      <c r="OS84" s="2" t="s">
        <v>200</v>
      </c>
      <c r="OT84" s="2" t="s">
        <v>200</v>
      </c>
      <c r="OU84" s="2" t="s">
        <v>200</v>
      </c>
      <c r="OV84" s="2" t="s">
        <v>200</v>
      </c>
      <c r="OW84" s="2" t="s">
        <v>200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200</v>
      </c>
      <c r="PR84" s="2" t="s">
        <v>200</v>
      </c>
      <c r="PS84" s="2" t="s">
        <v>200</v>
      </c>
      <c r="PT84" s="2" t="s">
        <v>200</v>
      </c>
      <c r="PU84" s="2" t="s">
        <v>200</v>
      </c>
      <c r="PV84" s="2" t="s">
        <v>200</v>
      </c>
      <c r="PW84" s="4"/>
      <c r="PX84" s="8"/>
      <c r="PY84" s="4"/>
      <c r="PZ84" s="8"/>
      <c r="QA84" s="7"/>
      <c r="QB84" s="7"/>
      <c r="QC84" s="2" t="s">
        <v>200</v>
      </c>
      <c r="QD84" s="2" t="s">
        <v>200</v>
      </c>
      <c r="QE84" s="2" t="s">
        <v>200</v>
      </c>
      <c r="QF84" s="2" t="s">
        <v>200</v>
      </c>
      <c r="QG84" s="2" t="s">
        <v>200</v>
      </c>
      <c r="QH84" s="2" t="s">
        <v>200</v>
      </c>
      <c r="QI84" s="4"/>
      <c r="QJ84" s="8"/>
      <c r="QK84" s="4"/>
      <c r="QL84" s="8"/>
      <c r="QM84" s="7"/>
      <c r="QN84" s="7"/>
      <c r="QO84" s="2" t="s">
        <v>200</v>
      </c>
      <c r="QP84" s="2" t="s">
        <v>200</v>
      </c>
      <c r="QQ84" s="2" t="s">
        <v>200</v>
      </c>
      <c r="QR84" s="2" t="s">
        <v>200</v>
      </c>
      <c r="QS84" s="2" t="s">
        <v>200</v>
      </c>
      <c r="QT84" s="2" t="s">
        <v>200</v>
      </c>
      <c r="QU84" s="4">
        <v>156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1481</v>
      </c>
      <c r="B85" s="2" t="s">
        <v>189</v>
      </c>
      <c r="C85" s="2" t="s">
        <v>190</v>
      </c>
      <c r="D85" s="2" t="s">
        <v>191</v>
      </c>
      <c r="E85" s="2" t="s">
        <v>1356</v>
      </c>
      <c r="F85" s="2" t="s">
        <v>1482</v>
      </c>
      <c r="G85" s="2" t="s">
        <v>1482</v>
      </c>
      <c r="H85" s="2" t="s">
        <v>1482</v>
      </c>
      <c r="I85" s="2" t="s">
        <v>1483</v>
      </c>
      <c r="J85" s="2" t="s">
        <v>195</v>
      </c>
      <c r="K85" s="2" t="s">
        <v>471</v>
      </c>
      <c r="L85" s="3">
        <v>78.5</v>
      </c>
      <c r="M85" s="3">
        <v>82.43</v>
      </c>
      <c r="N85" s="3">
        <v>129.99</v>
      </c>
      <c r="O85" s="2" t="s">
        <v>395</v>
      </c>
      <c r="P85" s="2" t="s">
        <v>1484</v>
      </c>
      <c r="Q85" s="2" t="s">
        <v>199</v>
      </c>
      <c r="R85" s="2" t="s">
        <v>16</v>
      </c>
      <c r="S85" s="2" t="s">
        <v>200</v>
      </c>
      <c r="T85" s="2" t="s">
        <v>200</v>
      </c>
      <c r="U85" s="2" t="s">
        <v>203</v>
      </c>
      <c r="V85" s="2" t="s">
        <v>1485</v>
      </c>
      <c r="W85" s="2" t="s">
        <v>200</v>
      </c>
      <c r="X85" s="2" t="s">
        <v>200</v>
      </c>
      <c r="Y85" s="2" t="s">
        <v>1149</v>
      </c>
      <c r="Z85" s="4">
        <v>224</v>
      </c>
      <c r="AA85" s="4">
        <f>=ROUNDDOWN(224,0)</f>
      </c>
      <c r="AB85" s="5">
        <v>1</v>
      </c>
      <c r="AC85" s="2" t="s">
        <v>200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/>
      <c r="AP85" s="4">
        <v>1</v>
      </c>
      <c r="AQ85" s="8">
        <v>78.5</v>
      </c>
      <c r="AR85" s="4"/>
      <c r="AS85" s="8"/>
      <c r="AT85" s="7"/>
      <c r="AU85" s="7"/>
      <c r="AV85" s="4">
        <v>2</v>
      </c>
      <c r="AW85" s="8">
        <v>172.3</v>
      </c>
      <c r="AX85" s="4">
        <v>3</v>
      </c>
      <c r="AY85" s="8">
        <v>281.4</v>
      </c>
      <c r="AZ85" s="7">
        <v>-0.3333</v>
      </c>
      <c r="BA85" s="7">
        <v>-0.3877</v>
      </c>
      <c r="BB85" s="7">
        <v>0.4556</v>
      </c>
      <c r="BC85" s="4">
        <v>2</v>
      </c>
      <c r="BD85" s="8">
        <v>172.3</v>
      </c>
      <c r="BE85" s="4">
        <v>3</v>
      </c>
      <c r="BF85" s="8">
        <v>281.4</v>
      </c>
      <c r="BG85" s="7">
        <v>-0.3333</v>
      </c>
      <c r="BH85" s="7">
        <v>-0.3877</v>
      </c>
      <c r="BI85" s="7">
        <v>1</v>
      </c>
      <c r="BJ85" s="4">
        <v>1</v>
      </c>
      <c r="BK85" s="8">
        <v>78.5</v>
      </c>
      <c r="BL85" s="2" t="s">
        <v>1479</v>
      </c>
      <c r="BM85" s="7">
        <v>1</v>
      </c>
      <c r="BN85" s="7">
        <v>1</v>
      </c>
      <c r="BO85" s="4">
        <v>1</v>
      </c>
      <c r="BP85" s="8">
        <v>78.5</v>
      </c>
      <c r="BQ85" s="4"/>
      <c r="BR85" s="8"/>
      <c r="BS85" s="7"/>
      <c r="BT85" s="7"/>
      <c r="BU85" s="2" t="s">
        <v>210</v>
      </c>
      <c r="BV85" s="2" t="s">
        <v>197</v>
      </c>
      <c r="BW85" s="2" t="s">
        <v>200</v>
      </c>
      <c r="BX85" s="2" t="s">
        <v>200</v>
      </c>
      <c r="BY85" s="2" t="s">
        <v>212</v>
      </c>
      <c r="BZ85" s="2" t="s">
        <v>200</v>
      </c>
      <c r="CA85" s="4"/>
      <c r="CB85" s="8"/>
      <c r="CC85" s="4"/>
      <c r="CD85" s="8"/>
      <c r="CE85" s="7"/>
      <c r="CF85" s="7"/>
      <c r="CG85" s="2" t="s">
        <v>200</v>
      </c>
      <c r="CH85" s="2" t="s">
        <v>200</v>
      </c>
      <c r="CI85" s="2" t="s">
        <v>200</v>
      </c>
      <c r="CJ85" s="2" t="s">
        <v>200</v>
      </c>
      <c r="CK85" s="2" t="s">
        <v>200</v>
      </c>
      <c r="CL85" s="2" t="s">
        <v>200</v>
      </c>
      <c r="CM85" s="4"/>
      <c r="CN85" s="8"/>
      <c r="CO85" s="4"/>
      <c r="CP85" s="8"/>
      <c r="CQ85" s="7"/>
      <c r="CR85" s="7"/>
      <c r="CS85" s="2" t="s">
        <v>200</v>
      </c>
      <c r="CT85" s="2" t="s">
        <v>200</v>
      </c>
      <c r="CU85" s="2" t="s">
        <v>200</v>
      </c>
      <c r="CV85" s="2" t="s">
        <v>200</v>
      </c>
      <c r="CW85" s="2" t="s">
        <v>200</v>
      </c>
      <c r="CX85" s="2" t="s">
        <v>200</v>
      </c>
      <c r="CY85" s="4"/>
      <c r="CZ85" s="8"/>
      <c r="DA85" s="4"/>
      <c r="DB85" s="8"/>
      <c r="DC85" s="7"/>
      <c r="DD85" s="7"/>
      <c r="DE85" s="2" t="s">
        <v>200</v>
      </c>
      <c r="DF85" s="2" t="s">
        <v>200</v>
      </c>
      <c r="DG85" s="2" t="s">
        <v>200</v>
      </c>
      <c r="DH85" s="2" t="s">
        <v>200</v>
      </c>
      <c r="DI85" s="2" t="s">
        <v>200</v>
      </c>
      <c r="DJ85" s="2" t="s">
        <v>200</v>
      </c>
      <c r="DK85" s="4"/>
      <c r="DL85" s="8"/>
      <c r="DM85" s="4"/>
      <c r="DN85" s="8"/>
      <c r="DO85" s="7"/>
      <c r="DP85" s="7"/>
      <c r="DQ85" s="2" t="s">
        <v>200</v>
      </c>
      <c r="DR85" s="2" t="s">
        <v>200</v>
      </c>
      <c r="DS85" s="2" t="s">
        <v>200</v>
      </c>
      <c r="DT85" s="2" t="s">
        <v>200</v>
      </c>
      <c r="DU85" s="2" t="s">
        <v>200</v>
      </c>
      <c r="DV85" s="2" t="s">
        <v>200</v>
      </c>
      <c r="DW85" s="4"/>
      <c r="DX85" s="8"/>
      <c r="DY85" s="4"/>
      <c r="DZ85" s="8"/>
      <c r="EA85" s="7"/>
      <c r="EB85" s="7"/>
      <c r="EC85" s="2" t="s">
        <v>200</v>
      </c>
      <c r="ED85" s="2" t="s">
        <v>200</v>
      </c>
      <c r="EE85" s="2" t="s">
        <v>200</v>
      </c>
      <c r="EF85" s="2" t="s">
        <v>200</v>
      </c>
      <c r="EG85" s="2" t="s">
        <v>200</v>
      </c>
      <c r="EH85" s="2" t="s">
        <v>200</v>
      </c>
      <c r="EI85" s="4"/>
      <c r="EJ85" s="8"/>
      <c r="EK85" s="4"/>
      <c r="EL85" s="8"/>
      <c r="EM85" s="7"/>
      <c r="EN85" s="7"/>
      <c r="EO85" s="2" t="s">
        <v>200</v>
      </c>
      <c r="EP85" s="2" t="s">
        <v>200</v>
      </c>
      <c r="EQ85" s="2" t="s">
        <v>200</v>
      </c>
      <c r="ER85" s="2" t="s">
        <v>200</v>
      </c>
      <c r="ES85" s="2" t="s">
        <v>200</v>
      </c>
      <c r="ET85" s="2" t="s">
        <v>200</v>
      </c>
      <c r="EU85" s="4"/>
      <c r="EV85" s="8"/>
      <c r="EW85" s="4"/>
      <c r="EX85" s="8"/>
      <c r="EY85" s="7"/>
      <c r="EZ85" s="7"/>
      <c r="FA85" s="2" t="s">
        <v>200</v>
      </c>
      <c r="FB85" s="2" t="s">
        <v>200</v>
      </c>
      <c r="FC85" s="2" t="s">
        <v>200</v>
      </c>
      <c r="FD85" s="2" t="s">
        <v>200</v>
      </c>
      <c r="FE85" s="2" t="s">
        <v>200</v>
      </c>
      <c r="FF85" s="2" t="s">
        <v>200</v>
      </c>
      <c r="FG85" s="4"/>
      <c r="FH85" s="8"/>
      <c r="FI85" s="4"/>
      <c r="FJ85" s="8"/>
      <c r="FK85" s="7"/>
      <c r="FL85" s="7"/>
      <c r="FM85" s="2" t="s">
        <v>200</v>
      </c>
      <c r="FN85" s="2" t="s">
        <v>200</v>
      </c>
      <c r="FO85" s="2" t="s">
        <v>200</v>
      </c>
      <c r="FP85" s="2" t="s">
        <v>200</v>
      </c>
      <c r="FQ85" s="2" t="s">
        <v>200</v>
      </c>
      <c r="FR85" s="2" t="s">
        <v>200</v>
      </c>
      <c r="FS85" s="4"/>
      <c r="FT85" s="8"/>
      <c r="FU85" s="4"/>
      <c r="FV85" s="8"/>
      <c r="FW85" s="7"/>
      <c r="FX85" s="7"/>
      <c r="FY85" s="2" t="s">
        <v>200</v>
      </c>
      <c r="FZ85" s="2" t="s">
        <v>200</v>
      </c>
      <c r="GA85" s="2" t="s">
        <v>200</v>
      </c>
      <c r="GB85" s="2" t="s">
        <v>200</v>
      </c>
      <c r="GC85" s="2" t="s">
        <v>200</v>
      </c>
      <c r="GD85" s="2" t="s">
        <v>200</v>
      </c>
      <c r="GE85" s="4"/>
      <c r="GF85" s="8"/>
      <c r="GG85" s="4"/>
      <c r="GH85" s="8"/>
      <c r="GI85" s="7"/>
      <c r="GJ85" s="7"/>
      <c r="GK85" s="2" t="s">
        <v>200</v>
      </c>
      <c r="GL85" s="2" t="s">
        <v>200</v>
      </c>
      <c r="GM85" s="2" t="s">
        <v>200</v>
      </c>
      <c r="GN85" s="2" t="s">
        <v>200</v>
      </c>
      <c r="GO85" s="2" t="s">
        <v>200</v>
      </c>
      <c r="GP85" s="2" t="s">
        <v>200</v>
      </c>
      <c r="GQ85" s="4"/>
      <c r="GR85" s="8"/>
      <c r="GS85" s="4"/>
      <c r="GT85" s="8"/>
      <c r="GU85" s="7"/>
      <c r="GV85" s="7"/>
      <c r="GW85" s="2" t="s">
        <v>200</v>
      </c>
      <c r="GX85" s="2" t="s">
        <v>200</v>
      </c>
      <c r="GY85" s="2" t="s">
        <v>200</v>
      </c>
      <c r="GZ85" s="2" t="s">
        <v>200</v>
      </c>
      <c r="HA85" s="2" t="s">
        <v>200</v>
      </c>
      <c r="HB85" s="2" t="s">
        <v>200</v>
      </c>
      <c r="HC85" s="4"/>
      <c r="HD85" s="8"/>
      <c r="HE85" s="4"/>
      <c r="HF85" s="8"/>
      <c r="HG85" s="7"/>
      <c r="HH85" s="7"/>
      <c r="HI85" s="2" t="s">
        <v>200</v>
      </c>
      <c r="HJ85" s="2" t="s">
        <v>200</v>
      </c>
      <c r="HK85" s="2" t="s">
        <v>200</v>
      </c>
      <c r="HL85" s="2" t="s">
        <v>200</v>
      </c>
      <c r="HM85" s="2" t="s">
        <v>200</v>
      </c>
      <c r="HN85" s="2" t="s">
        <v>200</v>
      </c>
      <c r="HO85" s="4"/>
      <c r="HP85" s="8"/>
      <c r="HQ85" s="4"/>
      <c r="HR85" s="8"/>
      <c r="HS85" s="7"/>
      <c r="HT85" s="7"/>
      <c r="HU85" s="2" t="s">
        <v>200</v>
      </c>
      <c r="HV85" s="2" t="s">
        <v>200</v>
      </c>
      <c r="HW85" s="2" t="s">
        <v>200</v>
      </c>
      <c r="HX85" s="2" t="s">
        <v>200</v>
      </c>
      <c r="HY85" s="2" t="s">
        <v>200</v>
      </c>
      <c r="HZ85" s="2" t="s">
        <v>200</v>
      </c>
      <c r="IA85" s="4"/>
      <c r="IB85" s="8"/>
      <c r="IC85" s="4"/>
      <c r="ID85" s="8"/>
      <c r="IE85" s="7"/>
      <c r="IF85" s="7"/>
      <c r="IG85" s="2" t="s">
        <v>200</v>
      </c>
      <c r="IH85" s="2" t="s">
        <v>200</v>
      </c>
      <c r="II85" s="2" t="s">
        <v>200</v>
      </c>
      <c r="IJ85" s="2" t="s">
        <v>200</v>
      </c>
      <c r="IK85" s="2" t="s">
        <v>200</v>
      </c>
      <c r="IL85" s="2" t="s">
        <v>200</v>
      </c>
      <c r="IM85" s="4"/>
      <c r="IN85" s="8"/>
      <c r="IO85" s="4"/>
      <c r="IP85" s="8"/>
      <c r="IQ85" s="7"/>
      <c r="IR85" s="7"/>
      <c r="IS85" s="2" t="s">
        <v>200</v>
      </c>
      <c r="IT85" s="2" t="s">
        <v>200</v>
      </c>
      <c r="IU85" s="2" t="s">
        <v>200</v>
      </c>
      <c r="IV85" s="2" t="s">
        <v>200</v>
      </c>
      <c r="IW85" s="2" t="s">
        <v>200</v>
      </c>
      <c r="IX85" s="2" t="s">
        <v>200</v>
      </c>
      <c r="IY85" s="4"/>
      <c r="IZ85" s="8"/>
      <c r="JA85" s="4"/>
      <c r="JB85" s="8"/>
      <c r="JC85" s="7"/>
      <c r="JD85" s="7"/>
      <c r="JE85" s="2" t="s">
        <v>200</v>
      </c>
      <c r="JF85" s="2" t="s">
        <v>200</v>
      </c>
      <c r="JG85" s="2" t="s">
        <v>200</v>
      </c>
      <c r="JH85" s="2" t="s">
        <v>200</v>
      </c>
      <c r="JI85" s="2" t="s">
        <v>200</v>
      </c>
      <c r="JJ85" s="2" t="s">
        <v>200</v>
      </c>
      <c r="JK85" s="4"/>
      <c r="JL85" s="8"/>
      <c r="JM85" s="4"/>
      <c r="JN85" s="8"/>
      <c r="JO85" s="7"/>
      <c r="JP85" s="7"/>
      <c r="JQ85" s="2" t="s">
        <v>200</v>
      </c>
      <c r="JR85" s="2" t="s">
        <v>200</v>
      </c>
      <c r="JS85" s="2" t="s">
        <v>200</v>
      </c>
      <c r="JT85" s="2" t="s">
        <v>200</v>
      </c>
      <c r="JU85" s="2" t="s">
        <v>200</v>
      </c>
      <c r="JV85" s="2" t="s">
        <v>200</v>
      </c>
      <c r="JW85" s="4"/>
      <c r="JX85" s="8"/>
      <c r="JY85" s="4"/>
      <c r="JZ85" s="8"/>
      <c r="KA85" s="7"/>
      <c r="KB85" s="7"/>
      <c r="KC85" s="2" t="s">
        <v>200</v>
      </c>
      <c r="KD85" s="2" t="s">
        <v>200</v>
      </c>
      <c r="KE85" s="2" t="s">
        <v>200</v>
      </c>
      <c r="KF85" s="2" t="s">
        <v>200</v>
      </c>
      <c r="KG85" s="2" t="s">
        <v>200</v>
      </c>
      <c r="KH85" s="2" t="s">
        <v>200</v>
      </c>
      <c r="KI85" s="4"/>
      <c r="KJ85" s="8"/>
      <c r="KK85" s="4"/>
      <c r="KL85" s="8"/>
      <c r="KM85" s="7"/>
      <c r="KN85" s="7"/>
      <c r="KO85" s="2" t="s">
        <v>200</v>
      </c>
      <c r="KP85" s="2" t="s">
        <v>200</v>
      </c>
      <c r="KQ85" s="2" t="s">
        <v>200</v>
      </c>
      <c r="KR85" s="2" t="s">
        <v>200</v>
      </c>
      <c r="KS85" s="2" t="s">
        <v>200</v>
      </c>
      <c r="KT85" s="2" t="s">
        <v>200</v>
      </c>
      <c r="KU85" s="4"/>
      <c r="KV85" s="8"/>
      <c r="KW85" s="4"/>
      <c r="KX85" s="8"/>
      <c r="KY85" s="7"/>
      <c r="KZ85" s="7"/>
      <c r="LA85" s="2" t="s">
        <v>200</v>
      </c>
      <c r="LB85" s="2" t="s">
        <v>200</v>
      </c>
      <c r="LC85" s="2" t="s">
        <v>200</v>
      </c>
      <c r="LD85" s="2" t="s">
        <v>200</v>
      </c>
      <c r="LE85" s="2" t="s">
        <v>200</v>
      </c>
      <c r="LF85" s="2" t="s">
        <v>200</v>
      </c>
      <c r="LG85" s="4"/>
      <c r="LH85" s="8"/>
      <c r="LI85" s="4"/>
      <c r="LJ85" s="8"/>
      <c r="LK85" s="7"/>
      <c r="LL85" s="7"/>
      <c r="LM85" s="2" t="s">
        <v>200</v>
      </c>
      <c r="LN85" s="2" t="s">
        <v>200</v>
      </c>
      <c r="LO85" s="2" t="s">
        <v>200</v>
      </c>
      <c r="LP85" s="2" t="s">
        <v>200</v>
      </c>
      <c r="LQ85" s="2" t="s">
        <v>200</v>
      </c>
      <c r="LR85" s="2" t="s">
        <v>200</v>
      </c>
      <c r="LS85" s="4"/>
      <c r="LT85" s="8"/>
      <c r="LU85" s="4"/>
      <c r="LV85" s="8"/>
      <c r="LW85" s="7"/>
      <c r="LX85" s="7"/>
      <c r="LY85" s="2" t="s">
        <v>200</v>
      </c>
      <c r="LZ85" s="2" t="s">
        <v>200</v>
      </c>
      <c r="MA85" s="2" t="s">
        <v>200</v>
      </c>
      <c r="MB85" s="2" t="s">
        <v>200</v>
      </c>
      <c r="MC85" s="2" t="s">
        <v>200</v>
      </c>
      <c r="MD85" s="2" t="s">
        <v>200</v>
      </c>
      <c r="ME85" s="4"/>
      <c r="MF85" s="8"/>
      <c r="MG85" s="4"/>
      <c r="MH85" s="8"/>
      <c r="MI85" s="7"/>
      <c r="MJ85" s="7"/>
      <c r="MK85" s="2" t="s">
        <v>200</v>
      </c>
      <c r="ML85" s="2" t="s">
        <v>200</v>
      </c>
      <c r="MM85" s="2" t="s">
        <v>200</v>
      </c>
      <c r="MN85" s="2" t="s">
        <v>200</v>
      </c>
      <c r="MO85" s="2" t="s">
        <v>200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200</v>
      </c>
      <c r="NJ85" s="2" t="s">
        <v>200</v>
      </c>
      <c r="NK85" s="2" t="s">
        <v>200</v>
      </c>
      <c r="NL85" s="2" t="s">
        <v>200</v>
      </c>
      <c r="NM85" s="2" t="s">
        <v>200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200</v>
      </c>
      <c r="OH85" s="2" t="s">
        <v>200</v>
      </c>
      <c r="OI85" s="2" t="s">
        <v>200</v>
      </c>
      <c r="OJ85" s="2" t="s">
        <v>200</v>
      </c>
      <c r="OK85" s="2" t="s">
        <v>200</v>
      </c>
      <c r="OL85" s="2" t="s">
        <v>200</v>
      </c>
      <c r="OM85" s="4"/>
      <c r="ON85" s="8"/>
      <c r="OO85" s="4"/>
      <c r="OP85" s="8"/>
      <c r="OQ85" s="7"/>
      <c r="OR85" s="7"/>
      <c r="OS85" s="2" t="s">
        <v>200</v>
      </c>
      <c r="OT85" s="2" t="s">
        <v>200</v>
      </c>
      <c r="OU85" s="2" t="s">
        <v>200</v>
      </c>
      <c r="OV85" s="2" t="s">
        <v>200</v>
      </c>
      <c r="OW85" s="2" t="s">
        <v>200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200</v>
      </c>
      <c r="PR85" s="2" t="s">
        <v>200</v>
      </c>
      <c r="PS85" s="2" t="s">
        <v>200</v>
      </c>
      <c r="PT85" s="2" t="s">
        <v>200</v>
      </c>
      <c r="PU85" s="2" t="s">
        <v>200</v>
      </c>
      <c r="PV85" s="2" t="s">
        <v>200</v>
      </c>
      <c r="PW85" s="4"/>
      <c r="PX85" s="8"/>
      <c r="PY85" s="4"/>
      <c r="PZ85" s="8"/>
      <c r="QA85" s="7"/>
      <c r="QB85" s="7"/>
      <c r="QC85" s="2" t="s">
        <v>200</v>
      </c>
      <c r="QD85" s="2" t="s">
        <v>200</v>
      </c>
      <c r="QE85" s="2" t="s">
        <v>200</v>
      </c>
      <c r="QF85" s="2" t="s">
        <v>200</v>
      </c>
      <c r="QG85" s="2" t="s">
        <v>200</v>
      </c>
      <c r="QH85" s="2" t="s">
        <v>200</v>
      </c>
      <c r="QI85" s="4"/>
      <c r="QJ85" s="8"/>
      <c r="QK85" s="4"/>
      <c r="QL85" s="8"/>
      <c r="QM85" s="7"/>
      <c r="QN85" s="7"/>
      <c r="QO85" s="2" t="s">
        <v>200</v>
      </c>
      <c r="QP85" s="2" t="s">
        <v>200</v>
      </c>
      <c r="QQ85" s="2" t="s">
        <v>200</v>
      </c>
      <c r="QR85" s="2" t="s">
        <v>200</v>
      </c>
      <c r="QS85" s="2" t="s">
        <v>200</v>
      </c>
      <c r="QT85" s="2" t="s">
        <v>200</v>
      </c>
      <c r="QU85" s="4">
        <v>224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1486</v>
      </c>
      <c r="B86" s="2" t="s">
        <v>189</v>
      </c>
      <c r="C86" s="2" t="s">
        <v>190</v>
      </c>
      <c r="D86" s="2" t="s">
        <v>191</v>
      </c>
      <c r="E86" s="2" t="s">
        <v>1356</v>
      </c>
      <c r="F86" s="2" t="s">
        <v>1482</v>
      </c>
      <c r="G86" s="2" t="s">
        <v>1482</v>
      </c>
      <c r="H86" s="2" t="s">
        <v>1482</v>
      </c>
      <c r="I86" s="2" t="s">
        <v>1483</v>
      </c>
      <c r="J86" s="2" t="s">
        <v>262</v>
      </c>
      <c r="K86" s="2" t="s">
        <v>471</v>
      </c>
      <c r="L86" s="3">
        <v>93.8</v>
      </c>
      <c r="M86" s="3">
        <v>98.49</v>
      </c>
      <c r="N86" s="3">
        <v>159.99</v>
      </c>
      <c r="O86" s="2" t="s">
        <v>395</v>
      </c>
      <c r="P86" s="2" t="s">
        <v>1484</v>
      </c>
      <c r="Q86" s="2" t="s">
        <v>199</v>
      </c>
      <c r="R86" s="2" t="s">
        <v>16</v>
      </c>
      <c r="S86" s="2" t="s">
        <v>200</v>
      </c>
      <c r="T86" s="2" t="s">
        <v>200</v>
      </c>
      <c r="U86" s="2" t="s">
        <v>203</v>
      </c>
      <c r="V86" s="2" t="s">
        <v>1485</v>
      </c>
      <c r="W86" s="2" t="s">
        <v>200</v>
      </c>
      <c r="X86" s="2" t="s">
        <v>200</v>
      </c>
      <c r="Y86" s="2" t="s">
        <v>1149</v>
      </c>
      <c r="Z86" s="4">
        <v>80</v>
      </c>
      <c r="AA86" s="4">
        <f>=ROUNDDOWN(80,0)</f>
      </c>
      <c r="AB86" s="5">
        <v>1</v>
      </c>
      <c r="AC86" s="2" t="s">
        <v>200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/>
      <c r="AP86" s="4">
        <v>1</v>
      </c>
      <c r="AQ86" s="8">
        <v>93.8</v>
      </c>
      <c r="AR86" s="4">
        <v>3</v>
      </c>
      <c r="AS86" s="8">
        <v>281.4</v>
      </c>
      <c r="AT86" s="7">
        <v>-0.6667</v>
      </c>
      <c r="AU86" s="7">
        <v>-0.6667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>
        <v>0.5444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>
        <v>1</v>
      </c>
      <c r="BK86" s="8">
        <v>93.8</v>
      </c>
      <c r="BL86" s="2" t="s">
        <v>1479</v>
      </c>
      <c r="BM86" s="7">
        <v>1</v>
      </c>
      <c r="BN86" s="7">
        <v>1</v>
      </c>
      <c r="BO86" s="4">
        <v>1</v>
      </c>
      <c r="BP86" s="8">
        <v>93.8</v>
      </c>
      <c r="BQ86" s="4">
        <v>3</v>
      </c>
      <c r="BR86" s="8">
        <v>281.4</v>
      </c>
      <c r="BS86" s="7">
        <v>-0.6667</v>
      </c>
      <c r="BT86" s="7">
        <v>-0.6667</v>
      </c>
      <c r="BU86" s="2" t="s">
        <v>210</v>
      </c>
      <c r="BV86" s="2" t="s">
        <v>197</v>
      </c>
      <c r="BW86" s="2" t="s">
        <v>200</v>
      </c>
      <c r="BX86" s="2" t="s">
        <v>200</v>
      </c>
      <c r="BY86" s="2" t="s">
        <v>212</v>
      </c>
      <c r="BZ86" s="2" t="s">
        <v>200</v>
      </c>
      <c r="CA86" s="4"/>
      <c r="CB86" s="8"/>
      <c r="CC86" s="4"/>
      <c r="CD86" s="8"/>
      <c r="CE86" s="7"/>
      <c r="CF86" s="7"/>
      <c r="CG86" s="2" t="s">
        <v>200</v>
      </c>
      <c r="CH86" s="2" t="s">
        <v>200</v>
      </c>
      <c r="CI86" s="2" t="s">
        <v>200</v>
      </c>
      <c r="CJ86" s="2" t="s">
        <v>200</v>
      </c>
      <c r="CK86" s="2" t="s">
        <v>200</v>
      </c>
      <c r="CL86" s="2" t="s">
        <v>200</v>
      </c>
      <c r="CM86" s="4"/>
      <c r="CN86" s="8"/>
      <c r="CO86" s="4"/>
      <c r="CP86" s="8"/>
      <c r="CQ86" s="7"/>
      <c r="CR86" s="7"/>
      <c r="CS86" s="2" t="s">
        <v>200</v>
      </c>
      <c r="CT86" s="2" t="s">
        <v>200</v>
      </c>
      <c r="CU86" s="2" t="s">
        <v>200</v>
      </c>
      <c r="CV86" s="2" t="s">
        <v>200</v>
      </c>
      <c r="CW86" s="2" t="s">
        <v>200</v>
      </c>
      <c r="CX86" s="2" t="s">
        <v>200</v>
      </c>
      <c r="CY86" s="4"/>
      <c r="CZ86" s="8"/>
      <c r="DA86" s="4"/>
      <c r="DB86" s="8"/>
      <c r="DC86" s="7"/>
      <c r="DD86" s="7"/>
      <c r="DE86" s="2" t="s">
        <v>200</v>
      </c>
      <c r="DF86" s="2" t="s">
        <v>200</v>
      </c>
      <c r="DG86" s="2" t="s">
        <v>200</v>
      </c>
      <c r="DH86" s="2" t="s">
        <v>200</v>
      </c>
      <c r="DI86" s="2" t="s">
        <v>200</v>
      </c>
      <c r="DJ86" s="2" t="s">
        <v>200</v>
      </c>
      <c r="DK86" s="4"/>
      <c r="DL86" s="8"/>
      <c r="DM86" s="4"/>
      <c r="DN86" s="8"/>
      <c r="DO86" s="7"/>
      <c r="DP86" s="7"/>
      <c r="DQ86" s="2" t="s">
        <v>200</v>
      </c>
      <c r="DR86" s="2" t="s">
        <v>200</v>
      </c>
      <c r="DS86" s="2" t="s">
        <v>200</v>
      </c>
      <c r="DT86" s="2" t="s">
        <v>200</v>
      </c>
      <c r="DU86" s="2" t="s">
        <v>200</v>
      </c>
      <c r="DV86" s="2" t="s">
        <v>200</v>
      </c>
      <c r="DW86" s="4"/>
      <c r="DX86" s="8"/>
      <c r="DY86" s="4"/>
      <c r="DZ86" s="8"/>
      <c r="EA86" s="7"/>
      <c r="EB86" s="7"/>
      <c r="EC86" s="2" t="s">
        <v>200</v>
      </c>
      <c r="ED86" s="2" t="s">
        <v>200</v>
      </c>
      <c r="EE86" s="2" t="s">
        <v>200</v>
      </c>
      <c r="EF86" s="2" t="s">
        <v>200</v>
      </c>
      <c r="EG86" s="2" t="s">
        <v>200</v>
      </c>
      <c r="EH86" s="2" t="s">
        <v>200</v>
      </c>
      <c r="EI86" s="4"/>
      <c r="EJ86" s="8"/>
      <c r="EK86" s="4"/>
      <c r="EL86" s="8"/>
      <c r="EM86" s="7"/>
      <c r="EN86" s="7"/>
      <c r="EO86" s="2" t="s">
        <v>200</v>
      </c>
      <c r="EP86" s="2" t="s">
        <v>200</v>
      </c>
      <c r="EQ86" s="2" t="s">
        <v>200</v>
      </c>
      <c r="ER86" s="2" t="s">
        <v>200</v>
      </c>
      <c r="ES86" s="2" t="s">
        <v>200</v>
      </c>
      <c r="ET86" s="2" t="s">
        <v>200</v>
      </c>
      <c r="EU86" s="4"/>
      <c r="EV86" s="8"/>
      <c r="EW86" s="4"/>
      <c r="EX86" s="8"/>
      <c r="EY86" s="7"/>
      <c r="EZ86" s="7"/>
      <c r="FA86" s="2" t="s">
        <v>200</v>
      </c>
      <c r="FB86" s="2" t="s">
        <v>200</v>
      </c>
      <c r="FC86" s="2" t="s">
        <v>200</v>
      </c>
      <c r="FD86" s="2" t="s">
        <v>200</v>
      </c>
      <c r="FE86" s="2" t="s">
        <v>200</v>
      </c>
      <c r="FF86" s="2" t="s">
        <v>200</v>
      </c>
      <c r="FG86" s="4"/>
      <c r="FH86" s="8"/>
      <c r="FI86" s="4"/>
      <c r="FJ86" s="8"/>
      <c r="FK86" s="7"/>
      <c r="FL86" s="7"/>
      <c r="FM86" s="2" t="s">
        <v>200</v>
      </c>
      <c r="FN86" s="2" t="s">
        <v>200</v>
      </c>
      <c r="FO86" s="2" t="s">
        <v>200</v>
      </c>
      <c r="FP86" s="2" t="s">
        <v>200</v>
      </c>
      <c r="FQ86" s="2" t="s">
        <v>200</v>
      </c>
      <c r="FR86" s="2" t="s">
        <v>200</v>
      </c>
      <c r="FS86" s="4"/>
      <c r="FT86" s="8"/>
      <c r="FU86" s="4"/>
      <c r="FV86" s="8"/>
      <c r="FW86" s="7"/>
      <c r="FX86" s="7"/>
      <c r="FY86" s="2" t="s">
        <v>200</v>
      </c>
      <c r="FZ86" s="2" t="s">
        <v>200</v>
      </c>
      <c r="GA86" s="2" t="s">
        <v>200</v>
      </c>
      <c r="GB86" s="2" t="s">
        <v>200</v>
      </c>
      <c r="GC86" s="2" t="s">
        <v>200</v>
      </c>
      <c r="GD86" s="2" t="s">
        <v>200</v>
      </c>
      <c r="GE86" s="4"/>
      <c r="GF86" s="8"/>
      <c r="GG86" s="4"/>
      <c r="GH86" s="8"/>
      <c r="GI86" s="7"/>
      <c r="GJ86" s="7"/>
      <c r="GK86" s="2" t="s">
        <v>200</v>
      </c>
      <c r="GL86" s="2" t="s">
        <v>200</v>
      </c>
      <c r="GM86" s="2" t="s">
        <v>200</v>
      </c>
      <c r="GN86" s="2" t="s">
        <v>200</v>
      </c>
      <c r="GO86" s="2" t="s">
        <v>200</v>
      </c>
      <c r="GP86" s="2" t="s">
        <v>200</v>
      </c>
      <c r="GQ86" s="4"/>
      <c r="GR86" s="8"/>
      <c r="GS86" s="4"/>
      <c r="GT86" s="8"/>
      <c r="GU86" s="7"/>
      <c r="GV86" s="7"/>
      <c r="GW86" s="2" t="s">
        <v>200</v>
      </c>
      <c r="GX86" s="2" t="s">
        <v>200</v>
      </c>
      <c r="GY86" s="2" t="s">
        <v>200</v>
      </c>
      <c r="GZ86" s="2" t="s">
        <v>200</v>
      </c>
      <c r="HA86" s="2" t="s">
        <v>200</v>
      </c>
      <c r="HB86" s="2" t="s">
        <v>200</v>
      </c>
      <c r="HC86" s="4"/>
      <c r="HD86" s="8"/>
      <c r="HE86" s="4"/>
      <c r="HF86" s="8"/>
      <c r="HG86" s="7"/>
      <c r="HH86" s="7"/>
      <c r="HI86" s="2" t="s">
        <v>200</v>
      </c>
      <c r="HJ86" s="2" t="s">
        <v>200</v>
      </c>
      <c r="HK86" s="2" t="s">
        <v>200</v>
      </c>
      <c r="HL86" s="2" t="s">
        <v>200</v>
      </c>
      <c r="HM86" s="2" t="s">
        <v>200</v>
      </c>
      <c r="HN86" s="2" t="s">
        <v>200</v>
      </c>
      <c r="HO86" s="4"/>
      <c r="HP86" s="8"/>
      <c r="HQ86" s="4"/>
      <c r="HR86" s="8"/>
      <c r="HS86" s="7"/>
      <c r="HT86" s="7"/>
      <c r="HU86" s="2" t="s">
        <v>200</v>
      </c>
      <c r="HV86" s="2" t="s">
        <v>200</v>
      </c>
      <c r="HW86" s="2" t="s">
        <v>200</v>
      </c>
      <c r="HX86" s="2" t="s">
        <v>200</v>
      </c>
      <c r="HY86" s="2" t="s">
        <v>200</v>
      </c>
      <c r="HZ86" s="2" t="s">
        <v>200</v>
      </c>
      <c r="IA86" s="4"/>
      <c r="IB86" s="8"/>
      <c r="IC86" s="4"/>
      <c r="ID86" s="8"/>
      <c r="IE86" s="7"/>
      <c r="IF86" s="7"/>
      <c r="IG86" s="2" t="s">
        <v>200</v>
      </c>
      <c r="IH86" s="2" t="s">
        <v>200</v>
      </c>
      <c r="II86" s="2" t="s">
        <v>200</v>
      </c>
      <c r="IJ86" s="2" t="s">
        <v>200</v>
      </c>
      <c r="IK86" s="2" t="s">
        <v>200</v>
      </c>
      <c r="IL86" s="2" t="s">
        <v>200</v>
      </c>
      <c r="IM86" s="4"/>
      <c r="IN86" s="8"/>
      <c r="IO86" s="4"/>
      <c r="IP86" s="8"/>
      <c r="IQ86" s="7"/>
      <c r="IR86" s="7"/>
      <c r="IS86" s="2" t="s">
        <v>200</v>
      </c>
      <c r="IT86" s="2" t="s">
        <v>200</v>
      </c>
      <c r="IU86" s="2" t="s">
        <v>200</v>
      </c>
      <c r="IV86" s="2" t="s">
        <v>200</v>
      </c>
      <c r="IW86" s="2" t="s">
        <v>200</v>
      </c>
      <c r="IX86" s="2" t="s">
        <v>200</v>
      </c>
      <c r="IY86" s="4"/>
      <c r="IZ86" s="8"/>
      <c r="JA86" s="4"/>
      <c r="JB86" s="8"/>
      <c r="JC86" s="7"/>
      <c r="JD86" s="7"/>
      <c r="JE86" s="2" t="s">
        <v>200</v>
      </c>
      <c r="JF86" s="2" t="s">
        <v>200</v>
      </c>
      <c r="JG86" s="2" t="s">
        <v>200</v>
      </c>
      <c r="JH86" s="2" t="s">
        <v>200</v>
      </c>
      <c r="JI86" s="2" t="s">
        <v>200</v>
      </c>
      <c r="JJ86" s="2" t="s">
        <v>200</v>
      </c>
      <c r="JK86" s="4"/>
      <c r="JL86" s="8"/>
      <c r="JM86" s="4"/>
      <c r="JN86" s="8"/>
      <c r="JO86" s="7"/>
      <c r="JP86" s="7"/>
      <c r="JQ86" s="2" t="s">
        <v>200</v>
      </c>
      <c r="JR86" s="2" t="s">
        <v>200</v>
      </c>
      <c r="JS86" s="2" t="s">
        <v>200</v>
      </c>
      <c r="JT86" s="2" t="s">
        <v>200</v>
      </c>
      <c r="JU86" s="2" t="s">
        <v>200</v>
      </c>
      <c r="JV86" s="2" t="s">
        <v>200</v>
      </c>
      <c r="JW86" s="4"/>
      <c r="JX86" s="8"/>
      <c r="JY86" s="4"/>
      <c r="JZ86" s="8"/>
      <c r="KA86" s="7"/>
      <c r="KB86" s="7"/>
      <c r="KC86" s="2" t="s">
        <v>200</v>
      </c>
      <c r="KD86" s="2" t="s">
        <v>200</v>
      </c>
      <c r="KE86" s="2" t="s">
        <v>200</v>
      </c>
      <c r="KF86" s="2" t="s">
        <v>200</v>
      </c>
      <c r="KG86" s="2" t="s">
        <v>200</v>
      </c>
      <c r="KH86" s="2" t="s">
        <v>200</v>
      </c>
      <c r="KI86" s="4"/>
      <c r="KJ86" s="8"/>
      <c r="KK86" s="4"/>
      <c r="KL86" s="8"/>
      <c r="KM86" s="7"/>
      <c r="KN86" s="7"/>
      <c r="KO86" s="2" t="s">
        <v>200</v>
      </c>
      <c r="KP86" s="2" t="s">
        <v>200</v>
      </c>
      <c r="KQ86" s="2" t="s">
        <v>200</v>
      </c>
      <c r="KR86" s="2" t="s">
        <v>200</v>
      </c>
      <c r="KS86" s="2" t="s">
        <v>200</v>
      </c>
      <c r="KT86" s="2" t="s">
        <v>200</v>
      </c>
      <c r="KU86" s="4"/>
      <c r="KV86" s="8"/>
      <c r="KW86" s="4"/>
      <c r="KX86" s="8"/>
      <c r="KY86" s="7"/>
      <c r="KZ86" s="7"/>
      <c r="LA86" s="2" t="s">
        <v>200</v>
      </c>
      <c r="LB86" s="2" t="s">
        <v>200</v>
      </c>
      <c r="LC86" s="2" t="s">
        <v>200</v>
      </c>
      <c r="LD86" s="2" t="s">
        <v>200</v>
      </c>
      <c r="LE86" s="2" t="s">
        <v>200</v>
      </c>
      <c r="LF86" s="2" t="s">
        <v>200</v>
      </c>
      <c r="LG86" s="4"/>
      <c r="LH86" s="8"/>
      <c r="LI86" s="4"/>
      <c r="LJ86" s="8"/>
      <c r="LK86" s="7"/>
      <c r="LL86" s="7"/>
      <c r="LM86" s="2" t="s">
        <v>200</v>
      </c>
      <c r="LN86" s="2" t="s">
        <v>200</v>
      </c>
      <c r="LO86" s="2" t="s">
        <v>200</v>
      </c>
      <c r="LP86" s="2" t="s">
        <v>200</v>
      </c>
      <c r="LQ86" s="2" t="s">
        <v>200</v>
      </c>
      <c r="LR86" s="2" t="s">
        <v>200</v>
      </c>
      <c r="LS86" s="4"/>
      <c r="LT86" s="8"/>
      <c r="LU86" s="4"/>
      <c r="LV86" s="8"/>
      <c r="LW86" s="7"/>
      <c r="LX86" s="7"/>
      <c r="LY86" s="2" t="s">
        <v>200</v>
      </c>
      <c r="LZ86" s="2" t="s">
        <v>200</v>
      </c>
      <c r="MA86" s="2" t="s">
        <v>200</v>
      </c>
      <c r="MB86" s="2" t="s">
        <v>200</v>
      </c>
      <c r="MC86" s="2" t="s">
        <v>200</v>
      </c>
      <c r="MD86" s="2" t="s">
        <v>200</v>
      </c>
      <c r="ME86" s="4"/>
      <c r="MF86" s="8"/>
      <c r="MG86" s="4"/>
      <c r="MH86" s="8"/>
      <c r="MI86" s="7"/>
      <c r="MJ86" s="7"/>
      <c r="MK86" s="2" t="s">
        <v>200</v>
      </c>
      <c r="ML86" s="2" t="s">
        <v>200</v>
      </c>
      <c r="MM86" s="2" t="s">
        <v>200</v>
      </c>
      <c r="MN86" s="2" t="s">
        <v>200</v>
      </c>
      <c r="MO86" s="2" t="s">
        <v>200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200</v>
      </c>
      <c r="NJ86" s="2" t="s">
        <v>200</v>
      </c>
      <c r="NK86" s="2" t="s">
        <v>200</v>
      </c>
      <c r="NL86" s="2" t="s">
        <v>200</v>
      </c>
      <c r="NM86" s="2" t="s">
        <v>200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200</v>
      </c>
      <c r="OH86" s="2" t="s">
        <v>200</v>
      </c>
      <c r="OI86" s="2" t="s">
        <v>200</v>
      </c>
      <c r="OJ86" s="2" t="s">
        <v>200</v>
      </c>
      <c r="OK86" s="2" t="s">
        <v>200</v>
      </c>
      <c r="OL86" s="2" t="s">
        <v>200</v>
      </c>
      <c r="OM86" s="4"/>
      <c r="ON86" s="8"/>
      <c r="OO86" s="4"/>
      <c r="OP86" s="8"/>
      <c r="OQ86" s="7"/>
      <c r="OR86" s="7"/>
      <c r="OS86" s="2" t="s">
        <v>200</v>
      </c>
      <c r="OT86" s="2" t="s">
        <v>200</v>
      </c>
      <c r="OU86" s="2" t="s">
        <v>200</v>
      </c>
      <c r="OV86" s="2" t="s">
        <v>200</v>
      </c>
      <c r="OW86" s="2" t="s">
        <v>200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200</v>
      </c>
      <c r="PR86" s="2" t="s">
        <v>200</v>
      </c>
      <c r="PS86" s="2" t="s">
        <v>200</v>
      </c>
      <c r="PT86" s="2" t="s">
        <v>200</v>
      </c>
      <c r="PU86" s="2" t="s">
        <v>200</v>
      </c>
      <c r="PV86" s="2" t="s">
        <v>200</v>
      </c>
      <c r="PW86" s="4"/>
      <c r="PX86" s="8"/>
      <c r="PY86" s="4"/>
      <c r="PZ86" s="8"/>
      <c r="QA86" s="7"/>
      <c r="QB86" s="7"/>
      <c r="QC86" s="2" t="s">
        <v>200</v>
      </c>
      <c r="QD86" s="2" t="s">
        <v>200</v>
      </c>
      <c r="QE86" s="2" t="s">
        <v>200</v>
      </c>
      <c r="QF86" s="2" t="s">
        <v>200</v>
      </c>
      <c r="QG86" s="2" t="s">
        <v>200</v>
      </c>
      <c r="QH86" s="2" t="s">
        <v>200</v>
      </c>
      <c r="QI86" s="4"/>
      <c r="QJ86" s="8"/>
      <c r="QK86" s="4"/>
      <c r="QL86" s="8"/>
      <c r="QM86" s="7"/>
      <c r="QN86" s="7"/>
      <c r="QO86" s="2" t="s">
        <v>200</v>
      </c>
      <c r="QP86" s="2" t="s">
        <v>200</v>
      </c>
      <c r="QQ86" s="2" t="s">
        <v>200</v>
      </c>
      <c r="QR86" s="2" t="s">
        <v>200</v>
      </c>
      <c r="QS86" s="2" t="s">
        <v>200</v>
      </c>
      <c r="QT86" s="2" t="s">
        <v>200</v>
      </c>
      <c r="QU86" s="4">
        <v>80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1487</v>
      </c>
      <c r="B87" s="2" t="s">
        <v>189</v>
      </c>
      <c r="C87" s="2" t="s">
        <v>190</v>
      </c>
      <c r="D87" s="2" t="s">
        <v>191</v>
      </c>
      <c r="E87" s="2" t="s">
        <v>1356</v>
      </c>
      <c r="F87" s="2" t="s">
        <v>1488</v>
      </c>
      <c r="G87" s="2" t="s">
        <v>1488</v>
      </c>
      <c r="H87" s="2" t="s">
        <v>1488</v>
      </c>
      <c r="I87" s="2" t="s">
        <v>1489</v>
      </c>
      <c r="J87" s="2" t="s">
        <v>1490</v>
      </c>
      <c r="K87" s="2" t="s">
        <v>1287</v>
      </c>
      <c r="L87" s="3">
        <v>52.8</v>
      </c>
      <c r="M87" s="3">
        <v>55.43</v>
      </c>
      <c r="N87" s="3">
        <v>109.99</v>
      </c>
      <c r="O87" s="2" t="s">
        <v>395</v>
      </c>
      <c r="P87" s="2" t="s">
        <v>396</v>
      </c>
      <c r="Q87" s="2" t="s">
        <v>199</v>
      </c>
      <c r="R87" s="2" t="s">
        <v>200</v>
      </c>
      <c r="S87" s="2" t="s">
        <v>1491</v>
      </c>
      <c r="T87" s="2" t="s">
        <v>200</v>
      </c>
      <c r="U87" s="2" t="s">
        <v>200</v>
      </c>
      <c r="V87" s="2" t="s">
        <v>1120</v>
      </c>
      <c r="W87" s="2" t="s">
        <v>722</v>
      </c>
      <c r="X87" s="2" t="s">
        <v>1492</v>
      </c>
      <c r="Y87" s="2" t="s">
        <v>592</v>
      </c>
      <c r="Z87" s="4"/>
      <c r="AA87" s="4">
        <f>=ROUNDDOWN({0},0)</f>
      </c>
      <c r="AB87" s="5"/>
      <c r="AC87" s="2" t="s">
        <v>200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200</v>
      </c>
      <c r="AM87" s="4"/>
      <c r="AN87" s="4"/>
      <c r="AO87" s="7"/>
      <c r="AP87" s="4"/>
      <c r="AQ87" s="8"/>
      <c r="AR87" s="4">
        <v>7</v>
      </c>
      <c r="AS87" s="8">
        <v>400.36</v>
      </c>
      <c r="AT87" s="7">
        <v>-1</v>
      </c>
      <c r="AU87" s="7">
        <v>-1</v>
      </c>
      <c r="AV87" s="4">
        <v>5</v>
      </c>
      <c r="AW87" s="8">
        <v>169.87</v>
      </c>
      <c r="AX87" s="4">
        <v>19</v>
      </c>
      <c r="AY87" s="8">
        <v>1331.32</v>
      </c>
      <c r="AZ87" s="7">
        <v>-0.7368</v>
      </c>
      <c r="BA87" s="7">
        <v>-0.8724</v>
      </c>
      <c r="BB87" s="7"/>
      <c r="BC87" s="4">
        <v>5</v>
      </c>
      <c r="BD87" s="8">
        <v>169.87</v>
      </c>
      <c r="BE87" s="4">
        <v>19</v>
      </c>
      <c r="BF87" s="8">
        <v>1331.32</v>
      </c>
      <c r="BG87" s="7">
        <v>-0.7368</v>
      </c>
      <c r="BH87" s="7">
        <v>-0.8724</v>
      </c>
      <c r="BI87" s="7">
        <v>1</v>
      </c>
      <c r="BJ87" s="4"/>
      <c r="BK87" s="8"/>
      <c r="BL87" s="2" t="s">
        <v>1493</v>
      </c>
      <c r="BM87" s="7"/>
      <c r="BN87" s="7"/>
      <c r="BO87" s="4"/>
      <c r="BP87" s="8"/>
      <c r="BQ87" s="4"/>
      <c r="BR87" s="8"/>
      <c r="BS87" s="7"/>
      <c r="BT87" s="7"/>
      <c r="BU87" s="2" t="s">
        <v>1017</v>
      </c>
      <c r="BV87" s="2" t="s">
        <v>243</v>
      </c>
      <c r="BW87" s="2" t="s">
        <v>200</v>
      </c>
      <c r="BX87" s="2" t="s">
        <v>1494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243</v>
      </c>
      <c r="CI87" s="2" t="s">
        <v>596</v>
      </c>
      <c r="CJ87" s="2" t="s">
        <v>1495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243</v>
      </c>
      <c r="CU87" s="2" t="s">
        <v>215</v>
      </c>
      <c r="CV87" s="2" t="s">
        <v>865</v>
      </c>
      <c r="CW87" s="2" t="s">
        <v>212</v>
      </c>
      <c r="CX87" s="2" t="s">
        <v>200</v>
      </c>
      <c r="CY87" s="4"/>
      <c r="CZ87" s="8"/>
      <c r="DA87" s="4">
        <v>1</v>
      </c>
      <c r="DB87" s="8">
        <v>55.18</v>
      </c>
      <c r="DC87" s="7">
        <v>-1</v>
      </c>
      <c r="DD87" s="7">
        <v>-1</v>
      </c>
      <c r="DE87" s="2" t="s">
        <v>210</v>
      </c>
      <c r="DF87" s="2" t="s">
        <v>243</v>
      </c>
      <c r="DG87" s="2" t="s">
        <v>596</v>
      </c>
      <c r="DH87" s="2" t="s">
        <v>1496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243</v>
      </c>
      <c r="DS87" s="2" t="s">
        <v>596</v>
      </c>
      <c r="DT87" s="2" t="s">
        <v>1495</v>
      </c>
      <c r="DU87" s="2" t="s">
        <v>212</v>
      </c>
      <c r="DV87" s="2" t="s">
        <v>200</v>
      </c>
      <c r="DW87" s="4"/>
      <c r="DX87" s="8"/>
      <c r="DY87" s="4">
        <v>5</v>
      </c>
      <c r="DZ87" s="8">
        <v>289.75</v>
      </c>
      <c r="EA87" s="7">
        <v>-1</v>
      </c>
      <c r="EB87" s="7">
        <v>-1</v>
      </c>
      <c r="EC87" s="2" t="s">
        <v>210</v>
      </c>
      <c r="ED87" s="2" t="s">
        <v>243</v>
      </c>
      <c r="EE87" s="2" t="s">
        <v>602</v>
      </c>
      <c r="EF87" s="2" t="s">
        <v>864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243</v>
      </c>
      <c r="EQ87" s="2" t="s">
        <v>596</v>
      </c>
      <c r="ER87" s="2" t="s">
        <v>1497</v>
      </c>
      <c r="ES87" s="2" t="s">
        <v>212</v>
      </c>
      <c r="ET87" s="2" t="s">
        <v>200</v>
      </c>
      <c r="EU87" s="4"/>
      <c r="EV87" s="8"/>
      <c r="EW87" s="4">
        <v>1</v>
      </c>
      <c r="EX87" s="8">
        <v>55.43</v>
      </c>
      <c r="EY87" s="7">
        <v>-1</v>
      </c>
      <c r="EZ87" s="7">
        <v>-1</v>
      </c>
      <c r="FA87" s="2" t="s">
        <v>210</v>
      </c>
      <c r="FB87" s="2" t="s">
        <v>243</v>
      </c>
      <c r="FC87" s="2" t="s">
        <v>596</v>
      </c>
      <c r="FD87" s="2" t="s">
        <v>1498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243</v>
      </c>
      <c r="FO87" s="2" t="s">
        <v>226</v>
      </c>
      <c r="FP87" s="2" t="s">
        <v>1499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228</v>
      </c>
      <c r="FZ87" s="2" t="s">
        <v>243</v>
      </c>
      <c r="GA87" s="2" t="s">
        <v>200</v>
      </c>
      <c r="GB87" s="2" t="s">
        <v>200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210</v>
      </c>
      <c r="GL87" s="2" t="s">
        <v>243</v>
      </c>
      <c r="GM87" s="2" t="s">
        <v>709</v>
      </c>
      <c r="GN87" s="2" t="s">
        <v>1500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254</v>
      </c>
      <c r="GX87" s="2" t="s">
        <v>243</v>
      </c>
      <c r="GY87" s="2" t="s">
        <v>200</v>
      </c>
      <c r="GZ87" s="2" t="s">
        <v>200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254</v>
      </c>
      <c r="HJ87" s="2" t="s">
        <v>243</v>
      </c>
      <c r="HK87" s="2" t="s">
        <v>200</v>
      </c>
      <c r="HL87" s="2" t="s">
        <v>200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254</v>
      </c>
      <c r="HV87" s="2" t="s">
        <v>243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210</v>
      </c>
      <c r="IH87" s="2" t="s">
        <v>243</v>
      </c>
      <c r="II87" s="2" t="s">
        <v>596</v>
      </c>
      <c r="IJ87" s="2" t="s">
        <v>1501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228</v>
      </c>
      <c r="IT87" s="2" t="s">
        <v>243</v>
      </c>
      <c r="IU87" s="2" t="s">
        <v>1395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228</v>
      </c>
      <c r="JF87" s="2" t="s">
        <v>243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200</v>
      </c>
      <c r="JR87" s="2" t="s">
        <v>200</v>
      </c>
      <c r="JS87" s="2" t="s">
        <v>200</v>
      </c>
      <c r="JT87" s="2" t="s">
        <v>200</v>
      </c>
      <c r="JU87" s="2" t="s">
        <v>200</v>
      </c>
      <c r="JV87" s="2" t="s">
        <v>200</v>
      </c>
      <c r="JW87" s="4"/>
      <c r="JX87" s="8"/>
      <c r="JY87" s="4"/>
      <c r="JZ87" s="8"/>
      <c r="KA87" s="7"/>
      <c r="KB87" s="7"/>
      <c r="KC87" s="2" t="s">
        <v>242</v>
      </c>
      <c r="KD87" s="2" t="s">
        <v>243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210</v>
      </c>
      <c r="KP87" s="2" t="s">
        <v>243</v>
      </c>
      <c r="KQ87" s="2" t="s">
        <v>1430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210</v>
      </c>
      <c r="LB87" s="2" t="s">
        <v>243</v>
      </c>
      <c r="LC87" s="2" t="s">
        <v>246</v>
      </c>
      <c r="LD87" s="2" t="s">
        <v>1041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254</v>
      </c>
      <c r="LN87" s="2" t="s">
        <v>243</v>
      </c>
      <c r="LO87" s="2" t="s">
        <v>200</v>
      </c>
      <c r="LP87" s="2" t="s">
        <v>200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243</v>
      </c>
      <c r="MA87" s="2" t="s">
        <v>616</v>
      </c>
      <c r="MB87" s="2" t="s">
        <v>576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210</v>
      </c>
      <c r="ML87" s="2" t="s">
        <v>243</v>
      </c>
      <c r="MM87" s="2" t="s">
        <v>618</v>
      </c>
      <c r="MN87" s="2" t="s">
        <v>1502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254</v>
      </c>
      <c r="NJ87" s="2" t="s">
        <v>243</v>
      </c>
      <c r="NK87" s="2" t="s">
        <v>200</v>
      </c>
      <c r="NL87" s="2" t="s">
        <v>200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210</v>
      </c>
      <c r="NV87" s="2" t="s">
        <v>243</v>
      </c>
      <c r="NW87" s="2" t="s">
        <v>279</v>
      </c>
      <c r="NX87" s="2" t="s">
        <v>200</v>
      </c>
      <c r="NY87" s="2" t="s">
        <v>212</v>
      </c>
      <c r="NZ87" s="2" t="s">
        <v>200</v>
      </c>
      <c r="OA87" s="4"/>
      <c r="OB87" s="8"/>
      <c r="OC87" s="4"/>
      <c r="OD87" s="8"/>
      <c r="OE87" s="7"/>
      <c r="OF87" s="7"/>
      <c r="OG87" s="2" t="s">
        <v>200</v>
      </c>
      <c r="OH87" s="2" t="s">
        <v>200</v>
      </c>
      <c r="OI87" s="2" t="s">
        <v>200</v>
      </c>
      <c r="OJ87" s="2" t="s">
        <v>200</v>
      </c>
      <c r="OK87" s="2" t="s">
        <v>200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243</v>
      </c>
      <c r="OU87" s="2" t="s">
        <v>1430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210</v>
      </c>
      <c r="PF87" s="2" t="s">
        <v>243</v>
      </c>
      <c r="PG87" s="2" t="s">
        <v>621</v>
      </c>
      <c r="PH87" s="2" t="s">
        <v>1086</v>
      </c>
      <c r="PI87" s="2" t="s">
        <v>212</v>
      </c>
      <c r="PJ87" s="2" t="s">
        <v>200</v>
      </c>
      <c r="PK87" s="4"/>
      <c r="PL87" s="8"/>
      <c r="PM87" s="4"/>
      <c r="PN87" s="8"/>
      <c r="PO87" s="7"/>
      <c r="PP87" s="7"/>
      <c r="PQ87" s="2" t="s">
        <v>254</v>
      </c>
      <c r="PR87" s="2" t="s">
        <v>243</v>
      </c>
      <c r="PS87" s="2" t="s">
        <v>200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254</v>
      </c>
      <c r="QD87" s="2" t="s">
        <v>243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243</v>
      </c>
      <c r="QQ87" s="2" t="s">
        <v>669</v>
      </c>
      <c r="QR87" s="2" t="s">
        <v>1503</v>
      </c>
      <c r="QS87" s="2" t="s">
        <v>212</v>
      </c>
      <c r="QT87" s="2" t="s">
        <v>200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1504</v>
      </c>
      <c r="B88" s="2" t="s">
        <v>189</v>
      </c>
      <c r="C88" s="2" t="s">
        <v>190</v>
      </c>
      <c r="D88" s="2" t="s">
        <v>191</v>
      </c>
      <c r="E88" s="2" t="s">
        <v>1356</v>
      </c>
      <c r="F88" s="2" t="s">
        <v>1488</v>
      </c>
      <c r="G88" s="2" t="s">
        <v>1488</v>
      </c>
      <c r="H88" s="2" t="s">
        <v>1488</v>
      </c>
      <c r="I88" s="2" t="s">
        <v>1489</v>
      </c>
      <c r="J88" s="2" t="s">
        <v>195</v>
      </c>
      <c r="K88" s="2" t="s">
        <v>1287</v>
      </c>
      <c r="L88" s="3">
        <v>70</v>
      </c>
      <c r="M88" s="3">
        <v>73.49</v>
      </c>
      <c r="N88" s="3">
        <v>139.99</v>
      </c>
      <c r="O88" s="2" t="s">
        <v>395</v>
      </c>
      <c r="P88" s="2" t="s">
        <v>396</v>
      </c>
      <c r="Q88" s="2" t="s">
        <v>199</v>
      </c>
      <c r="R88" s="2" t="s">
        <v>200</v>
      </c>
      <c r="S88" s="2" t="s">
        <v>1491</v>
      </c>
      <c r="T88" s="2" t="s">
        <v>200</v>
      </c>
      <c r="U88" s="2" t="s">
        <v>200</v>
      </c>
      <c r="V88" s="2" t="s">
        <v>1120</v>
      </c>
      <c r="W88" s="2" t="s">
        <v>722</v>
      </c>
      <c r="X88" s="2" t="s">
        <v>1492</v>
      </c>
      <c r="Y88" s="2" t="s">
        <v>592</v>
      </c>
      <c r="Z88" s="4">
        <v>131</v>
      </c>
      <c r="AA88" s="4">
        <f>=ROUNDDOWN(24.2592592592593,0)</f>
      </c>
      <c r="AB88" s="5">
        <v>5.4</v>
      </c>
      <c r="AC88" s="2" t="s">
        <v>200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200</v>
      </c>
      <c r="AM88" s="4"/>
      <c r="AN88" s="4"/>
      <c r="AO88" s="7"/>
      <c r="AP88" s="4">
        <v>2</v>
      </c>
      <c r="AQ88" s="8">
        <v>74.1</v>
      </c>
      <c r="AR88" s="4">
        <v>6</v>
      </c>
      <c r="AS88" s="8">
        <v>442.97</v>
      </c>
      <c r="AT88" s="7">
        <v>-0.6667</v>
      </c>
      <c r="AU88" s="7">
        <v>-0.8327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>
        <v>0.4362</v>
      </c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>
        <v>2</v>
      </c>
      <c r="BK88" s="8">
        <v>74.1</v>
      </c>
      <c r="BL88" s="2" t="s">
        <v>1505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1017</v>
      </c>
      <c r="BV88" s="2" t="s">
        <v>243</v>
      </c>
      <c r="BW88" s="2" t="s">
        <v>200</v>
      </c>
      <c r="BX88" s="2" t="s">
        <v>595</v>
      </c>
      <c r="BY88" s="2" t="s">
        <v>212</v>
      </c>
      <c r="BZ88" s="2" t="s">
        <v>200</v>
      </c>
      <c r="CA88" s="4">
        <v>1</v>
      </c>
      <c r="CB88" s="8">
        <v>54.02</v>
      </c>
      <c r="CC88" s="4"/>
      <c r="CD88" s="8"/>
      <c r="CE88" s="7"/>
      <c r="CF88" s="7"/>
      <c r="CG88" s="2" t="s">
        <v>210</v>
      </c>
      <c r="CH88" s="2" t="s">
        <v>197</v>
      </c>
      <c r="CI88" s="2" t="s">
        <v>596</v>
      </c>
      <c r="CJ88" s="2" t="s">
        <v>1495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197</v>
      </c>
      <c r="CU88" s="2" t="s">
        <v>215</v>
      </c>
      <c r="CV88" s="2" t="s">
        <v>1506</v>
      </c>
      <c r="CW88" s="2" t="s">
        <v>212</v>
      </c>
      <c r="CX88" s="2" t="s">
        <v>200</v>
      </c>
      <c r="CY88" s="4"/>
      <c r="CZ88" s="8"/>
      <c r="DA88" s="4">
        <v>2</v>
      </c>
      <c r="DB88" s="8">
        <v>143.46</v>
      </c>
      <c r="DC88" s="7">
        <v>-1</v>
      </c>
      <c r="DD88" s="7">
        <v>-1</v>
      </c>
      <c r="DE88" s="2" t="s">
        <v>210</v>
      </c>
      <c r="DF88" s="2" t="s">
        <v>197</v>
      </c>
      <c r="DG88" s="2" t="s">
        <v>596</v>
      </c>
      <c r="DH88" s="2" t="s">
        <v>1507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197</v>
      </c>
      <c r="DS88" s="2" t="s">
        <v>596</v>
      </c>
      <c r="DT88" s="2" t="s">
        <v>1495</v>
      </c>
      <c r="DU88" s="2" t="s">
        <v>212</v>
      </c>
      <c r="DV88" s="2" t="s">
        <v>200</v>
      </c>
      <c r="DW88" s="4"/>
      <c r="DX88" s="8"/>
      <c r="DY88" s="4">
        <v>3</v>
      </c>
      <c r="DZ88" s="8">
        <v>226.02</v>
      </c>
      <c r="EA88" s="7">
        <v>-1</v>
      </c>
      <c r="EB88" s="7">
        <v>-1</v>
      </c>
      <c r="EC88" s="2" t="s">
        <v>210</v>
      </c>
      <c r="ED88" s="2" t="s">
        <v>197</v>
      </c>
      <c r="EE88" s="2" t="s">
        <v>602</v>
      </c>
      <c r="EF88" s="2" t="s">
        <v>1508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197</v>
      </c>
      <c r="EQ88" s="2" t="s">
        <v>596</v>
      </c>
      <c r="ER88" s="2" t="s">
        <v>1509</v>
      </c>
      <c r="ES88" s="2" t="s">
        <v>212</v>
      </c>
      <c r="ET88" s="2" t="s">
        <v>200</v>
      </c>
      <c r="EU88" s="4"/>
      <c r="EV88" s="8"/>
      <c r="EW88" s="4">
        <v>1</v>
      </c>
      <c r="EX88" s="8">
        <v>73.49</v>
      </c>
      <c r="EY88" s="7">
        <v>-1</v>
      </c>
      <c r="EZ88" s="7">
        <v>-1</v>
      </c>
      <c r="FA88" s="2" t="s">
        <v>210</v>
      </c>
      <c r="FB88" s="2" t="s">
        <v>197</v>
      </c>
      <c r="FC88" s="2" t="s">
        <v>596</v>
      </c>
      <c r="FD88" s="2" t="s">
        <v>1510</v>
      </c>
      <c r="FE88" s="2" t="s">
        <v>212</v>
      </c>
      <c r="FF88" s="2" t="s">
        <v>200</v>
      </c>
      <c r="FG88" s="4">
        <v>1</v>
      </c>
      <c r="FH88" s="8">
        <v>20.08</v>
      </c>
      <c r="FI88" s="4"/>
      <c r="FJ88" s="8"/>
      <c r="FK88" s="7"/>
      <c r="FL88" s="7"/>
      <c r="FM88" s="2" t="s">
        <v>210</v>
      </c>
      <c r="FN88" s="2" t="s">
        <v>197</v>
      </c>
      <c r="FO88" s="2" t="s">
        <v>226</v>
      </c>
      <c r="FP88" s="2" t="s">
        <v>512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228</v>
      </c>
      <c r="FZ88" s="2" t="s">
        <v>197</v>
      </c>
      <c r="GA88" s="2" t="s">
        <v>200</v>
      </c>
      <c r="GB88" s="2" t="s">
        <v>200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210</v>
      </c>
      <c r="GL88" s="2" t="s">
        <v>197</v>
      </c>
      <c r="GM88" s="2" t="s">
        <v>709</v>
      </c>
      <c r="GN88" s="2" t="s">
        <v>1311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254</v>
      </c>
      <c r="GX88" s="2" t="s">
        <v>197</v>
      </c>
      <c r="GY88" s="2" t="s">
        <v>200</v>
      </c>
      <c r="GZ88" s="2" t="s">
        <v>200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254</v>
      </c>
      <c r="HJ88" s="2" t="s">
        <v>197</v>
      </c>
      <c r="HK88" s="2" t="s">
        <v>200</v>
      </c>
      <c r="HL88" s="2" t="s">
        <v>200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254</v>
      </c>
      <c r="HV88" s="2" t="s">
        <v>197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210</v>
      </c>
      <c r="IH88" s="2" t="s">
        <v>197</v>
      </c>
      <c r="II88" s="2" t="s">
        <v>596</v>
      </c>
      <c r="IJ88" s="2" t="s">
        <v>1511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228</v>
      </c>
      <c r="IT88" s="2" t="s">
        <v>197</v>
      </c>
      <c r="IU88" s="2" t="s">
        <v>1395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228</v>
      </c>
      <c r="JF88" s="2" t="s">
        <v>197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200</v>
      </c>
      <c r="JR88" s="2" t="s">
        <v>200</v>
      </c>
      <c r="JS88" s="2" t="s">
        <v>200</v>
      </c>
      <c r="JT88" s="2" t="s">
        <v>200</v>
      </c>
      <c r="JU88" s="2" t="s">
        <v>200</v>
      </c>
      <c r="JV88" s="2" t="s">
        <v>200</v>
      </c>
      <c r="JW88" s="4"/>
      <c r="JX88" s="8"/>
      <c r="JY88" s="4"/>
      <c r="JZ88" s="8"/>
      <c r="KA88" s="7"/>
      <c r="KB88" s="7"/>
      <c r="KC88" s="2" t="s">
        <v>242</v>
      </c>
      <c r="KD88" s="2" t="s">
        <v>197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210</v>
      </c>
      <c r="KP88" s="2" t="s">
        <v>243</v>
      </c>
      <c r="KQ88" s="2" t="s">
        <v>1430</v>
      </c>
      <c r="KR88" s="2" t="s">
        <v>1512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210</v>
      </c>
      <c r="LB88" s="2" t="s">
        <v>243</v>
      </c>
      <c r="LC88" s="2" t="s">
        <v>246</v>
      </c>
      <c r="LD88" s="2" t="s">
        <v>400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254</v>
      </c>
      <c r="LN88" s="2" t="s">
        <v>197</v>
      </c>
      <c r="LO88" s="2" t="s">
        <v>200</v>
      </c>
      <c r="LP88" s="2" t="s">
        <v>200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197</v>
      </c>
      <c r="MA88" s="2" t="s">
        <v>616</v>
      </c>
      <c r="MB88" s="2" t="s">
        <v>1513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210</v>
      </c>
      <c r="ML88" s="2" t="s">
        <v>251</v>
      </c>
      <c r="MM88" s="2" t="s">
        <v>618</v>
      </c>
      <c r="MN88" s="2" t="s">
        <v>1509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254</v>
      </c>
      <c r="NJ88" s="2" t="s">
        <v>197</v>
      </c>
      <c r="NK88" s="2" t="s">
        <v>200</v>
      </c>
      <c r="NL88" s="2" t="s">
        <v>200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210</v>
      </c>
      <c r="NV88" s="2" t="s">
        <v>243</v>
      </c>
      <c r="NW88" s="2" t="s">
        <v>279</v>
      </c>
      <c r="NX88" s="2" t="s">
        <v>200</v>
      </c>
      <c r="NY88" s="2" t="s">
        <v>212</v>
      </c>
      <c r="NZ88" s="2" t="s">
        <v>200</v>
      </c>
      <c r="OA88" s="4"/>
      <c r="OB88" s="8"/>
      <c r="OC88" s="4"/>
      <c r="OD88" s="8"/>
      <c r="OE88" s="7"/>
      <c r="OF88" s="7"/>
      <c r="OG88" s="2" t="s">
        <v>200</v>
      </c>
      <c r="OH88" s="2" t="s">
        <v>200</v>
      </c>
      <c r="OI88" s="2" t="s">
        <v>200</v>
      </c>
      <c r="OJ88" s="2" t="s">
        <v>200</v>
      </c>
      <c r="OK88" s="2" t="s">
        <v>200</v>
      </c>
      <c r="OL88" s="2" t="s">
        <v>200</v>
      </c>
      <c r="OM88" s="4"/>
      <c r="ON88" s="8"/>
      <c r="OO88" s="4"/>
      <c r="OP88" s="8"/>
      <c r="OQ88" s="7"/>
      <c r="OR88" s="7"/>
      <c r="OS88" s="2" t="s">
        <v>210</v>
      </c>
      <c r="OT88" s="2" t="s">
        <v>243</v>
      </c>
      <c r="OU88" s="2" t="s">
        <v>1430</v>
      </c>
      <c r="OV88" s="2" t="s">
        <v>200</v>
      </c>
      <c r="OW88" s="2" t="s">
        <v>212</v>
      </c>
      <c r="OX88" s="2" t="s">
        <v>200</v>
      </c>
      <c r="OY88" s="4"/>
      <c r="OZ88" s="8"/>
      <c r="PA88" s="4"/>
      <c r="PB88" s="8"/>
      <c r="PC88" s="7"/>
      <c r="PD88" s="7"/>
      <c r="PE88" s="2" t="s">
        <v>210</v>
      </c>
      <c r="PF88" s="2" t="s">
        <v>197</v>
      </c>
      <c r="PG88" s="2" t="s">
        <v>621</v>
      </c>
      <c r="PH88" s="2" t="s">
        <v>1508</v>
      </c>
      <c r="PI88" s="2" t="s">
        <v>212</v>
      </c>
      <c r="PJ88" s="2" t="s">
        <v>200</v>
      </c>
      <c r="PK88" s="4"/>
      <c r="PL88" s="8"/>
      <c r="PM88" s="4"/>
      <c r="PN88" s="8"/>
      <c r="PO88" s="7"/>
      <c r="PP88" s="7"/>
      <c r="PQ88" s="2" t="s">
        <v>254</v>
      </c>
      <c r="PR88" s="2" t="s">
        <v>197</v>
      </c>
      <c r="PS88" s="2" t="s">
        <v>200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254</v>
      </c>
      <c r="QD88" s="2" t="s">
        <v>197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243</v>
      </c>
      <c r="QQ88" s="2" t="s">
        <v>669</v>
      </c>
      <c r="QR88" s="2" t="s">
        <v>1514</v>
      </c>
      <c r="QS88" s="2" t="s">
        <v>212</v>
      </c>
      <c r="QT88" s="2" t="s">
        <v>200</v>
      </c>
      <c r="QU88" s="4">
        <v>131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1515</v>
      </c>
      <c r="B89" s="2" t="s">
        <v>189</v>
      </c>
      <c r="C89" s="2" t="s">
        <v>190</v>
      </c>
      <c r="D89" s="2" t="s">
        <v>191</v>
      </c>
      <c r="E89" s="2" t="s">
        <v>1356</v>
      </c>
      <c r="F89" s="2" t="s">
        <v>1488</v>
      </c>
      <c r="G89" s="2" t="s">
        <v>1488</v>
      </c>
      <c r="H89" s="2" t="s">
        <v>1488</v>
      </c>
      <c r="I89" s="2" t="s">
        <v>1489</v>
      </c>
      <c r="J89" s="2" t="s">
        <v>1516</v>
      </c>
      <c r="K89" s="2" t="s">
        <v>1287</v>
      </c>
      <c r="L89" s="3">
        <v>80</v>
      </c>
      <c r="M89" s="3">
        <v>83.99</v>
      </c>
      <c r="N89" s="3">
        <v>159.99</v>
      </c>
      <c r="O89" s="2" t="s">
        <v>395</v>
      </c>
      <c r="P89" s="2" t="s">
        <v>396</v>
      </c>
      <c r="Q89" s="2" t="s">
        <v>199</v>
      </c>
      <c r="R89" s="2" t="s">
        <v>200</v>
      </c>
      <c r="S89" s="2" t="s">
        <v>1491</v>
      </c>
      <c r="T89" s="2" t="s">
        <v>200</v>
      </c>
      <c r="U89" s="2" t="s">
        <v>200</v>
      </c>
      <c r="V89" s="2" t="s">
        <v>1120</v>
      </c>
      <c r="W89" s="2" t="s">
        <v>722</v>
      </c>
      <c r="X89" s="2" t="s">
        <v>1492</v>
      </c>
      <c r="Y89" s="2" t="s">
        <v>592</v>
      </c>
      <c r="Z89" s="4">
        <v>120</v>
      </c>
      <c r="AA89" s="4">
        <f>=ROUNDDOWN(30,0)</f>
      </c>
      <c r="AB89" s="5">
        <v>4</v>
      </c>
      <c r="AC89" s="2" t="s">
        <v>200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/>
      <c r="AP89" s="4">
        <v>3</v>
      </c>
      <c r="AQ89" s="8">
        <v>95.77</v>
      </c>
      <c r="AR89" s="4">
        <v>6</v>
      </c>
      <c r="AS89" s="8">
        <v>487.99</v>
      </c>
      <c r="AT89" s="7">
        <v>-0.5</v>
      </c>
      <c r="AU89" s="7">
        <v>-0.8037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0.5638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3</v>
      </c>
      <c r="BK89" s="8">
        <v>95.77</v>
      </c>
      <c r="BL89" s="2" t="s">
        <v>1517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1017</v>
      </c>
      <c r="BV89" s="2" t="s">
        <v>243</v>
      </c>
      <c r="BW89" s="2" t="s">
        <v>200</v>
      </c>
      <c r="BX89" s="2" t="s">
        <v>595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596</v>
      </c>
      <c r="CJ89" s="2" t="s">
        <v>1510</v>
      </c>
      <c r="CK89" s="2" t="s">
        <v>212</v>
      </c>
      <c r="CL89" s="2" t="s">
        <v>200</v>
      </c>
      <c r="CM89" s="4"/>
      <c r="CN89" s="8"/>
      <c r="CO89" s="4">
        <v>1</v>
      </c>
      <c r="CP89" s="8">
        <v>84.79</v>
      </c>
      <c r="CQ89" s="7">
        <v>-1</v>
      </c>
      <c r="CR89" s="7">
        <v>-1</v>
      </c>
      <c r="CS89" s="2" t="s">
        <v>210</v>
      </c>
      <c r="CT89" s="2" t="s">
        <v>197</v>
      </c>
      <c r="CU89" s="2" t="s">
        <v>215</v>
      </c>
      <c r="CV89" s="2" t="s">
        <v>865</v>
      </c>
      <c r="CW89" s="2" t="s">
        <v>212</v>
      </c>
      <c r="CX89" s="2" t="s">
        <v>200</v>
      </c>
      <c r="CY89" s="4"/>
      <c r="CZ89" s="8"/>
      <c r="DA89" s="4">
        <v>1</v>
      </c>
      <c r="DB89" s="8">
        <v>82.77</v>
      </c>
      <c r="DC89" s="7">
        <v>-1</v>
      </c>
      <c r="DD89" s="7">
        <v>-1</v>
      </c>
      <c r="DE89" s="2" t="s">
        <v>210</v>
      </c>
      <c r="DF89" s="2" t="s">
        <v>197</v>
      </c>
      <c r="DG89" s="2" t="s">
        <v>596</v>
      </c>
      <c r="DH89" s="2" t="s">
        <v>1518</v>
      </c>
      <c r="DI89" s="2" t="s">
        <v>212</v>
      </c>
      <c r="DJ89" s="2" t="s">
        <v>200</v>
      </c>
      <c r="DK89" s="4">
        <v>1</v>
      </c>
      <c r="DL89" s="8">
        <v>46.87</v>
      </c>
      <c r="DM89" s="4">
        <v>1</v>
      </c>
      <c r="DN89" s="8">
        <v>78.12</v>
      </c>
      <c r="DO89" s="7"/>
      <c r="DP89" s="7">
        <v>-0.4</v>
      </c>
      <c r="DQ89" s="2" t="s">
        <v>210</v>
      </c>
      <c r="DR89" s="2" t="s">
        <v>197</v>
      </c>
      <c r="DS89" s="2" t="s">
        <v>596</v>
      </c>
      <c r="DT89" s="2" t="s">
        <v>1510</v>
      </c>
      <c r="DU89" s="2" t="s">
        <v>212</v>
      </c>
      <c r="DV89" s="2" t="s">
        <v>200</v>
      </c>
      <c r="DW89" s="4"/>
      <c r="DX89" s="8"/>
      <c r="DY89" s="4">
        <v>1</v>
      </c>
      <c r="DZ89" s="8">
        <v>86.92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602</v>
      </c>
      <c r="EF89" s="2" t="s">
        <v>1519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197</v>
      </c>
      <c r="EQ89" s="2" t="s">
        <v>1406</v>
      </c>
      <c r="ER89" s="2" t="s">
        <v>1520</v>
      </c>
      <c r="ES89" s="2" t="s">
        <v>212</v>
      </c>
      <c r="ET89" s="2" t="s">
        <v>200</v>
      </c>
      <c r="EU89" s="4"/>
      <c r="EV89" s="8"/>
      <c r="EW89" s="4">
        <v>1</v>
      </c>
      <c r="EX89" s="8">
        <v>71.39</v>
      </c>
      <c r="EY89" s="7">
        <v>-1</v>
      </c>
      <c r="EZ89" s="7">
        <v>-1</v>
      </c>
      <c r="FA89" s="2" t="s">
        <v>210</v>
      </c>
      <c r="FB89" s="2" t="s">
        <v>197</v>
      </c>
      <c r="FC89" s="2" t="s">
        <v>596</v>
      </c>
      <c r="FD89" s="2" t="s">
        <v>1510</v>
      </c>
      <c r="FE89" s="2" t="s">
        <v>212</v>
      </c>
      <c r="FF89" s="2" t="s">
        <v>200</v>
      </c>
      <c r="FG89" s="4">
        <v>2</v>
      </c>
      <c r="FH89" s="8">
        <v>48.9</v>
      </c>
      <c r="FI89" s="4"/>
      <c r="FJ89" s="8"/>
      <c r="FK89" s="7"/>
      <c r="FL89" s="7"/>
      <c r="FM89" s="2" t="s">
        <v>210</v>
      </c>
      <c r="FN89" s="2" t="s">
        <v>197</v>
      </c>
      <c r="FO89" s="2" t="s">
        <v>226</v>
      </c>
      <c r="FP89" s="2" t="s">
        <v>1365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228</v>
      </c>
      <c r="FZ89" s="2" t="s">
        <v>197</v>
      </c>
      <c r="GA89" s="2" t="s">
        <v>200</v>
      </c>
      <c r="GB89" s="2" t="s">
        <v>200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210</v>
      </c>
      <c r="GL89" s="2" t="s">
        <v>197</v>
      </c>
      <c r="GM89" s="2" t="s">
        <v>1521</v>
      </c>
      <c r="GN89" s="2" t="s">
        <v>1354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254</v>
      </c>
      <c r="GX89" s="2" t="s">
        <v>197</v>
      </c>
      <c r="GY89" s="2" t="s">
        <v>200</v>
      </c>
      <c r="GZ89" s="2" t="s">
        <v>200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254</v>
      </c>
      <c r="HJ89" s="2" t="s">
        <v>197</v>
      </c>
      <c r="HK89" s="2" t="s">
        <v>200</v>
      </c>
      <c r="HL89" s="2" t="s">
        <v>200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254</v>
      </c>
      <c r="HV89" s="2" t="s">
        <v>197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197</v>
      </c>
      <c r="II89" s="2" t="s">
        <v>596</v>
      </c>
      <c r="IJ89" s="2" t="s">
        <v>1511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228</v>
      </c>
      <c r="IT89" s="2" t="s">
        <v>197</v>
      </c>
      <c r="IU89" s="2" t="s">
        <v>1395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228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200</v>
      </c>
      <c r="JR89" s="2" t="s">
        <v>200</v>
      </c>
      <c r="JS89" s="2" t="s">
        <v>200</v>
      </c>
      <c r="JT89" s="2" t="s">
        <v>200</v>
      </c>
      <c r="JU89" s="2" t="s">
        <v>200</v>
      </c>
      <c r="JV89" s="2" t="s">
        <v>200</v>
      </c>
      <c r="JW89" s="4"/>
      <c r="JX89" s="8"/>
      <c r="JY89" s="4"/>
      <c r="JZ89" s="8"/>
      <c r="KA89" s="7"/>
      <c r="KB89" s="7"/>
      <c r="KC89" s="2" t="s">
        <v>242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210</v>
      </c>
      <c r="KP89" s="2" t="s">
        <v>243</v>
      </c>
      <c r="KQ89" s="2" t="s">
        <v>1430</v>
      </c>
      <c r="KR89" s="2" t="s">
        <v>614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210</v>
      </c>
      <c r="LB89" s="2" t="s">
        <v>243</v>
      </c>
      <c r="LC89" s="2" t="s">
        <v>246</v>
      </c>
      <c r="LD89" s="2" t="s">
        <v>418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254</v>
      </c>
      <c r="LN89" s="2" t="s">
        <v>197</v>
      </c>
      <c r="LO89" s="2" t="s">
        <v>200</v>
      </c>
      <c r="LP89" s="2" t="s">
        <v>200</v>
      </c>
      <c r="LQ89" s="2" t="s">
        <v>212</v>
      </c>
      <c r="LR89" s="2" t="s">
        <v>200</v>
      </c>
      <c r="LS89" s="4"/>
      <c r="LT89" s="8"/>
      <c r="LU89" s="4">
        <v>1</v>
      </c>
      <c r="LV89" s="8">
        <v>84</v>
      </c>
      <c r="LW89" s="7">
        <v>-1</v>
      </c>
      <c r="LX89" s="7">
        <v>-1</v>
      </c>
      <c r="LY89" s="2" t="s">
        <v>210</v>
      </c>
      <c r="LZ89" s="2" t="s">
        <v>197</v>
      </c>
      <c r="MA89" s="2" t="s">
        <v>616</v>
      </c>
      <c r="MB89" s="2" t="s">
        <v>1522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210</v>
      </c>
      <c r="ML89" s="2" t="s">
        <v>251</v>
      </c>
      <c r="MM89" s="2" t="s">
        <v>618</v>
      </c>
      <c r="MN89" s="2" t="s">
        <v>1523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254</v>
      </c>
      <c r="NJ89" s="2" t="s">
        <v>197</v>
      </c>
      <c r="NK89" s="2" t="s">
        <v>200</v>
      </c>
      <c r="NL89" s="2" t="s">
        <v>200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210</v>
      </c>
      <c r="NV89" s="2" t="s">
        <v>243</v>
      </c>
      <c r="NW89" s="2" t="s">
        <v>279</v>
      </c>
      <c r="NX89" s="2" t="s">
        <v>200</v>
      </c>
      <c r="NY89" s="2" t="s">
        <v>212</v>
      </c>
      <c r="NZ89" s="2" t="s">
        <v>200</v>
      </c>
      <c r="OA89" s="4"/>
      <c r="OB89" s="8"/>
      <c r="OC89" s="4"/>
      <c r="OD89" s="8"/>
      <c r="OE89" s="7"/>
      <c r="OF89" s="7"/>
      <c r="OG89" s="2" t="s">
        <v>200</v>
      </c>
      <c r="OH89" s="2" t="s">
        <v>200</v>
      </c>
      <c r="OI89" s="2" t="s">
        <v>200</v>
      </c>
      <c r="OJ89" s="2" t="s">
        <v>200</v>
      </c>
      <c r="OK89" s="2" t="s">
        <v>200</v>
      </c>
      <c r="OL89" s="2" t="s">
        <v>200</v>
      </c>
      <c r="OM89" s="4"/>
      <c r="ON89" s="8"/>
      <c r="OO89" s="4"/>
      <c r="OP89" s="8"/>
      <c r="OQ89" s="7"/>
      <c r="OR89" s="7"/>
      <c r="OS89" s="2" t="s">
        <v>210</v>
      </c>
      <c r="OT89" s="2" t="s">
        <v>243</v>
      </c>
      <c r="OU89" s="2" t="s">
        <v>1430</v>
      </c>
      <c r="OV89" s="2" t="s">
        <v>200</v>
      </c>
      <c r="OW89" s="2" t="s">
        <v>212</v>
      </c>
      <c r="OX89" s="2" t="s">
        <v>200</v>
      </c>
      <c r="OY89" s="4"/>
      <c r="OZ89" s="8"/>
      <c r="PA89" s="4"/>
      <c r="PB89" s="8"/>
      <c r="PC89" s="7"/>
      <c r="PD89" s="7"/>
      <c r="PE89" s="2" t="s">
        <v>210</v>
      </c>
      <c r="PF89" s="2" t="s">
        <v>197</v>
      </c>
      <c r="PG89" s="2" t="s">
        <v>621</v>
      </c>
      <c r="PH89" s="2" t="s">
        <v>1363</v>
      </c>
      <c r="PI89" s="2" t="s">
        <v>212</v>
      </c>
      <c r="PJ89" s="2" t="s">
        <v>200</v>
      </c>
      <c r="PK89" s="4"/>
      <c r="PL89" s="8"/>
      <c r="PM89" s="4"/>
      <c r="PN89" s="8"/>
      <c r="PO89" s="7"/>
      <c r="PP89" s="7"/>
      <c r="PQ89" s="2" t="s">
        <v>254</v>
      </c>
      <c r="PR89" s="2" t="s">
        <v>197</v>
      </c>
      <c r="PS89" s="2" t="s">
        <v>200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254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243</v>
      </c>
      <c r="QQ89" s="2" t="s">
        <v>669</v>
      </c>
      <c r="QR89" s="2" t="s">
        <v>1524</v>
      </c>
      <c r="QS89" s="2" t="s">
        <v>212</v>
      </c>
      <c r="QT89" s="2" t="s">
        <v>200</v>
      </c>
      <c r="QU89" s="4">
        <v>120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1525</v>
      </c>
      <c r="B90" s="2" t="s">
        <v>189</v>
      </c>
      <c r="C90" s="2" t="s">
        <v>190</v>
      </c>
      <c r="D90" s="2" t="s">
        <v>191</v>
      </c>
      <c r="E90" s="2" t="s">
        <v>1356</v>
      </c>
      <c r="F90" s="2" t="s">
        <v>586</v>
      </c>
      <c r="G90" s="2" t="s">
        <v>586</v>
      </c>
      <c r="H90" s="2" t="s">
        <v>586</v>
      </c>
      <c r="I90" s="2" t="s">
        <v>1526</v>
      </c>
      <c r="J90" s="2" t="s">
        <v>195</v>
      </c>
      <c r="K90" s="2" t="s">
        <v>394</v>
      </c>
      <c r="L90" s="3">
        <v>54</v>
      </c>
      <c r="M90" s="3">
        <v>56.7</v>
      </c>
      <c r="N90" s="3">
        <v>109.99</v>
      </c>
      <c r="O90" s="2" t="s">
        <v>197</v>
      </c>
      <c r="P90" s="2" t="s">
        <v>1191</v>
      </c>
      <c r="Q90" s="2" t="s">
        <v>199</v>
      </c>
      <c r="R90" s="2" t="s">
        <v>200</v>
      </c>
      <c r="S90" s="2" t="s">
        <v>1527</v>
      </c>
      <c r="T90" s="2" t="s">
        <v>200</v>
      </c>
      <c r="U90" s="2" t="s">
        <v>200</v>
      </c>
      <c r="V90" s="2" t="s">
        <v>589</v>
      </c>
      <c r="W90" s="2" t="s">
        <v>590</v>
      </c>
      <c r="X90" s="2" t="s">
        <v>591</v>
      </c>
      <c r="Y90" s="2" t="s">
        <v>1528</v>
      </c>
      <c r="Z90" s="4"/>
      <c r="AA90" s="4">
        <f>=ROUNDDOWN({0},0)</f>
      </c>
      <c r="AB90" s="5">
        <v>4.3</v>
      </c>
      <c r="AC90" s="2" t="s">
        <v>200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200</v>
      </c>
      <c r="AM90" s="4"/>
      <c r="AN90" s="4"/>
      <c r="AO90" s="7"/>
      <c r="AP90" s="4"/>
      <c r="AQ90" s="8"/>
      <c r="AR90" s="4">
        <v>4</v>
      </c>
      <c r="AS90" s="8">
        <v>233.14</v>
      </c>
      <c r="AT90" s="7">
        <v>-1</v>
      </c>
      <c r="AU90" s="7">
        <v>-1</v>
      </c>
      <c r="AV90" s="4">
        <v>2</v>
      </c>
      <c r="AW90" s="8">
        <v>156.55</v>
      </c>
      <c r="AX90" s="4">
        <v>9</v>
      </c>
      <c r="AY90" s="8">
        <v>582.88</v>
      </c>
      <c r="AZ90" s="7">
        <v>-0.7778</v>
      </c>
      <c r="BA90" s="7">
        <v>-0.7314</v>
      </c>
      <c r="BB90" s="7"/>
      <c r="BC90" s="4">
        <v>2</v>
      </c>
      <c r="BD90" s="8">
        <v>156.55</v>
      </c>
      <c r="BE90" s="4">
        <v>9</v>
      </c>
      <c r="BF90" s="8">
        <v>582.88</v>
      </c>
      <c r="BG90" s="7">
        <v>-0.7778</v>
      </c>
      <c r="BH90" s="7">
        <v>-0.7314</v>
      </c>
      <c r="BI90" s="7">
        <v>1</v>
      </c>
      <c r="BJ90" s="4"/>
      <c r="BK90" s="8"/>
      <c r="BL90" s="2" t="s">
        <v>1529</v>
      </c>
      <c r="BM90" s="7"/>
      <c r="BN90" s="7"/>
      <c r="BO90" s="4"/>
      <c r="BP90" s="8"/>
      <c r="BQ90" s="4">
        <v>1</v>
      </c>
      <c r="BR90" s="8">
        <v>66.61</v>
      </c>
      <c r="BS90" s="7">
        <v>-1</v>
      </c>
      <c r="BT90" s="7">
        <v>-1</v>
      </c>
      <c r="BU90" s="2" t="s">
        <v>210</v>
      </c>
      <c r="BV90" s="2" t="s">
        <v>197</v>
      </c>
      <c r="BW90" s="2" t="s">
        <v>200</v>
      </c>
      <c r="BX90" s="2" t="s">
        <v>1530</v>
      </c>
      <c r="BY90" s="2" t="s">
        <v>212</v>
      </c>
      <c r="BZ90" s="2" t="s">
        <v>200</v>
      </c>
      <c r="CA90" s="4"/>
      <c r="CB90" s="8"/>
      <c r="CC90" s="4">
        <v>1</v>
      </c>
      <c r="CD90" s="8">
        <v>50.59</v>
      </c>
      <c r="CE90" s="7">
        <v>-1</v>
      </c>
      <c r="CF90" s="7">
        <v>-1</v>
      </c>
      <c r="CG90" s="2" t="s">
        <v>210</v>
      </c>
      <c r="CH90" s="2" t="s">
        <v>197</v>
      </c>
      <c r="CI90" s="2" t="s">
        <v>1531</v>
      </c>
      <c r="CJ90" s="2" t="s">
        <v>1532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1533</v>
      </c>
      <c r="CV90" s="2" t="s">
        <v>894</v>
      </c>
      <c r="CW90" s="2" t="s">
        <v>212</v>
      </c>
      <c r="CX90" s="2" t="s">
        <v>200</v>
      </c>
      <c r="CY90" s="4"/>
      <c r="CZ90" s="8"/>
      <c r="DA90" s="4">
        <v>2</v>
      </c>
      <c r="DB90" s="8">
        <v>115.94</v>
      </c>
      <c r="DC90" s="7">
        <v>-1</v>
      </c>
      <c r="DD90" s="7">
        <v>-1</v>
      </c>
      <c r="DE90" s="2" t="s">
        <v>210</v>
      </c>
      <c r="DF90" s="2" t="s">
        <v>197</v>
      </c>
      <c r="DG90" s="2" t="s">
        <v>1534</v>
      </c>
      <c r="DH90" s="2" t="s">
        <v>1535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197</v>
      </c>
      <c r="DS90" s="2" t="s">
        <v>1536</v>
      </c>
      <c r="DT90" s="2" t="s">
        <v>1537</v>
      </c>
      <c r="DU90" s="2" t="s">
        <v>212</v>
      </c>
      <c r="DV90" s="2" t="s">
        <v>200</v>
      </c>
      <c r="DW90" s="4"/>
      <c r="DX90" s="8"/>
      <c r="DY90" s="4"/>
      <c r="DZ90" s="8"/>
      <c r="EA90" s="7"/>
      <c r="EB90" s="7"/>
      <c r="EC90" s="2" t="s">
        <v>210</v>
      </c>
      <c r="ED90" s="2" t="s">
        <v>197</v>
      </c>
      <c r="EE90" s="2" t="s">
        <v>602</v>
      </c>
      <c r="EF90" s="2" t="s">
        <v>1380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197</v>
      </c>
      <c r="EQ90" s="2" t="s">
        <v>1538</v>
      </c>
      <c r="ER90" s="2" t="s">
        <v>1539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243</v>
      </c>
      <c r="FC90" s="2" t="s">
        <v>1540</v>
      </c>
      <c r="FD90" s="2" t="s">
        <v>1541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870</v>
      </c>
      <c r="FP90" s="2" t="s">
        <v>1542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228</v>
      </c>
      <c r="FZ90" s="2" t="s">
        <v>197</v>
      </c>
      <c r="GA90" s="2" t="s">
        <v>200</v>
      </c>
      <c r="GB90" s="2" t="s">
        <v>200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210</v>
      </c>
      <c r="GL90" s="2" t="s">
        <v>197</v>
      </c>
      <c r="GM90" s="2" t="s">
        <v>709</v>
      </c>
      <c r="GN90" s="2" t="s">
        <v>1543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210</v>
      </c>
      <c r="GX90" s="2" t="s">
        <v>197</v>
      </c>
      <c r="GY90" s="2" t="s">
        <v>231</v>
      </c>
      <c r="GZ90" s="2" t="s">
        <v>609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233</v>
      </c>
      <c r="HL90" s="2" t="s">
        <v>1268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254</v>
      </c>
      <c r="HV90" s="2" t="s">
        <v>197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197</v>
      </c>
      <c r="II90" s="2" t="s">
        <v>1540</v>
      </c>
      <c r="IJ90" s="2" t="s">
        <v>1544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228</v>
      </c>
      <c r="IT90" s="2" t="s">
        <v>197</v>
      </c>
      <c r="IU90" s="2" t="s">
        <v>200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406</v>
      </c>
      <c r="JF90" s="2" t="s">
        <v>243</v>
      </c>
      <c r="JG90" s="2" t="s">
        <v>1545</v>
      </c>
      <c r="JH90" s="2" t="s">
        <v>1546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200</v>
      </c>
      <c r="JR90" s="2" t="s">
        <v>200</v>
      </c>
      <c r="JS90" s="2" t="s">
        <v>200</v>
      </c>
      <c r="JT90" s="2" t="s">
        <v>200</v>
      </c>
      <c r="JU90" s="2" t="s">
        <v>200</v>
      </c>
      <c r="JV90" s="2" t="s">
        <v>200</v>
      </c>
      <c r="JW90" s="4"/>
      <c r="JX90" s="8"/>
      <c r="JY90" s="4"/>
      <c r="JZ90" s="8"/>
      <c r="KA90" s="7"/>
      <c r="KB90" s="7"/>
      <c r="KC90" s="2" t="s">
        <v>242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210</v>
      </c>
      <c r="KP90" s="2" t="s">
        <v>243</v>
      </c>
      <c r="KQ90" s="2" t="s">
        <v>613</v>
      </c>
      <c r="KR90" s="2" t="s">
        <v>997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210</v>
      </c>
      <c r="LB90" s="2" t="s">
        <v>243</v>
      </c>
      <c r="LC90" s="2" t="s">
        <v>246</v>
      </c>
      <c r="LD90" s="2" t="s">
        <v>1352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242</v>
      </c>
      <c r="LN90" s="2" t="s">
        <v>197</v>
      </c>
      <c r="LO90" s="2" t="s">
        <v>200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197</v>
      </c>
      <c r="MA90" s="2" t="s">
        <v>696</v>
      </c>
      <c r="MB90" s="2" t="s">
        <v>1547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210</v>
      </c>
      <c r="ML90" s="2" t="s">
        <v>251</v>
      </c>
      <c r="MM90" s="2" t="s">
        <v>1548</v>
      </c>
      <c r="MN90" s="2" t="s">
        <v>1549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254</v>
      </c>
      <c r="NJ90" s="2" t="s">
        <v>197</v>
      </c>
      <c r="NK90" s="2" t="s">
        <v>200</v>
      </c>
      <c r="NL90" s="2" t="s">
        <v>200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210</v>
      </c>
      <c r="NV90" s="2" t="s">
        <v>243</v>
      </c>
      <c r="NW90" s="2" t="s">
        <v>279</v>
      </c>
      <c r="NX90" s="2" t="s">
        <v>200</v>
      </c>
      <c r="NY90" s="2" t="s">
        <v>212</v>
      </c>
      <c r="NZ90" s="2" t="s">
        <v>200</v>
      </c>
      <c r="OA90" s="4"/>
      <c r="OB90" s="8"/>
      <c r="OC90" s="4"/>
      <c r="OD90" s="8"/>
      <c r="OE90" s="7"/>
      <c r="OF90" s="7"/>
      <c r="OG90" s="2" t="s">
        <v>200</v>
      </c>
      <c r="OH90" s="2" t="s">
        <v>200</v>
      </c>
      <c r="OI90" s="2" t="s">
        <v>200</v>
      </c>
      <c r="OJ90" s="2" t="s">
        <v>200</v>
      </c>
      <c r="OK90" s="2" t="s">
        <v>200</v>
      </c>
      <c r="OL90" s="2" t="s">
        <v>200</v>
      </c>
      <c r="OM90" s="4"/>
      <c r="ON90" s="8"/>
      <c r="OO90" s="4"/>
      <c r="OP90" s="8"/>
      <c r="OQ90" s="7"/>
      <c r="OR90" s="7"/>
      <c r="OS90" s="2" t="s">
        <v>210</v>
      </c>
      <c r="OT90" s="2" t="s">
        <v>243</v>
      </c>
      <c r="OU90" s="2" t="s">
        <v>1549</v>
      </c>
      <c r="OV90" s="2" t="s">
        <v>200</v>
      </c>
      <c r="OW90" s="2" t="s">
        <v>212</v>
      </c>
      <c r="OX90" s="2" t="s">
        <v>200</v>
      </c>
      <c r="OY90" s="4"/>
      <c r="OZ90" s="8"/>
      <c r="PA90" s="4"/>
      <c r="PB90" s="8"/>
      <c r="PC90" s="7"/>
      <c r="PD90" s="7"/>
      <c r="PE90" s="2" t="s">
        <v>307</v>
      </c>
      <c r="PF90" s="2" t="s">
        <v>197</v>
      </c>
      <c r="PG90" s="2" t="s">
        <v>668</v>
      </c>
      <c r="PH90" s="2" t="s">
        <v>200</v>
      </c>
      <c r="PI90" s="2" t="s">
        <v>212</v>
      </c>
      <c r="PJ90" s="2" t="s">
        <v>200</v>
      </c>
      <c r="PK90" s="4"/>
      <c r="PL90" s="8"/>
      <c r="PM90" s="4"/>
      <c r="PN90" s="8"/>
      <c r="PO90" s="7"/>
      <c r="PP90" s="7"/>
      <c r="PQ90" s="2" t="s">
        <v>254</v>
      </c>
      <c r="PR90" s="2" t="s">
        <v>197</v>
      </c>
      <c r="PS90" s="2" t="s">
        <v>200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254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243</v>
      </c>
      <c r="QQ90" s="2" t="s">
        <v>265</v>
      </c>
      <c r="QR90" s="2" t="s">
        <v>200</v>
      </c>
      <c r="QS90" s="2" t="s">
        <v>212</v>
      </c>
      <c r="QT90" s="2" t="s">
        <v>200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1550</v>
      </c>
      <c r="B91" s="2" t="s">
        <v>189</v>
      </c>
      <c r="C91" s="2" t="s">
        <v>190</v>
      </c>
      <c r="D91" s="2" t="s">
        <v>191</v>
      </c>
      <c r="E91" s="2" t="s">
        <v>1356</v>
      </c>
      <c r="F91" s="2" t="s">
        <v>586</v>
      </c>
      <c r="G91" s="2" t="s">
        <v>586</v>
      </c>
      <c r="H91" s="2" t="s">
        <v>586</v>
      </c>
      <c r="I91" s="2" t="s">
        <v>1526</v>
      </c>
      <c r="J91" s="2" t="s">
        <v>262</v>
      </c>
      <c r="K91" s="2" t="s">
        <v>394</v>
      </c>
      <c r="L91" s="3">
        <v>67.5</v>
      </c>
      <c r="M91" s="3">
        <v>70.88</v>
      </c>
      <c r="N91" s="3">
        <v>139.99</v>
      </c>
      <c r="O91" s="2" t="s">
        <v>197</v>
      </c>
      <c r="P91" s="2" t="s">
        <v>1191</v>
      </c>
      <c r="Q91" s="2" t="s">
        <v>199</v>
      </c>
      <c r="R91" s="2" t="s">
        <v>200</v>
      </c>
      <c r="S91" s="2" t="s">
        <v>1527</v>
      </c>
      <c r="T91" s="2" t="s">
        <v>200</v>
      </c>
      <c r="U91" s="2" t="s">
        <v>200</v>
      </c>
      <c r="V91" s="2" t="s">
        <v>589</v>
      </c>
      <c r="W91" s="2" t="s">
        <v>590</v>
      </c>
      <c r="X91" s="2" t="s">
        <v>591</v>
      </c>
      <c r="Y91" s="2" t="s">
        <v>1528</v>
      </c>
      <c r="Z91" s="4">
        <v>2</v>
      </c>
      <c r="AA91" s="4">
        <f>=ROUNDDOWN(0.333333333333333,0)</f>
      </c>
      <c r="AB91" s="5">
        <v>6</v>
      </c>
      <c r="AC91" s="2" t="s">
        <v>200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/>
      <c r="AP91" s="4">
        <v>2</v>
      </c>
      <c r="AQ91" s="8">
        <v>156.55</v>
      </c>
      <c r="AR91" s="4">
        <v>5</v>
      </c>
      <c r="AS91" s="8">
        <v>349.74</v>
      </c>
      <c r="AT91" s="7">
        <v>-0.6</v>
      </c>
      <c r="AU91" s="7">
        <v>-0.5524</v>
      </c>
      <c r="AV91" s="4" t="s">
        <v>200</v>
      </c>
      <c r="AW91" s="8" t="s">
        <v>200</v>
      </c>
      <c r="AX91" s="4" t="s">
        <v>200</v>
      </c>
      <c r="AY91" s="8" t="s">
        <v>200</v>
      </c>
      <c r="AZ91" s="7" t="s">
        <v>200</v>
      </c>
      <c r="BA91" s="7" t="s">
        <v>200</v>
      </c>
      <c r="BB91" s="7">
        <v>1</v>
      </c>
      <c r="BC91" s="4" t="s">
        <v>200</v>
      </c>
      <c r="BD91" s="8" t="s">
        <v>200</v>
      </c>
      <c r="BE91" s="4" t="s">
        <v>200</v>
      </c>
      <c r="BF91" s="8" t="s">
        <v>200</v>
      </c>
      <c r="BG91" s="7" t="s">
        <v>200</v>
      </c>
      <c r="BH91" s="7" t="s">
        <v>200</v>
      </c>
      <c r="BI91" s="7" t="s">
        <v>200</v>
      </c>
      <c r="BJ91" s="4">
        <v>2</v>
      </c>
      <c r="BK91" s="8">
        <v>156.55</v>
      </c>
      <c r="BL91" s="2" t="s">
        <v>1551</v>
      </c>
      <c r="BM91" s="7">
        <v>1</v>
      </c>
      <c r="BN91" s="7">
        <v>1</v>
      </c>
      <c r="BO91" s="4"/>
      <c r="BP91" s="8"/>
      <c r="BQ91" s="4">
        <v>1</v>
      </c>
      <c r="BR91" s="8">
        <v>81.43</v>
      </c>
      <c r="BS91" s="7">
        <v>-1</v>
      </c>
      <c r="BT91" s="7">
        <v>-1</v>
      </c>
      <c r="BU91" s="2" t="s">
        <v>210</v>
      </c>
      <c r="BV91" s="2" t="s">
        <v>197</v>
      </c>
      <c r="BW91" s="2" t="s">
        <v>200</v>
      </c>
      <c r="BX91" s="2" t="s">
        <v>1552</v>
      </c>
      <c r="BY91" s="2" t="s">
        <v>212</v>
      </c>
      <c r="BZ91" s="2" t="s">
        <v>200</v>
      </c>
      <c r="CA91" s="4"/>
      <c r="CB91" s="8"/>
      <c r="CC91" s="4">
        <v>3</v>
      </c>
      <c r="CD91" s="8">
        <v>193.2</v>
      </c>
      <c r="CE91" s="7">
        <v>-1</v>
      </c>
      <c r="CF91" s="7">
        <v>-1</v>
      </c>
      <c r="CG91" s="2" t="s">
        <v>210</v>
      </c>
      <c r="CH91" s="2" t="s">
        <v>197</v>
      </c>
      <c r="CI91" s="2" t="s">
        <v>1531</v>
      </c>
      <c r="CJ91" s="2" t="s">
        <v>1553</v>
      </c>
      <c r="CK91" s="2" t="s">
        <v>212</v>
      </c>
      <c r="CL91" s="2" t="s">
        <v>200</v>
      </c>
      <c r="CM91" s="4">
        <v>1</v>
      </c>
      <c r="CN91" s="8">
        <v>80</v>
      </c>
      <c r="CO91" s="4"/>
      <c r="CP91" s="8"/>
      <c r="CQ91" s="7"/>
      <c r="CR91" s="7"/>
      <c r="CS91" s="2" t="s">
        <v>210</v>
      </c>
      <c r="CT91" s="2" t="s">
        <v>197</v>
      </c>
      <c r="CU91" s="2" t="s">
        <v>1533</v>
      </c>
      <c r="CV91" s="2" t="s">
        <v>892</v>
      </c>
      <c r="CW91" s="2" t="s">
        <v>212</v>
      </c>
      <c r="CX91" s="2" t="s">
        <v>200</v>
      </c>
      <c r="CY91" s="4"/>
      <c r="CZ91" s="8"/>
      <c r="DA91" s="4">
        <v>1</v>
      </c>
      <c r="DB91" s="8">
        <v>75.11</v>
      </c>
      <c r="DC91" s="7">
        <v>-1</v>
      </c>
      <c r="DD91" s="7">
        <v>-1</v>
      </c>
      <c r="DE91" s="2" t="s">
        <v>210</v>
      </c>
      <c r="DF91" s="2" t="s">
        <v>197</v>
      </c>
      <c r="DG91" s="2" t="s">
        <v>1534</v>
      </c>
      <c r="DH91" s="2" t="s">
        <v>1554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1536</v>
      </c>
      <c r="DT91" s="2" t="s">
        <v>1537</v>
      </c>
      <c r="DU91" s="2" t="s">
        <v>212</v>
      </c>
      <c r="DV91" s="2" t="s">
        <v>200</v>
      </c>
      <c r="DW91" s="4"/>
      <c r="DX91" s="8"/>
      <c r="DY91" s="4"/>
      <c r="DZ91" s="8"/>
      <c r="EA91" s="7"/>
      <c r="EB91" s="7"/>
      <c r="EC91" s="2" t="s">
        <v>210</v>
      </c>
      <c r="ED91" s="2" t="s">
        <v>197</v>
      </c>
      <c r="EE91" s="2" t="s">
        <v>602</v>
      </c>
      <c r="EF91" s="2" t="s">
        <v>1519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1538</v>
      </c>
      <c r="ER91" s="2" t="s">
        <v>1449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1540</v>
      </c>
      <c r="FD91" s="2" t="s">
        <v>1555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226</v>
      </c>
      <c r="FP91" s="2" t="s">
        <v>1380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228</v>
      </c>
      <c r="FZ91" s="2" t="s">
        <v>197</v>
      </c>
      <c r="GA91" s="2" t="s">
        <v>200</v>
      </c>
      <c r="GB91" s="2" t="s">
        <v>200</v>
      </c>
      <c r="GC91" s="2" t="s">
        <v>212</v>
      </c>
      <c r="GD91" s="2" t="s">
        <v>200</v>
      </c>
      <c r="GE91" s="4">
        <v>1</v>
      </c>
      <c r="GF91" s="8">
        <v>76.55</v>
      </c>
      <c r="GG91" s="4"/>
      <c r="GH91" s="8"/>
      <c r="GI91" s="7"/>
      <c r="GJ91" s="7"/>
      <c r="GK91" s="2" t="s">
        <v>210</v>
      </c>
      <c r="GL91" s="2" t="s">
        <v>197</v>
      </c>
      <c r="GM91" s="2" t="s">
        <v>1556</v>
      </c>
      <c r="GN91" s="2" t="s">
        <v>399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210</v>
      </c>
      <c r="GX91" s="2" t="s">
        <v>197</v>
      </c>
      <c r="GY91" s="2" t="s">
        <v>231</v>
      </c>
      <c r="GZ91" s="2" t="s">
        <v>1557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233</v>
      </c>
      <c r="HL91" s="2" t="s">
        <v>200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254</v>
      </c>
      <c r="HV91" s="2" t="s">
        <v>197</v>
      </c>
      <c r="HW91" s="2" t="s">
        <v>200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197</v>
      </c>
      <c r="II91" s="2" t="s">
        <v>1540</v>
      </c>
      <c r="IJ91" s="2" t="s">
        <v>237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228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406</v>
      </c>
      <c r="JF91" s="2" t="s">
        <v>243</v>
      </c>
      <c r="JG91" s="2" t="s">
        <v>1545</v>
      </c>
      <c r="JH91" s="2" t="s">
        <v>1558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200</v>
      </c>
      <c r="JR91" s="2" t="s">
        <v>200</v>
      </c>
      <c r="JS91" s="2" t="s">
        <v>200</v>
      </c>
      <c r="JT91" s="2" t="s">
        <v>200</v>
      </c>
      <c r="JU91" s="2" t="s">
        <v>200</v>
      </c>
      <c r="JV91" s="2" t="s">
        <v>200</v>
      </c>
      <c r="JW91" s="4"/>
      <c r="JX91" s="8"/>
      <c r="JY91" s="4"/>
      <c r="JZ91" s="8"/>
      <c r="KA91" s="7"/>
      <c r="KB91" s="7"/>
      <c r="KC91" s="2" t="s">
        <v>242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210</v>
      </c>
      <c r="KP91" s="2" t="s">
        <v>243</v>
      </c>
      <c r="KQ91" s="2" t="s">
        <v>613</v>
      </c>
      <c r="KR91" s="2" t="s">
        <v>638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210</v>
      </c>
      <c r="LB91" s="2" t="s">
        <v>243</v>
      </c>
      <c r="LC91" s="2" t="s">
        <v>400</v>
      </c>
      <c r="LD91" s="2" t="s">
        <v>1559</v>
      </c>
      <c r="LE91" s="2" t="s">
        <v>212</v>
      </c>
      <c r="LF91" s="2" t="s">
        <v>200</v>
      </c>
      <c r="LG91" s="4"/>
      <c r="LH91" s="8"/>
      <c r="LI91" s="4"/>
      <c r="LJ91" s="8"/>
      <c r="LK91" s="7"/>
      <c r="LL91" s="7"/>
      <c r="LM91" s="2" t="s">
        <v>242</v>
      </c>
      <c r="LN91" s="2" t="s">
        <v>197</v>
      </c>
      <c r="LO91" s="2" t="s">
        <v>200</v>
      </c>
      <c r="LP91" s="2" t="s">
        <v>200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197</v>
      </c>
      <c r="MA91" s="2" t="s">
        <v>696</v>
      </c>
      <c r="MB91" s="2" t="s">
        <v>1560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210</v>
      </c>
      <c r="ML91" s="2" t="s">
        <v>251</v>
      </c>
      <c r="MM91" s="2" t="s">
        <v>1548</v>
      </c>
      <c r="MN91" s="2" t="s">
        <v>1535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254</v>
      </c>
      <c r="NJ91" s="2" t="s">
        <v>197</v>
      </c>
      <c r="NK91" s="2" t="s">
        <v>200</v>
      </c>
      <c r="NL91" s="2" t="s">
        <v>200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210</v>
      </c>
      <c r="NV91" s="2" t="s">
        <v>243</v>
      </c>
      <c r="NW91" s="2" t="s">
        <v>279</v>
      </c>
      <c r="NX91" s="2" t="s">
        <v>200</v>
      </c>
      <c r="NY91" s="2" t="s">
        <v>212</v>
      </c>
      <c r="NZ91" s="2" t="s">
        <v>200</v>
      </c>
      <c r="OA91" s="4"/>
      <c r="OB91" s="8"/>
      <c r="OC91" s="4"/>
      <c r="OD91" s="8"/>
      <c r="OE91" s="7"/>
      <c r="OF91" s="7"/>
      <c r="OG91" s="2" t="s">
        <v>200</v>
      </c>
      <c r="OH91" s="2" t="s">
        <v>200</v>
      </c>
      <c r="OI91" s="2" t="s">
        <v>200</v>
      </c>
      <c r="OJ91" s="2" t="s">
        <v>200</v>
      </c>
      <c r="OK91" s="2" t="s">
        <v>200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243</v>
      </c>
      <c r="OU91" s="2" t="s">
        <v>1549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210</v>
      </c>
      <c r="PF91" s="2" t="s">
        <v>197</v>
      </c>
      <c r="PG91" s="2" t="s">
        <v>378</v>
      </c>
      <c r="PH91" s="2" t="s">
        <v>200</v>
      </c>
      <c r="PI91" s="2" t="s">
        <v>212</v>
      </c>
      <c r="PJ91" s="2" t="s">
        <v>200</v>
      </c>
      <c r="PK91" s="4"/>
      <c r="PL91" s="8"/>
      <c r="PM91" s="4"/>
      <c r="PN91" s="8"/>
      <c r="PO91" s="7"/>
      <c r="PP91" s="7"/>
      <c r="PQ91" s="2" t="s">
        <v>254</v>
      </c>
      <c r="PR91" s="2" t="s">
        <v>197</v>
      </c>
      <c r="PS91" s="2" t="s">
        <v>200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254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243</v>
      </c>
      <c r="QQ91" s="2" t="s">
        <v>265</v>
      </c>
      <c r="QR91" s="2" t="s">
        <v>200</v>
      </c>
      <c r="QS91" s="2" t="s">
        <v>212</v>
      </c>
      <c r="QT91" s="2" t="s">
        <v>200</v>
      </c>
      <c r="QU91" s="4">
        <v>2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1561</v>
      </c>
      <c r="B92" s="2" t="s">
        <v>189</v>
      </c>
      <c r="C92" s="2" t="s">
        <v>190</v>
      </c>
      <c r="D92" s="2" t="s">
        <v>191</v>
      </c>
      <c r="E92" s="2" t="s">
        <v>1356</v>
      </c>
      <c r="F92" s="2" t="s">
        <v>1562</v>
      </c>
      <c r="G92" s="2" t="s">
        <v>1562</v>
      </c>
      <c r="H92" s="2" t="s">
        <v>1562</v>
      </c>
      <c r="I92" s="2" t="s">
        <v>1489</v>
      </c>
      <c r="J92" s="2" t="s">
        <v>195</v>
      </c>
      <c r="K92" s="2" t="s">
        <v>1563</v>
      </c>
      <c r="L92" s="3">
        <v>59.99</v>
      </c>
      <c r="M92" s="3">
        <v>62.99</v>
      </c>
      <c r="N92" s="3">
        <v>119.99</v>
      </c>
      <c r="O92" s="2" t="s">
        <v>395</v>
      </c>
      <c r="P92" s="2" t="s">
        <v>396</v>
      </c>
      <c r="Q92" s="2" t="s">
        <v>199</v>
      </c>
      <c r="R92" s="2" t="s">
        <v>200</v>
      </c>
      <c r="S92" s="2" t="s">
        <v>1564</v>
      </c>
      <c r="T92" s="2" t="s">
        <v>200</v>
      </c>
      <c r="U92" s="2" t="s">
        <v>200</v>
      </c>
      <c r="V92" s="2" t="s">
        <v>1120</v>
      </c>
      <c r="W92" s="2" t="s">
        <v>473</v>
      </c>
      <c r="X92" s="2" t="s">
        <v>1565</v>
      </c>
      <c r="Y92" s="2" t="s">
        <v>592</v>
      </c>
      <c r="Z92" s="4">
        <v>1</v>
      </c>
      <c r="AA92" s="4">
        <f>=ROUNDDOWN(0.2,0)</f>
      </c>
      <c r="AB92" s="5">
        <v>5</v>
      </c>
      <c r="AC92" s="2" t="s">
        <v>200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/>
      <c r="AP92" s="4"/>
      <c r="AQ92" s="8"/>
      <c r="AR92" s="4">
        <v>4</v>
      </c>
      <c r="AS92" s="8">
        <v>250.34</v>
      </c>
      <c r="AT92" s="7">
        <v>-1</v>
      </c>
      <c r="AU92" s="7">
        <v>-1</v>
      </c>
      <c r="AV92" s="4" t="s">
        <v>200</v>
      </c>
      <c r="AW92" s="8" t="s">
        <v>200</v>
      </c>
      <c r="AX92" s="4">
        <v>6</v>
      </c>
      <c r="AY92" s="8">
        <v>404.57</v>
      </c>
      <c r="AZ92" s="7" t="s">
        <v>200</v>
      </c>
      <c r="BA92" s="7" t="s">
        <v>200</v>
      </c>
      <c r="BB92" s="7"/>
      <c r="BC92" s="4" t="s">
        <v>200</v>
      </c>
      <c r="BD92" s="8" t="s">
        <v>200</v>
      </c>
      <c r="BE92" s="4">
        <v>6</v>
      </c>
      <c r="BF92" s="8">
        <v>404.57</v>
      </c>
      <c r="BG92" s="7" t="s">
        <v>200</v>
      </c>
      <c r="BH92" s="7" t="s">
        <v>200</v>
      </c>
      <c r="BI92" s="7"/>
      <c r="BJ92" s="4"/>
      <c r="BK92" s="8"/>
      <c r="BL92" s="2" t="s">
        <v>1566</v>
      </c>
      <c r="BM92" s="7"/>
      <c r="BN92" s="7"/>
      <c r="BO92" s="4"/>
      <c r="BP92" s="8"/>
      <c r="BQ92" s="4"/>
      <c r="BR92" s="8"/>
      <c r="BS92" s="7"/>
      <c r="BT92" s="7"/>
      <c r="BU92" s="2" t="s">
        <v>1017</v>
      </c>
      <c r="BV92" s="2" t="s">
        <v>243</v>
      </c>
      <c r="BW92" s="2" t="s">
        <v>200</v>
      </c>
      <c r="BX92" s="2" t="s">
        <v>1567</v>
      </c>
      <c r="BY92" s="2" t="s">
        <v>212</v>
      </c>
      <c r="BZ92" s="2" t="s">
        <v>200</v>
      </c>
      <c r="CA92" s="4"/>
      <c r="CB92" s="8"/>
      <c r="CC92" s="4"/>
      <c r="CD92" s="8"/>
      <c r="CE92" s="7"/>
      <c r="CF92" s="7"/>
      <c r="CG92" s="2" t="s">
        <v>210</v>
      </c>
      <c r="CH92" s="2" t="s">
        <v>243</v>
      </c>
      <c r="CI92" s="2" t="s">
        <v>596</v>
      </c>
      <c r="CJ92" s="2" t="s">
        <v>1568</v>
      </c>
      <c r="CK92" s="2" t="s">
        <v>499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243</v>
      </c>
      <c r="CU92" s="2" t="s">
        <v>215</v>
      </c>
      <c r="CV92" s="2" t="s">
        <v>638</v>
      </c>
      <c r="CW92" s="2" t="s">
        <v>212</v>
      </c>
      <c r="CX92" s="2" t="s">
        <v>200</v>
      </c>
      <c r="CY92" s="4"/>
      <c r="CZ92" s="8"/>
      <c r="DA92" s="4"/>
      <c r="DB92" s="8"/>
      <c r="DC92" s="7"/>
      <c r="DD92" s="7"/>
      <c r="DE92" s="2" t="s">
        <v>210</v>
      </c>
      <c r="DF92" s="2" t="s">
        <v>243</v>
      </c>
      <c r="DG92" s="2" t="s">
        <v>596</v>
      </c>
      <c r="DH92" s="2" t="s">
        <v>1569</v>
      </c>
      <c r="DI92" s="2" t="s">
        <v>212</v>
      </c>
      <c r="DJ92" s="2" t="s">
        <v>200</v>
      </c>
      <c r="DK92" s="4"/>
      <c r="DL92" s="8"/>
      <c r="DM92" s="4">
        <v>1</v>
      </c>
      <c r="DN92" s="8">
        <v>59.68</v>
      </c>
      <c r="DO92" s="7">
        <v>-1</v>
      </c>
      <c r="DP92" s="7">
        <v>-1</v>
      </c>
      <c r="DQ92" s="2" t="s">
        <v>210</v>
      </c>
      <c r="DR92" s="2" t="s">
        <v>243</v>
      </c>
      <c r="DS92" s="2" t="s">
        <v>596</v>
      </c>
      <c r="DT92" s="2" t="s">
        <v>1570</v>
      </c>
      <c r="DU92" s="2" t="s">
        <v>212</v>
      </c>
      <c r="DV92" s="2" t="s">
        <v>200</v>
      </c>
      <c r="DW92" s="4"/>
      <c r="DX92" s="8"/>
      <c r="DY92" s="4"/>
      <c r="DZ92" s="8"/>
      <c r="EA92" s="7"/>
      <c r="EB92" s="7"/>
      <c r="EC92" s="2" t="s">
        <v>210</v>
      </c>
      <c r="ED92" s="2" t="s">
        <v>243</v>
      </c>
      <c r="EE92" s="2" t="s">
        <v>1571</v>
      </c>
      <c r="EF92" s="2" t="s">
        <v>638</v>
      </c>
      <c r="EG92" s="2" t="s">
        <v>212</v>
      </c>
      <c r="EH92" s="2" t="s">
        <v>200</v>
      </c>
      <c r="EI92" s="4"/>
      <c r="EJ92" s="8"/>
      <c r="EK92" s="4">
        <v>1</v>
      </c>
      <c r="EL92" s="8">
        <v>61.5</v>
      </c>
      <c r="EM92" s="7">
        <v>-1</v>
      </c>
      <c r="EN92" s="7">
        <v>-1</v>
      </c>
      <c r="EO92" s="2" t="s">
        <v>210</v>
      </c>
      <c r="EP92" s="2" t="s">
        <v>243</v>
      </c>
      <c r="EQ92" s="2" t="s">
        <v>596</v>
      </c>
      <c r="ER92" s="2" t="s">
        <v>1572</v>
      </c>
      <c r="ES92" s="2" t="s">
        <v>212</v>
      </c>
      <c r="ET92" s="2" t="s">
        <v>200</v>
      </c>
      <c r="EU92" s="4"/>
      <c r="EV92" s="8"/>
      <c r="EW92" s="4"/>
      <c r="EX92" s="8"/>
      <c r="EY92" s="7"/>
      <c r="EZ92" s="7"/>
      <c r="FA92" s="2" t="s">
        <v>210</v>
      </c>
      <c r="FB92" s="2" t="s">
        <v>243</v>
      </c>
      <c r="FC92" s="2" t="s">
        <v>596</v>
      </c>
      <c r="FD92" s="2" t="s">
        <v>1573</v>
      </c>
      <c r="FE92" s="2" t="s">
        <v>212</v>
      </c>
      <c r="FF92" s="2" t="s">
        <v>200</v>
      </c>
      <c r="FG92" s="4"/>
      <c r="FH92" s="8"/>
      <c r="FI92" s="4">
        <v>2</v>
      </c>
      <c r="FJ92" s="8">
        <v>129.16</v>
      </c>
      <c r="FK92" s="7">
        <v>-1</v>
      </c>
      <c r="FL92" s="7">
        <v>-1</v>
      </c>
      <c r="FM92" s="2" t="s">
        <v>210</v>
      </c>
      <c r="FN92" s="2" t="s">
        <v>243</v>
      </c>
      <c r="FO92" s="2" t="s">
        <v>1571</v>
      </c>
      <c r="FP92" s="2" t="s">
        <v>1382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254</v>
      </c>
      <c r="FZ92" s="2" t="s">
        <v>243</v>
      </c>
      <c r="GA92" s="2" t="s">
        <v>200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243</v>
      </c>
      <c r="GM92" s="2" t="s">
        <v>709</v>
      </c>
      <c r="GN92" s="2" t="s">
        <v>1574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254</v>
      </c>
      <c r="GX92" s="2" t="s">
        <v>243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254</v>
      </c>
      <c r="HJ92" s="2" t="s">
        <v>243</v>
      </c>
      <c r="HK92" s="2" t="s">
        <v>200</v>
      </c>
      <c r="HL92" s="2" t="s">
        <v>200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254</v>
      </c>
      <c r="HV92" s="2" t="s">
        <v>243</v>
      </c>
      <c r="HW92" s="2" t="s">
        <v>200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243</v>
      </c>
      <c r="II92" s="2" t="s">
        <v>596</v>
      </c>
      <c r="IJ92" s="2" t="s">
        <v>1575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228</v>
      </c>
      <c r="IT92" s="2" t="s">
        <v>243</v>
      </c>
      <c r="IU92" s="2" t="s">
        <v>1395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228</v>
      </c>
      <c r="JF92" s="2" t="s">
        <v>243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200</v>
      </c>
      <c r="JR92" s="2" t="s">
        <v>200</v>
      </c>
      <c r="JS92" s="2" t="s">
        <v>200</v>
      </c>
      <c r="JT92" s="2" t="s">
        <v>200</v>
      </c>
      <c r="JU92" s="2" t="s">
        <v>200</v>
      </c>
      <c r="JV92" s="2" t="s">
        <v>200</v>
      </c>
      <c r="JW92" s="4"/>
      <c r="JX92" s="8"/>
      <c r="JY92" s="4"/>
      <c r="JZ92" s="8"/>
      <c r="KA92" s="7"/>
      <c r="KB92" s="7"/>
      <c r="KC92" s="2" t="s">
        <v>242</v>
      </c>
      <c r="KD92" s="2" t="s">
        <v>243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210</v>
      </c>
      <c r="KP92" s="2" t="s">
        <v>243</v>
      </c>
      <c r="KQ92" s="2" t="s">
        <v>275</v>
      </c>
      <c r="KR92" s="2" t="s">
        <v>328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210</v>
      </c>
      <c r="LB92" s="2" t="s">
        <v>243</v>
      </c>
      <c r="LC92" s="2" t="s">
        <v>246</v>
      </c>
      <c r="LD92" s="2" t="s">
        <v>292</v>
      </c>
      <c r="LE92" s="2" t="s">
        <v>212</v>
      </c>
      <c r="LF92" s="2" t="s">
        <v>200</v>
      </c>
      <c r="LG92" s="4"/>
      <c r="LH92" s="8"/>
      <c r="LI92" s="4"/>
      <c r="LJ92" s="8"/>
      <c r="LK92" s="7"/>
      <c r="LL92" s="7"/>
      <c r="LM92" s="2" t="s">
        <v>254</v>
      </c>
      <c r="LN92" s="2" t="s">
        <v>243</v>
      </c>
      <c r="LO92" s="2" t="s">
        <v>200</v>
      </c>
      <c r="LP92" s="2" t="s">
        <v>200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243</v>
      </c>
      <c r="MA92" s="2" t="s">
        <v>616</v>
      </c>
      <c r="MB92" s="2" t="s">
        <v>1576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210</v>
      </c>
      <c r="ML92" s="2" t="s">
        <v>243</v>
      </c>
      <c r="MM92" s="2" t="s">
        <v>618</v>
      </c>
      <c r="MN92" s="2" t="s">
        <v>1577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254</v>
      </c>
      <c r="NJ92" s="2" t="s">
        <v>243</v>
      </c>
      <c r="NK92" s="2" t="s">
        <v>200</v>
      </c>
      <c r="NL92" s="2" t="s">
        <v>200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200</v>
      </c>
      <c r="OH92" s="2" t="s">
        <v>200</v>
      </c>
      <c r="OI92" s="2" t="s">
        <v>200</v>
      </c>
      <c r="OJ92" s="2" t="s">
        <v>200</v>
      </c>
      <c r="OK92" s="2" t="s">
        <v>200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243</v>
      </c>
      <c r="OU92" s="2" t="s">
        <v>666</v>
      </c>
      <c r="OV92" s="2" t="s">
        <v>716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210</v>
      </c>
      <c r="PF92" s="2" t="s">
        <v>243</v>
      </c>
      <c r="PG92" s="2" t="s">
        <v>1571</v>
      </c>
      <c r="PH92" s="2" t="s">
        <v>496</v>
      </c>
      <c r="PI92" s="2" t="s">
        <v>212</v>
      </c>
      <c r="PJ92" s="2" t="s">
        <v>200</v>
      </c>
      <c r="PK92" s="4"/>
      <c r="PL92" s="8"/>
      <c r="PM92" s="4"/>
      <c r="PN92" s="8"/>
      <c r="PO92" s="7"/>
      <c r="PP92" s="7"/>
      <c r="PQ92" s="2" t="s">
        <v>254</v>
      </c>
      <c r="PR92" s="2" t="s">
        <v>243</v>
      </c>
      <c r="PS92" s="2" t="s">
        <v>200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200</v>
      </c>
      <c r="QD92" s="2" t="s">
        <v>200</v>
      </c>
      <c r="QE92" s="2" t="s">
        <v>200</v>
      </c>
      <c r="QF92" s="2" t="s">
        <v>200</v>
      </c>
      <c r="QG92" s="2" t="s">
        <v>200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243</v>
      </c>
      <c r="QQ92" s="2" t="s">
        <v>669</v>
      </c>
      <c r="QR92" s="2" t="s">
        <v>1578</v>
      </c>
      <c r="QS92" s="2" t="s">
        <v>212</v>
      </c>
      <c r="QT92" s="2" t="s">
        <v>200</v>
      </c>
      <c r="QU92" s="4">
        <v>1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1579</v>
      </c>
      <c r="B93" s="2" t="s">
        <v>189</v>
      </c>
      <c r="C93" s="2" t="s">
        <v>190</v>
      </c>
      <c r="D93" s="2" t="s">
        <v>191</v>
      </c>
      <c r="E93" s="2" t="s">
        <v>1356</v>
      </c>
      <c r="F93" s="2" t="s">
        <v>1562</v>
      </c>
      <c r="G93" s="2" t="s">
        <v>1562</v>
      </c>
      <c r="H93" s="2" t="s">
        <v>1562</v>
      </c>
      <c r="I93" s="2" t="s">
        <v>1489</v>
      </c>
      <c r="J93" s="2" t="s">
        <v>1516</v>
      </c>
      <c r="K93" s="2" t="s">
        <v>1563</v>
      </c>
      <c r="L93" s="3">
        <v>75</v>
      </c>
      <c r="M93" s="3">
        <v>78.74</v>
      </c>
      <c r="N93" s="3">
        <v>149.99</v>
      </c>
      <c r="O93" s="2" t="s">
        <v>1190</v>
      </c>
      <c r="P93" s="2" t="s">
        <v>396</v>
      </c>
      <c r="Q93" s="2" t="s">
        <v>199</v>
      </c>
      <c r="R93" s="2" t="s">
        <v>200</v>
      </c>
      <c r="S93" s="2" t="s">
        <v>1564</v>
      </c>
      <c r="T93" s="2" t="s">
        <v>200</v>
      </c>
      <c r="U93" s="2" t="s">
        <v>200</v>
      </c>
      <c r="V93" s="2" t="s">
        <v>1120</v>
      </c>
      <c r="W93" s="2" t="s">
        <v>473</v>
      </c>
      <c r="X93" s="2" t="s">
        <v>1565</v>
      </c>
      <c r="Y93" s="2" t="s">
        <v>592</v>
      </c>
      <c r="Z93" s="4"/>
      <c r="AA93" s="4">
        <f>=ROUNDDOWN({0},0)</f>
      </c>
      <c r="AB93" s="5">
        <v>7</v>
      </c>
      <c r="AC93" s="2" t="s">
        <v>200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200</v>
      </c>
      <c r="AM93" s="4"/>
      <c r="AN93" s="4"/>
      <c r="AO93" s="7"/>
      <c r="AP93" s="4"/>
      <c r="AQ93" s="8"/>
      <c r="AR93" s="4">
        <v>2</v>
      </c>
      <c r="AS93" s="8">
        <v>154.23</v>
      </c>
      <c r="AT93" s="7">
        <v>-1</v>
      </c>
      <c r="AU93" s="7">
        <v>-1</v>
      </c>
      <c r="AV93" s="4" t="s">
        <v>200</v>
      </c>
      <c r="AW93" s="8" t="s">
        <v>200</v>
      </c>
      <c r="AX93" s="4" t="s">
        <v>200</v>
      </c>
      <c r="AY93" s="8" t="s">
        <v>200</v>
      </c>
      <c r="AZ93" s="7" t="s">
        <v>200</v>
      </c>
      <c r="BA93" s="7" t="s">
        <v>200</v>
      </c>
      <c r="BB93" s="7"/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/>
      <c r="BJ93" s="4"/>
      <c r="BK93" s="8"/>
      <c r="BL93" s="2" t="s">
        <v>1580</v>
      </c>
      <c r="BM93" s="7"/>
      <c r="BN93" s="7"/>
      <c r="BO93" s="4"/>
      <c r="BP93" s="8"/>
      <c r="BQ93" s="4"/>
      <c r="BR93" s="8"/>
      <c r="BS93" s="7"/>
      <c r="BT93" s="7"/>
      <c r="BU93" s="2" t="s">
        <v>1017</v>
      </c>
      <c r="BV93" s="2" t="s">
        <v>243</v>
      </c>
      <c r="BW93" s="2" t="s">
        <v>200</v>
      </c>
      <c r="BX93" s="2" t="s">
        <v>1567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243</v>
      </c>
      <c r="CI93" s="2" t="s">
        <v>596</v>
      </c>
      <c r="CJ93" s="2" t="s">
        <v>1581</v>
      </c>
      <c r="CK93" s="2" t="s">
        <v>499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243</v>
      </c>
      <c r="CU93" s="2" t="s">
        <v>215</v>
      </c>
      <c r="CV93" s="2" t="s">
        <v>1378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243</v>
      </c>
      <c r="DG93" s="2" t="s">
        <v>596</v>
      </c>
      <c r="DH93" s="2" t="s">
        <v>1582</v>
      </c>
      <c r="DI93" s="2" t="s">
        <v>212</v>
      </c>
      <c r="DJ93" s="2" t="s">
        <v>200</v>
      </c>
      <c r="DK93" s="4"/>
      <c r="DL93" s="8"/>
      <c r="DM93" s="4">
        <v>1</v>
      </c>
      <c r="DN93" s="8">
        <v>75.95</v>
      </c>
      <c r="DO93" s="7">
        <v>-1</v>
      </c>
      <c r="DP93" s="7">
        <v>-1</v>
      </c>
      <c r="DQ93" s="2" t="s">
        <v>210</v>
      </c>
      <c r="DR93" s="2" t="s">
        <v>243</v>
      </c>
      <c r="DS93" s="2" t="s">
        <v>596</v>
      </c>
      <c r="DT93" s="2" t="s">
        <v>1583</v>
      </c>
      <c r="DU93" s="2" t="s">
        <v>212</v>
      </c>
      <c r="DV93" s="2" t="s">
        <v>200</v>
      </c>
      <c r="DW93" s="4"/>
      <c r="DX93" s="8"/>
      <c r="DY93" s="4"/>
      <c r="DZ93" s="8"/>
      <c r="EA93" s="7"/>
      <c r="EB93" s="7"/>
      <c r="EC93" s="2" t="s">
        <v>210</v>
      </c>
      <c r="ED93" s="2" t="s">
        <v>243</v>
      </c>
      <c r="EE93" s="2" t="s">
        <v>1571</v>
      </c>
      <c r="EF93" s="2" t="s">
        <v>638</v>
      </c>
      <c r="EG93" s="2" t="s">
        <v>212</v>
      </c>
      <c r="EH93" s="2" t="s">
        <v>200</v>
      </c>
      <c r="EI93" s="4"/>
      <c r="EJ93" s="8"/>
      <c r="EK93" s="4">
        <v>1</v>
      </c>
      <c r="EL93" s="8">
        <v>78.28</v>
      </c>
      <c r="EM93" s="7">
        <v>-1</v>
      </c>
      <c r="EN93" s="7">
        <v>-1</v>
      </c>
      <c r="EO93" s="2" t="s">
        <v>210</v>
      </c>
      <c r="EP93" s="2" t="s">
        <v>243</v>
      </c>
      <c r="EQ93" s="2" t="s">
        <v>596</v>
      </c>
      <c r="ER93" s="2" t="s">
        <v>1584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243</v>
      </c>
      <c r="FC93" s="2" t="s">
        <v>596</v>
      </c>
      <c r="FD93" s="2" t="s">
        <v>1585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243</v>
      </c>
      <c r="FO93" s="2" t="s">
        <v>1571</v>
      </c>
      <c r="FP93" s="2" t="s">
        <v>1586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254</v>
      </c>
      <c r="FZ93" s="2" t="s">
        <v>243</v>
      </c>
      <c r="GA93" s="2" t="s">
        <v>200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210</v>
      </c>
      <c r="GL93" s="2" t="s">
        <v>243</v>
      </c>
      <c r="GM93" s="2" t="s">
        <v>709</v>
      </c>
      <c r="GN93" s="2" t="s">
        <v>898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254</v>
      </c>
      <c r="GX93" s="2" t="s">
        <v>243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254</v>
      </c>
      <c r="HJ93" s="2" t="s">
        <v>243</v>
      </c>
      <c r="HK93" s="2" t="s">
        <v>200</v>
      </c>
      <c r="HL93" s="2" t="s">
        <v>200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254</v>
      </c>
      <c r="HV93" s="2" t="s">
        <v>243</v>
      </c>
      <c r="HW93" s="2" t="s">
        <v>200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243</v>
      </c>
      <c r="II93" s="2" t="s">
        <v>596</v>
      </c>
      <c r="IJ93" s="2" t="s">
        <v>1587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228</v>
      </c>
      <c r="IT93" s="2" t="s">
        <v>243</v>
      </c>
      <c r="IU93" s="2" t="s">
        <v>1395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228</v>
      </c>
      <c r="JF93" s="2" t="s">
        <v>243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200</v>
      </c>
      <c r="JR93" s="2" t="s">
        <v>200</v>
      </c>
      <c r="JS93" s="2" t="s">
        <v>200</v>
      </c>
      <c r="JT93" s="2" t="s">
        <v>200</v>
      </c>
      <c r="JU93" s="2" t="s">
        <v>200</v>
      </c>
      <c r="JV93" s="2" t="s">
        <v>200</v>
      </c>
      <c r="JW93" s="4"/>
      <c r="JX93" s="8"/>
      <c r="JY93" s="4"/>
      <c r="JZ93" s="8"/>
      <c r="KA93" s="7"/>
      <c r="KB93" s="7"/>
      <c r="KC93" s="2" t="s">
        <v>242</v>
      </c>
      <c r="KD93" s="2" t="s">
        <v>243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210</v>
      </c>
      <c r="KP93" s="2" t="s">
        <v>243</v>
      </c>
      <c r="KQ93" s="2" t="s">
        <v>275</v>
      </c>
      <c r="KR93" s="2" t="s">
        <v>245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210</v>
      </c>
      <c r="LB93" s="2" t="s">
        <v>243</v>
      </c>
      <c r="LC93" s="2" t="s">
        <v>246</v>
      </c>
      <c r="LD93" s="2" t="s">
        <v>416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254</v>
      </c>
      <c r="LN93" s="2" t="s">
        <v>243</v>
      </c>
      <c r="LO93" s="2" t="s">
        <v>200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243</v>
      </c>
      <c r="MA93" s="2" t="s">
        <v>616</v>
      </c>
      <c r="MB93" s="2" t="s">
        <v>1588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210</v>
      </c>
      <c r="ML93" s="2" t="s">
        <v>243</v>
      </c>
      <c r="MM93" s="2" t="s">
        <v>618</v>
      </c>
      <c r="MN93" s="2" t="s">
        <v>1577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254</v>
      </c>
      <c r="NJ93" s="2" t="s">
        <v>243</v>
      </c>
      <c r="NK93" s="2" t="s">
        <v>200</v>
      </c>
      <c r="NL93" s="2" t="s">
        <v>200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200</v>
      </c>
      <c r="OH93" s="2" t="s">
        <v>200</v>
      </c>
      <c r="OI93" s="2" t="s">
        <v>200</v>
      </c>
      <c r="OJ93" s="2" t="s">
        <v>200</v>
      </c>
      <c r="OK93" s="2" t="s">
        <v>200</v>
      </c>
      <c r="OL93" s="2" t="s">
        <v>200</v>
      </c>
      <c r="OM93" s="4"/>
      <c r="ON93" s="8"/>
      <c r="OO93" s="4"/>
      <c r="OP93" s="8"/>
      <c r="OQ93" s="7"/>
      <c r="OR93" s="7"/>
      <c r="OS93" s="2" t="s">
        <v>210</v>
      </c>
      <c r="OT93" s="2" t="s">
        <v>243</v>
      </c>
      <c r="OU93" s="2" t="s">
        <v>666</v>
      </c>
      <c r="OV93" s="2" t="s">
        <v>1589</v>
      </c>
      <c r="OW93" s="2" t="s">
        <v>212</v>
      </c>
      <c r="OX93" s="2" t="s">
        <v>200</v>
      </c>
      <c r="OY93" s="4"/>
      <c r="OZ93" s="8"/>
      <c r="PA93" s="4"/>
      <c r="PB93" s="8"/>
      <c r="PC93" s="7"/>
      <c r="PD93" s="7"/>
      <c r="PE93" s="2" t="s">
        <v>210</v>
      </c>
      <c r="PF93" s="2" t="s">
        <v>243</v>
      </c>
      <c r="PG93" s="2" t="s">
        <v>1571</v>
      </c>
      <c r="PH93" s="2" t="s">
        <v>390</v>
      </c>
      <c r="PI93" s="2" t="s">
        <v>212</v>
      </c>
      <c r="PJ93" s="2" t="s">
        <v>200</v>
      </c>
      <c r="PK93" s="4"/>
      <c r="PL93" s="8"/>
      <c r="PM93" s="4"/>
      <c r="PN93" s="8"/>
      <c r="PO93" s="7"/>
      <c r="PP93" s="7"/>
      <c r="PQ93" s="2" t="s">
        <v>254</v>
      </c>
      <c r="PR93" s="2" t="s">
        <v>243</v>
      </c>
      <c r="PS93" s="2" t="s">
        <v>200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200</v>
      </c>
      <c r="QD93" s="2" t="s">
        <v>200</v>
      </c>
      <c r="QE93" s="2" t="s">
        <v>200</v>
      </c>
      <c r="QF93" s="2" t="s">
        <v>200</v>
      </c>
      <c r="QG93" s="2" t="s">
        <v>200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243</v>
      </c>
      <c r="QQ93" s="2" t="s">
        <v>669</v>
      </c>
      <c r="QR93" s="2" t="s">
        <v>1590</v>
      </c>
      <c r="QS93" s="2" t="s">
        <v>212</v>
      </c>
      <c r="QT93" s="2" t="s">
        <v>200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1591</v>
      </c>
      <c r="B94" s="2" t="s">
        <v>189</v>
      </c>
      <c r="C94" s="2" t="s">
        <v>190</v>
      </c>
      <c r="D94" s="2" t="s">
        <v>191</v>
      </c>
      <c r="E94" s="2" t="s">
        <v>1356</v>
      </c>
      <c r="F94" s="2" t="s">
        <v>1592</v>
      </c>
      <c r="G94" s="2" t="s">
        <v>1592</v>
      </c>
      <c r="H94" s="2" t="s">
        <v>1592</v>
      </c>
      <c r="I94" s="2" t="s">
        <v>192</v>
      </c>
      <c r="J94" s="2" t="s">
        <v>1490</v>
      </c>
      <c r="K94" s="2" t="s">
        <v>1563</v>
      </c>
      <c r="L94" s="3">
        <v>52.8</v>
      </c>
      <c r="M94" s="3">
        <v>55.43</v>
      </c>
      <c r="N94" s="3">
        <v>109.99</v>
      </c>
      <c r="O94" s="2" t="s">
        <v>1266</v>
      </c>
      <c r="P94" s="2" t="s">
        <v>396</v>
      </c>
      <c r="Q94" s="2" t="s">
        <v>199</v>
      </c>
      <c r="R94" s="2" t="s">
        <v>200</v>
      </c>
      <c r="S94" s="2" t="s">
        <v>1593</v>
      </c>
      <c r="T94" s="2" t="s">
        <v>200</v>
      </c>
      <c r="U94" s="2" t="s">
        <v>200</v>
      </c>
      <c r="V94" s="2" t="s">
        <v>1594</v>
      </c>
      <c r="W94" s="2" t="s">
        <v>723</v>
      </c>
      <c r="X94" s="2" t="s">
        <v>1595</v>
      </c>
      <c r="Y94" s="2" t="s">
        <v>592</v>
      </c>
      <c r="Z94" s="4"/>
      <c r="AA94" s="4">
        <f>=ROUNDDOWN({0},0)</f>
      </c>
      <c r="AB94" s="5"/>
      <c r="AC94" s="2" t="s">
        <v>200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/>
      <c r="AP94" s="4"/>
      <c r="AQ94" s="8"/>
      <c r="AR94" s="4">
        <v>5</v>
      </c>
      <c r="AS94" s="8">
        <v>278.86</v>
      </c>
      <c r="AT94" s="7">
        <v>-1</v>
      </c>
      <c r="AU94" s="7">
        <v>-1</v>
      </c>
      <c r="AV94" s="4" t="s">
        <v>200</v>
      </c>
      <c r="AW94" s="8" t="s">
        <v>200</v>
      </c>
      <c r="AX94" s="4">
        <v>12</v>
      </c>
      <c r="AY94" s="8">
        <v>792.38</v>
      </c>
      <c r="AZ94" s="7" t="s">
        <v>200</v>
      </c>
      <c r="BA94" s="7" t="s">
        <v>200</v>
      </c>
      <c r="BB94" s="7"/>
      <c r="BC94" s="4" t="s">
        <v>200</v>
      </c>
      <c r="BD94" s="8" t="s">
        <v>200</v>
      </c>
      <c r="BE94" s="4">
        <v>12</v>
      </c>
      <c r="BF94" s="8">
        <v>792.38</v>
      </c>
      <c r="BG94" s="7" t="s">
        <v>200</v>
      </c>
      <c r="BH94" s="7" t="s">
        <v>200</v>
      </c>
      <c r="BI94" s="7"/>
      <c r="BJ94" s="4"/>
      <c r="BK94" s="8"/>
      <c r="BL94" s="2" t="s">
        <v>1242</v>
      </c>
      <c r="BM94" s="7"/>
      <c r="BN94" s="7"/>
      <c r="BO94" s="4"/>
      <c r="BP94" s="8"/>
      <c r="BQ94" s="4"/>
      <c r="BR94" s="8"/>
      <c r="BS94" s="7"/>
      <c r="BT94" s="7"/>
      <c r="BU94" s="2" t="s">
        <v>1307</v>
      </c>
      <c r="BV94" s="2" t="s">
        <v>243</v>
      </c>
      <c r="BW94" s="2" t="s">
        <v>200</v>
      </c>
      <c r="BX94" s="2" t="s">
        <v>1567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210</v>
      </c>
      <c r="CH94" s="2" t="s">
        <v>243</v>
      </c>
      <c r="CI94" s="2" t="s">
        <v>596</v>
      </c>
      <c r="CJ94" s="2" t="s">
        <v>1596</v>
      </c>
      <c r="CK94" s="2" t="s">
        <v>212</v>
      </c>
      <c r="CL94" s="2" t="s">
        <v>200</v>
      </c>
      <c r="CM94" s="4"/>
      <c r="CN94" s="8"/>
      <c r="CO94" s="4"/>
      <c r="CP94" s="8"/>
      <c r="CQ94" s="7"/>
      <c r="CR94" s="7"/>
      <c r="CS94" s="2" t="s">
        <v>307</v>
      </c>
      <c r="CT94" s="2" t="s">
        <v>243</v>
      </c>
      <c r="CU94" s="2" t="s">
        <v>215</v>
      </c>
      <c r="CV94" s="2" t="s">
        <v>988</v>
      </c>
      <c r="CW94" s="2" t="s">
        <v>212</v>
      </c>
      <c r="CX94" s="2" t="s">
        <v>200</v>
      </c>
      <c r="CY94" s="4"/>
      <c r="CZ94" s="8"/>
      <c r="DA94" s="4">
        <v>2</v>
      </c>
      <c r="DB94" s="8">
        <v>110.36</v>
      </c>
      <c r="DC94" s="7">
        <v>-1</v>
      </c>
      <c r="DD94" s="7">
        <v>-1</v>
      </c>
      <c r="DE94" s="2" t="s">
        <v>210</v>
      </c>
      <c r="DF94" s="2" t="s">
        <v>243</v>
      </c>
      <c r="DG94" s="2" t="s">
        <v>596</v>
      </c>
      <c r="DH94" s="2" t="s">
        <v>1509</v>
      </c>
      <c r="DI94" s="2" t="s">
        <v>212</v>
      </c>
      <c r="DJ94" s="2" t="s">
        <v>200</v>
      </c>
      <c r="DK94" s="4"/>
      <c r="DL94" s="8"/>
      <c r="DM94" s="4">
        <v>1</v>
      </c>
      <c r="DN94" s="8">
        <v>52.08</v>
      </c>
      <c r="DO94" s="7">
        <v>-1</v>
      </c>
      <c r="DP94" s="7">
        <v>-1</v>
      </c>
      <c r="DQ94" s="2" t="s">
        <v>210</v>
      </c>
      <c r="DR94" s="2" t="s">
        <v>243</v>
      </c>
      <c r="DS94" s="2" t="s">
        <v>596</v>
      </c>
      <c r="DT94" s="2" t="s">
        <v>1597</v>
      </c>
      <c r="DU94" s="2" t="s">
        <v>212</v>
      </c>
      <c r="DV94" s="2" t="s">
        <v>200</v>
      </c>
      <c r="DW94" s="4"/>
      <c r="DX94" s="8"/>
      <c r="DY94" s="4"/>
      <c r="DZ94" s="8"/>
      <c r="EA94" s="7"/>
      <c r="EB94" s="7"/>
      <c r="EC94" s="2" t="s">
        <v>210</v>
      </c>
      <c r="ED94" s="2" t="s">
        <v>243</v>
      </c>
      <c r="EE94" s="2" t="s">
        <v>602</v>
      </c>
      <c r="EF94" s="2" t="s">
        <v>643</v>
      </c>
      <c r="EG94" s="2" t="s">
        <v>212</v>
      </c>
      <c r="EH94" s="2" t="s">
        <v>200</v>
      </c>
      <c r="EI94" s="4"/>
      <c r="EJ94" s="8"/>
      <c r="EK94" s="4">
        <v>2</v>
      </c>
      <c r="EL94" s="8">
        <v>116.42</v>
      </c>
      <c r="EM94" s="7">
        <v>-1</v>
      </c>
      <c r="EN94" s="7">
        <v>-1</v>
      </c>
      <c r="EO94" s="2" t="s">
        <v>210</v>
      </c>
      <c r="EP94" s="2" t="s">
        <v>243</v>
      </c>
      <c r="EQ94" s="2" t="s">
        <v>596</v>
      </c>
      <c r="ER94" s="2" t="s">
        <v>1598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243</v>
      </c>
      <c r="FC94" s="2" t="s">
        <v>596</v>
      </c>
      <c r="FD94" s="2" t="s">
        <v>1585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243</v>
      </c>
      <c r="FO94" s="2" t="s">
        <v>226</v>
      </c>
      <c r="FP94" s="2" t="s">
        <v>1461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228</v>
      </c>
      <c r="FZ94" s="2" t="s">
        <v>243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406</v>
      </c>
      <c r="GL94" s="2" t="s">
        <v>243</v>
      </c>
      <c r="GM94" s="2" t="s">
        <v>200</v>
      </c>
      <c r="GN94" s="2" t="s">
        <v>200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254</v>
      </c>
      <c r="GX94" s="2" t="s">
        <v>243</v>
      </c>
      <c r="GY94" s="2" t="s">
        <v>200</v>
      </c>
      <c r="GZ94" s="2" t="s">
        <v>200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243</v>
      </c>
      <c r="HK94" s="2" t="s">
        <v>369</v>
      </c>
      <c r="HL94" s="2" t="s">
        <v>200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254</v>
      </c>
      <c r="HV94" s="2" t="s">
        <v>243</v>
      </c>
      <c r="HW94" s="2" t="s">
        <v>200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243</v>
      </c>
      <c r="II94" s="2" t="s">
        <v>596</v>
      </c>
      <c r="IJ94" s="2" t="s">
        <v>1599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228</v>
      </c>
      <c r="IT94" s="2" t="s">
        <v>243</v>
      </c>
      <c r="IU94" s="2" t="s">
        <v>1395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228</v>
      </c>
      <c r="JF94" s="2" t="s">
        <v>243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200</v>
      </c>
      <c r="JR94" s="2" t="s">
        <v>200</v>
      </c>
      <c r="JS94" s="2" t="s">
        <v>200</v>
      </c>
      <c r="JT94" s="2" t="s">
        <v>200</v>
      </c>
      <c r="JU94" s="2" t="s">
        <v>200</v>
      </c>
      <c r="JV94" s="2" t="s">
        <v>200</v>
      </c>
      <c r="JW94" s="4"/>
      <c r="JX94" s="8"/>
      <c r="JY94" s="4"/>
      <c r="JZ94" s="8"/>
      <c r="KA94" s="7"/>
      <c r="KB94" s="7"/>
      <c r="KC94" s="2" t="s">
        <v>242</v>
      </c>
      <c r="KD94" s="2" t="s">
        <v>243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210</v>
      </c>
      <c r="KP94" s="2" t="s">
        <v>243</v>
      </c>
      <c r="KQ94" s="2" t="s">
        <v>227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210</v>
      </c>
      <c r="LB94" s="2" t="s">
        <v>243</v>
      </c>
      <c r="LC94" s="2" t="s">
        <v>246</v>
      </c>
      <c r="LD94" s="2" t="s">
        <v>302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406</v>
      </c>
      <c r="LN94" s="2" t="s">
        <v>243</v>
      </c>
      <c r="LO94" s="2" t="s">
        <v>200</v>
      </c>
      <c r="LP94" s="2" t="s">
        <v>200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243</v>
      </c>
      <c r="MA94" s="2" t="s">
        <v>616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210</v>
      </c>
      <c r="ML94" s="2" t="s">
        <v>243</v>
      </c>
      <c r="MM94" s="2" t="s">
        <v>618</v>
      </c>
      <c r="MN94" s="2" t="s">
        <v>1502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254</v>
      </c>
      <c r="NJ94" s="2" t="s">
        <v>243</v>
      </c>
      <c r="NK94" s="2" t="s">
        <v>200</v>
      </c>
      <c r="NL94" s="2" t="s">
        <v>200</v>
      </c>
      <c r="NM94" s="2" t="s">
        <v>212</v>
      </c>
      <c r="NN94" s="2" t="s">
        <v>200</v>
      </c>
      <c r="NO94" s="4"/>
      <c r="NP94" s="8"/>
      <c r="NQ94" s="4"/>
      <c r="NR94" s="8"/>
      <c r="NS94" s="7"/>
      <c r="NT94" s="7"/>
      <c r="NU94" s="2" t="s">
        <v>210</v>
      </c>
      <c r="NV94" s="2" t="s">
        <v>243</v>
      </c>
      <c r="NW94" s="2" t="s">
        <v>279</v>
      </c>
      <c r="NX94" s="2" t="s">
        <v>200</v>
      </c>
      <c r="NY94" s="2" t="s">
        <v>212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210</v>
      </c>
      <c r="OT94" s="2" t="s">
        <v>243</v>
      </c>
      <c r="OU94" s="2" t="s">
        <v>1430</v>
      </c>
      <c r="OV94" s="2" t="s">
        <v>200</v>
      </c>
      <c r="OW94" s="2" t="s">
        <v>212</v>
      </c>
      <c r="OX94" s="2" t="s">
        <v>200</v>
      </c>
      <c r="OY94" s="4"/>
      <c r="OZ94" s="8"/>
      <c r="PA94" s="4"/>
      <c r="PB94" s="8"/>
      <c r="PC94" s="7"/>
      <c r="PD94" s="7"/>
      <c r="PE94" s="2" t="s">
        <v>210</v>
      </c>
      <c r="PF94" s="2" t="s">
        <v>243</v>
      </c>
      <c r="PG94" s="2" t="s">
        <v>1600</v>
      </c>
      <c r="PH94" s="2" t="s">
        <v>200</v>
      </c>
      <c r="PI94" s="2" t="s">
        <v>212</v>
      </c>
      <c r="PJ94" s="2" t="s">
        <v>200</v>
      </c>
      <c r="PK94" s="4"/>
      <c r="PL94" s="8"/>
      <c r="PM94" s="4"/>
      <c r="PN94" s="8"/>
      <c r="PO94" s="7"/>
      <c r="PP94" s="7"/>
      <c r="PQ94" s="2" t="s">
        <v>254</v>
      </c>
      <c r="PR94" s="2" t="s">
        <v>243</v>
      </c>
      <c r="PS94" s="2" t="s">
        <v>200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228</v>
      </c>
      <c r="QP94" s="2" t="s">
        <v>243</v>
      </c>
      <c r="QQ94" s="2" t="s">
        <v>200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1601</v>
      </c>
      <c r="B95" s="2" t="s">
        <v>189</v>
      </c>
      <c r="C95" s="2" t="s">
        <v>190</v>
      </c>
      <c r="D95" s="2" t="s">
        <v>191</v>
      </c>
      <c r="E95" s="2" t="s">
        <v>1356</v>
      </c>
      <c r="F95" s="2" t="s">
        <v>1592</v>
      </c>
      <c r="G95" s="2" t="s">
        <v>1592</v>
      </c>
      <c r="H95" s="2" t="s">
        <v>1592</v>
      </c>
      <c r="I95" s="2" t="s">
        <v>192</v>
      </c>
      <c r="J95" s="2" t="s">
        <v>195</v>
      </c>
      <c r="K95" s="2" t="s">
        <v>1563</v>
      </c>
      <c r="L95" s="3">
        <v>70</v>
      </c>
      <c r="M95" s="3">
        <v>73.49</v>
      </c>
      <c r="N95" s="3">
        <v>139.99</v>
      </c>
      <c r="O95" s="2" t="s">
        <v>1190</v>
      </c>
      <c r="P95" s="2" t="s">
        <v>396</v>
      </c>
      <c r="Q95" s="2" t="s">
        <v>199</v>
      </c>
      <c r="R95" s="2" t="s">
        <v>200</v>
      </c>
      <c r="S95" s="2" t="s">
        <v>1593</v>
      </c>
      <c r="T95" s="2" t="s">
        <v>200</v>
      </c>
      <c r="U95" s="2" t="s">
        <v>200</v>
      </c>
      <c r="V95" s="2" t="s">
        <v>1594</v>
      </c>
      <c r="W95" s="2" t="s">
        <v>723</v>
      </c>
      <c r="X95" s="2" t="s">
        <v>1595</v>
      </c>
      <c r="Y95" s="2" t="s">
        <v>592</v>
      </c>
      <c r="Z95" s="4"/>
      <c r="AA95" s="4">
        <f>=ROUNDDOWN({0},0)</f>
      </c>
      <c r="AB95" s="5"/>
      <c r="AC95" s="2" t="s">
        <v>200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200</v>
      </c>
      <c r="AM95" s="4"/>
      <c r="AN95" s="4"/>
      <c r="AO95" s="7"/>
      <c r="AP95" s="4"/>
      <c r="AQ95" s="8"/>
      <c r="AR95" s="4">
        <v>5</v>
      </c>
      <c r="AS95" s="8">
        <v>357.28</v>
      </c>
      <c r="AT95" s="7">
        <v>-1</v>
      </c>
      <c r="AU95" s="7">
        <v>-1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/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/>
      <c r="BJ95" s="4"/>
      <c r="BK95" s="8"/>
      <c r="BL95" s="2" t="s">
        <v>1602</v>
      </c>
      <c r="BM95" s="7"/>
      <c r="BN95" s="7"/>
      <c r="BO95" s="4"/>
      <c r="BP95" s="8"/>
      <c r="BQ95" s="4"/>
      <c r="BR95" s="8"/>
      <c r="BS95" s="7"/>
      <c r="BT95" s="7"/>
      <c r="BU95" s="2" t="s">
        <v>1307</v>
      </c>
      <c r="BV95" s="2" t="s">
        <v>243</v>
      </c>
      <c r="BW95" s="2" t="s">
        <v>200</v>
      </c>
      <c r="BX95" s="2" t="s">
        <v>1603</v>
      </c>
      <c r="BY95" s="2" t="s">
        <v>212</v>
      </c>
      <c r="BZ95" s="2" t="s">
        <v>200</v>
      </c>
      <c r="CA95" s="4"/>
      <c r="CB95" s="8"/>
      <c r="CC95" s="4">
        <v>1</v>
      </c>
      <c r="CD95" s="8">
        <v>67.52</v>
      </c>
      <c r="CE95" s="7">
        <v>-1</v>
      </c>
      <c r="CF95" s="7">
        <v>-1</v>
      </c>
      <c r="CG95" s="2" t="s">
        <v>210</v>
      </c>
      <c r="CH95" s="2" t="s">
        <v>243</v>
      </c>
      <c r="CI95" s="2" t="s">
        <v>596</v>
      </c>
      <c r="CJ95" s="2" t="s">
        <v>1523</v>
      </c>
      <c r="CK95" s="2" t="s">
        <v>212</v>
      </c>
      <c r="CL95" s="2" t="s">
        <v>200</v>
      </c>
      <c r="CM95" s="4"/>
      <c r="CN95" s="8"/>
      <c r="CO95" s="4"/>
      <c r="CP95" s="8"/>
      <c r="CQ95" s="7"/>
      <c r="CR95" s="7"/>
      <c r="CS95" s="2" t="s">
        <v>307</v>
      </c>
      <c r="CT95" s="2" t="s">
        <v>243</v>
      </c>
      <c r="CU95" s="2" t="s">
        <v>215</v>
      </c>
      <c r="CV95" s="2" t="s">
        <v>1604</v>
      </c>
      <c r="CW95" s="2" t="s">
        <v>212</v>
      </c>
      <c r="CX95" s="2" t="s">
        <v>200</v>
      </c>
      <c r="CY95" s="4"/>
      <c r="CZ95" s="8"/>
      <c r="DA95" s="4"/>
      <c r="DB95" s="8"/>
      <c r="DC95" s="7"/>
      <c r="DD95" s="7"/>
      <c r="DE95" s="2" t="s">
        <v>210</v>
      </c>
      <c r="DF95" s="2" t="s">
        <v>243</v>
      </c>
      <c r="DG95" s="2" t="s">
        <v>596</v>
      </c>
      <c r="DH95" s="2" t="s">
        <v>1495</v>
      </c>
      <c r="DI95" s="2" t="s">
        <v>212</v>
      </c>
      <c r="DJ95" s="2" t="s">
        <v>200</v>
      </c>
      <c r="DK95" s="4"/>
      <c r="DL95" s="8"/>
      <c r="DM95" s="4">
        <v>2</v>
      </c>
      <c r="DN95" s="8">
        <v>135.4</v>
      </c>
      <c r="DO95" s="7">
        <v>-1</v>
      </c>
      <c r="DP95" s="7">
        <v>-1</v>
      </c>
      <c r="DQ95" s="2" t="s">
        <v>210</v>
      </c>
      <c r="DR95" s="2" t="s">
        <v>243</v>
      </c>
      <c r="DS95" s="2" t="s">
        <v>596</v>
      </c>
      <c r="DT95" s="2" t="s">
        <v>1605</v>
      </c>
      <c r="DU95" s="2" t="s">
        <v>212</v>
      </c>
      <c r="DV95" s="2" t="s">
        <v>200</v>
      </c>
      <c r="DW95" s="4"/>
      <c r="DX95" s="8"/>
      <c r="DY95" s="4"/>
      <c r="DZ95" s="8"/>
      <c r="EA95" s="7"/>
      <c r="EB95" s="7"/>
      <c r="EC95" s="2" t="s">
        <v>210</v>
      </c>
      <c r="ED95" s="2" t="s">
        <v>243</v>
      </c>
      <c r="EE95" s="2" t="s">
        <v>602</v>
      </c>
      <c r="EF95" s="2" t="s">
        <v>226</v>
      </c>
      <c r="EG95" s="2" t="s">
        <v>212</v>
      </c>
      <c r="EH95" s="2" t="s">
        <v>200</v>
      </c>
      <c r="EI95" s="4"/>
      <c r="EJ95" s="8"/>
      <c r="EK95" s="4">
        <v>2</v>
      </c>
      <c r="EL95" s="8">
        <v>154.36</v>
      </c>
      <c r="EM95" s="7">
        <v>-1</v>
      </c>
      <c r="EN95" s="7">
        <v>-1</v>
      </c>
      <c r="EO95" s="2" t="s">
        <v>210</v>
      </c>
      <c r="EP95" s="2" t="s">
        <v>243</v>
      </c>
      <c r="EQ95" s="2" t="s">
        <v>596</v>
      </c>
      <c r="ER95" s="2" t="s">
        <v>1598</v>
      </c>
      <c r="ES95" s="2" t="s">
        <v>212</v>
      </c>
      <c r="ET95" s="2" t="s">
        <v>200</v>
      </c>
      <c r="EU95" s="4"/>
      <c r="EV95" s="8"/>
      <c r="EW95" s="4"/>
      <c r="EX95" s="8"/>
      <c r="EY95" s="7"/>
      <c r="EZ95" s="7"/>
      <c r="FA95" s="2" t="s">
        <v>210</v>
      </c>
      <c r="FB95" s="2" t="s">
        <v>243</v>
      </c>
      <c r="FC95" s="2" t="s">
        <v>596</v>
      </c>
      <c r="FD95" s="2" t="s">
        <v>1606</v>
      </c>
      <c r="FE95" s="2" t="s">
        <v>212</v>
      </c>
      <c r="FF95" s="2" t="s">
        <v>200</v>
      </c>
      <c r="FG95" s="4"/>
      <c r="FH95" s="8"/>
      <c r="FI95" s="4"/>
      <c r="FJ95" s="8"/>
      <c r="FK95" s="7"/>
      <c r="FL95" s="7"/>
      <c r="FM95" s="2" t="s">
        <v>210</v>
      </c>
      <c r="FN95" s="2" t="s">
        <v>243</v>
      </c>
      <c r="FO95" s="2" t="s">
        <v>226</v>
      </c>
      <c r="FP95" s="2" t="s">
        <v>895</v>
      </c>
      <c r="FQ95" s="2" t="s">
        <v>212</v>
      </c>
      <c r="FR95" s="2" t="s">
        <v>200</v>
      </c>
      <c r="FS95" s="4"/>
      <c r="FT95" s="8"/>
      <c r="FU95" s="4"/>
      <c r="FV95" s="8"/>
      <c r="FW95" s="7"/>
      <c r="FX95" s="7"/>
      <c r="FY95" s="2" t="s">
        <v>228</v>
      </c>
      <c r="FZ95" s="2" t="s">
        <v>243</v>
      </c>
      <c r="GA95" s="2" t="s">
        <v>200</v>
      </c>
      <c r="GB95" s="2" t="s">
        <v>200</v>
      </c>
      <c r="GC95" s="2" t="s">
        <v>212</v>
      </c>
      <c r="GD95" s="2" t="s">
        <v>200</v>
      </c>
      <c r="GE95" s="4"/>
      <c r="GF95" s="8"/>
      <c r="GG95" s="4"/>
      <c r="GH95" s="8"/>
      <c r="GI95" s="7"/>
      <c r="GJ95" s="7"/>
      <c r="GK95" s="2" t="s">
        <v>406</v>
      </c>
      <c r="GL95" s="2" t="s">
        <v>243</v>
      </c>
      <c r="GM95" s="2" t="s">
        <v>200</v>
      </c>
      <c r="GN95" s="2" t="s">
        <v>200</v>
      </c>
      <c r="GO95" s="2" t="s">
        <v>212</v>
      </c>
      <c r="GP95" s="2" t="s">
        <v>200</v>
      </c>
      <c r="GQ95" s="4"/>
      <c r="GR95" s="8"/>
      <c r="GS95" s="4"/>
      <c r="GT95" s="8"/>
      <c r="GU95" s="7"/>
      <c r="GV95" s="7"/>
      <c r="GW95" s="2" t="s">
        <v>254</v>
      </c>
      <c r="GX95" s="2" t="s">
        <v>243</v>
      </c>
      <c r="GY95" s="2" t="s">
        <v>200</v>
      </c>
      <c r="GZ95" s="2" t="s">
        <v>200</v>
      </c>
      <c r="HA95" s="2" t="s">
        <v>212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243</v>
      </c>
      <c r="HK95" s="2" t="s">
        <v>200</v>
      </c>
      <c r="HL95" s="2" t="s">
        <v>200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254</v>
      </c>
      <c r="HV95" s="2" t="s">
        <v>243</v>
      </c>
      <c r="HW95" s="2" t="s">
        <v>200</v>
      </c>
      <c r="HX95" s="2" t="s">
        <v>200</v>
      </c>
      <c r="HY95" s="2" t="s">
        <v>212</v>
      </c>
      <c r="HZ95" s="2" t="s">
        <v>200</v>
      </c>
      <c r="IA95" s="4"/>
      <c r="IB95" s="8"/>
      <c r="IC95" s="4"/>
      <c r="ID95" s="8"/>
      <c r="IE95" s="7"/>
      <c r="IF95" s="7"/>
      <c r="IG95" s="2" t="s">
        <v>210</v>
      </c>
      <c r="IH95" s="2" t="s">
        <v>243</v>
      </c>
      <c r="II95" s="2" t="s">
        <v>596</v>
      </c>
      <c r="IJ95" s="2" t="s">
        <v>1607</v>
      </c>
      <c r="IK95" s="2" t="s">
        <v>212</v>
      </c>
      <c r="IL95" s="2" t="s">
        <v>200</v>
      </c>
      <c r="IM95" s="4"/>
      <c r="IN95" s="8"/>
      <c r="IO95" s="4"/>
      <c r="IP95" s="8"/>
      <c r="IQ95" s="7"/>
      <c r="IR95" s="7"/>
      <c r="IS95" s="2" t="s">
        <v>228</v>
      </c>
      <c r="IT95" s="2" t="s">
        <v>243</v>
      </c>
      <c r="IU95" s="2" t="s">
        <v>1395</v>
      </c>
      <c r="IV95" s="2" t="s">
        <v>200</v>
      </c>
      <c r="IW95" s="2" t="s">
        <v>212</v>
      </c>
      <c r="IX95" s="2" t="s">
        <v>200</v>
      </c>
      <c r="IY95" s="4"/>
      <c r="IZ95" s="8"/>
      <c r="JA95" s="4"/>
      <c r="JB95" s="8"/>
      <c r="JC95" s="7"/>
      <c r="JD95" s="7"/>
      <c r="JE95" s="2" t="s">
        <v>228</v>
      </c>
      <c r="JF95" s="2" t="s">
        <v>243</v>
      </c>
      <c r="JG95" s="2" t="s">
        <v>200</v>
      </c>
      <c r="JH95" s="2" t="s">
        <v>200</v>
      </c>
      <c r="JI95" s="2" t="s">
        <v>212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242</v>
      </c>
      <c r="KD95" s="2" t="s">
        <v>243</v>
      </c>
      <c r="KE95" s="2" t="s">
        <v>200</v>
      </c>
      <c r="KF95" s="2" t="s">
        <v>200</v>
      </c>
      <c r="KG95" s="2" t="s">
        <v>212</v>
      </c>
      <c r="KH95" s="2" t="s">
        <v>200</v>
      </c>
      <c r="KI95" s="4"/>
      <c r="KJ95" s="8"/>
      <c r="KK95" s="4"/>
      <c r="KL95" s="8"/>
      <c r="KM95" s="7"/>
      <c r="KN95" s="7"/>
      <c r="KO95" s="2" t="s">
        <v>210</v>
      </c>
      <c r="KP95" s="2" t="s">
        <v>243</v>
      </c>
      <c r="KQ95" s="2" t="s">
        <v>227</v>
      </c>
      <c r="KR95" s="2" t="s">
        <v>200</v>
      </c>
      <c r="KS95" s="2" t="s">
        <v>212</v>
      </c>
      <c r="KT95" s="2" t="s">
        <v>200</v>
      </c>
      <c r="KU95" s="4"/>
      <c r="KV95" s="8"/>
      <c r="KW95" s="4"/>
      <c r="KX95" s="8"/>
      <c r="KY95" s="7"/>
      <c r="KZ95" s="7"/>
      <c r="LA95" s="2" t="s">
        <v>210</v>
      </c>
      <c r="LB95" s="2" t="s">
        <v>243</v>
      </c>
      <c r="LC95" s="2" t="s">
        <v>246</v>
      </c>
      <c r="LD95" s="2" t="s">
        <v>310</v>
      </c>
      <c r="LE95" s="2" t="s">
        <v>212</v>
      </c>
      <c r="LF95" s="2" t="s">
        <v>200</v>
      </c>
      <c r="LG95" s="4"/>
      <c r="LH95" s="8"/>
      <c r="LI95" s="4"/>
      <c r="LJ95" s="8"/>
      <c r="LK95" s="7"/>
      <c r="LL95" s="7"/>
      <c r="LM95" s="2" t="s">
        <v>406</v>
      </c>
      <c r="LN95" s="2" t="s">
        <v>243</v>
      </c>
      <c r="LO95" s="2" t="s">
        <v>200</v>
      </c>
      <c r="LP95" s="2" t="s">
        <v>200</v>
      </c>
      <c r="LQ95" s="2" t="s">
        <v>212</v>
      </c>
      <c r="LR95" s="2" t="s">
        <v>200</v>
      </c>
      <c r="LS95" s="4"/>
      <c r="LT95" s="8"/>
      <c r="LU95" s="4"/>
      <c r="LV95" s="8"/>
      <c r="LW95" s="7"/>
      <c r="LX95" s="7"/>
      <c r="LY95" s="2" t="s">
        <v>210</v>
      </c>
      <c r="LZ95" s="2" t="s">
        <v>243</v>
      </c>
      <c r="MA95" s="2" t="s">
        <v>616</v>
      </c>
      <c r="MB95" s="2" t="s">
        <v>1608</v>
      </c>
      <c r="MC95" s="2" t="s">
        <v>212</v>
      </c>
      <c r="MD95" s="2" t="s">
        <v>200</v>
      </c>
      <c r="ME95" s="4"/>
      <c r="MF95" s="8"/>
      <c r="MG95" s="4"/>
      <c r="MH95" s="8"/>
      <c r="MI95" s="7"/>
      <c r="MJ95" s="7"/>
      <c r="MK95" s="2" t="s">
        <v>210</v>
      </c>
      <c r="ML95" s="2" t="s">
        <v>243</v>
      </c>
      <c r="MM95" s="2" t="s">
        <v>618</v>
      </c>
      <c r="MN95" s="2" t="s">
        <v>1523</v>
      </c>
      <c r="MO95" s="2" t="s">
        <v>212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254</v>
      </c>
      <c r="NJ95" s="2" t="s">
        <v>243</v>
      </c>
      <c r="NK95" s="2" t="s">
        <v>200</v>
      </c>
      <c r="NL95" s="2" t="s">
        <v>200</v>
      </c>
      <c r="NM95" s="2" t="s">
        <v>212</v>
      </c>
      <c r="NN95" s="2" t="s">
        <v>200</v>
      </c>
      <c r="NO95" s="4"/>
      <c r="NP95" s="8"/>
      <c r="NQ95" s="4"/>
      <c r="NR95" s="8"/>
      <c r="NS95" s="7"/>
      <c r="NT95" s="7"/>
      <c r="NU95" s="2" t="s">
        <v>210</v>
      </c>
      <c r="NV95" s="2" t="s">
        <v>243</v>
      </c>
      <c r="NW95" s="2" t="s">
        <v>279</v>
      </c>
      <c r="NX95" s="2" t="s">
        <v>200</v>
      </c>
      <c r="NY95" s="2" t="s">
        <v>212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210</v>
      </c>
      <c r="OT95" s="2" t="s">
        <v>243</v>
      </c>
      <c r="OU95" s="2" t="s">
        <v>1430</v>
      </c>
      <c r="OV95" s="2" t="s">
        <v>200</v>
      </c>
      <c r="OW95" s="2" t="s">
        <v>212</v>
      </c>
      <c r="OX95" s="2" t="s">
        <v>200</v>
      </c>
      <c r="OY95" s="4"/>
      <c r="OZ95" s="8"/>
      <c r="PA95" s="4"/>
      <c r="PB95" s="8"/>
      <c r="PC95" s="7"/>
      <c r="PD95" s="7"/>
      <c r="PE95" s="2" t="s">
        <v>210</v>
      </c>
      <c r="PF95" s="2" t="s">
        <v>243</v>
      </c>
      <c r="PG95" s="2" t="s">
        <v>621</v>
      </c>
      <c r="PH95" s="2" t="s">
        <v>1092</v>
      </c>
      <c r="PI95" s="2" t="s">
        <v>212</v>
      </c>
      <c r="PJ95" s="2" t="s">
        <v>200</v>
      </c>
      <c r="PK95" s="4"/>
      <c r="PL95" s="8"/>
      <c r="PM95" s="4"/>
      <c r="PN95" s="8"/>
      <c r="PO95" s="7"/>
      <c r="PP95" s="7"/>
      <c r="PQ95" s="2" t="s">
        <v>254</v>
      </c>
      <c r="PR95" s="2" t="s">
        <v>243</v>
      </c>
      <c r="PS95" s="2" t="s">
        <v>200</v>
      </c>
      <c r="PT95" s="2" t="s">
        <v>200</v>
      </c>
      <c r="PU95" s="2" t="s">
        <v>212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228</v>
      </c>
      <c r="QP95" s="2" t="s">
        <v>243</v>
      </c>
      <c r="QQ95" s="2" t="s">
        <v>200</v>
      </c>
      <c r="QR95" s="2" t="s">
        <v>200</v>
      </c>
      <c r="QS95" s="2" t="s">
        <v>212</v>
      </c>
      <c r="QT95" s="2" t="s">
        <v>200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1609</v>
      </c>
      <c r="B96" s="2" t="s">
        <v>189</v>
      </c>
      <c r="C96" s="2" t="s">
        <v>190</v>
      </c>
      <c r="D96" s="2" t="s">
        <v>191</v>
      </c>
      <c r="E96" s="2" t="s">
        <v>1356</v>
      </c>
      <c r="F96" s="2" t="s">
        <v>1592</v>
      </c>
      <c r="G96" s="2" t="s">
        <v>1592</v>
      </c>
      <c r="H96" s="2" t="s">
        <v>1592</v>
      </c>
      <c r="I96" s="2" t="s">
        <v>192</v>
      </c>
      <c r="J96" s="2" t="s">
        <v>1516</v>
      </c>
      <c r="K96" s="2" t="s">
        <v>1563</v>
      </c>
      <c r="L96" s="3">
        <v>80</v>
      </c>
      <c r="M96" s="3">
        <v>83.99</v>
      </c>
      <c r="N96" s="3">
        <v>159.99</v>
      </c>
      <c r="O96" s="2" t="s">
        <v>1190</v>
      </c>
      <c r="P96" s="2" t="s">
        <v>396</v>
      </c>
      <c r="Q96" s="2" t="s">
        <v>199</v>
      </c>
      <c r="R96" s="2" t="s">
        <v>200</v>
      </c>
      <c r="S96" s="2" t="s">
        <v>1593</v>
      </c>
      <c r="T96" s="2" t="s">
        <v>200</v>
      </c>
      <c r="U96" s="2" t="s">
        <v>200</v>
      </c>
      <c r="V96" s="2" t="s">
        <v>1594</v>
      </c>
      <c r="W96" s="2" t="s">
        <v>723</v>
      </c>
      <c r="X96" s="2" t="s">
        <v>1595</v>
      </c>
      <c r="Y96" s="2" t="s">
        <v>592</v>
      </c>
      <c r="Z96" s="4"/>
      <c r="AA96" s="4">
        <f>=ROUNDDOWN({0},0)</f>
      </c>
      <c r="AB96" s="5"/>
      <c r="AC96" s="2" t="s">
        <v>200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200</v>
      </c>
      <c r="AM96" s="4"/>
      <c r="AN96" s="4"/>
      <c r="AO96" s="7"/>
      <c r="AP96" s="4"/>
      <c r="AQ96" s="8"/>
      <c r="AR96" s="4">
        <v>2</v>
      </c>
      <c r="AS96" s="8">
        <v>156.24</v>
      </c>
      <c r="AT96" s="7">
        <v>-1</v>
      </c>
      <c r="AU96" s="7">
        <v>-1</v>
      </c>
      <c r="AV96" s="4" t="s">
        <v>200</v>
      </c>
      <c r="AW96" s="8" t="s">
        <v>200</v>
      </c>
      <c r="AX96" s="4" t="s">
        <v>200</v>
      </c>
      <c r="AY96" s="8" t="s">
        <v>200</v>
      </c>
      <c r="AZ96" s="7" t="s">
        <v>200</v>
      </c>
      <c r="BA96" s="7" t="s">
        <v>200</v>
      </c>
      <c r="BB96" s="7"/>
      <c r="BC96" s="4" t="s">
        <v>200</v>
      </c>
      <c r="BD96" s="8" t="s">
        <v>200</v>
      </c>
      <c r="BE96" s="4" t="s">
        <v>200</v>
      </c>
      <c r="BF96" s="8" t="s">
        <v>200</v>
      </c>
      <c r="BG96" s="7" t="s">
        <v>200</v>
      </c>
      <c r="BH96" s="7" t="s">
        <v>200</v>
      </c>
      <c r="BI96" s="7"/>
      <c r="BJ96" s="4"/>
      <c r="BK96" s="8"/>
      <c r="BL96" s="2" t="s">
        <v>20</v>
      </c>
      <c r="BM96" s="7"/>
      <c r="BN96" s="7"/>
      <c r="BO96" s="4"/>
      <c r="BP96" s="8"/>
      <c r="BQ96" s="4"/>
      <c r="BR96" s="8"/>
      <c r="BS96" s="7"/>
      <c r="BT96" s="7"/>
      <c r="BU96" s="2" t="s">
        <v>1307</v>
      </c>
      <c r="BV96" s="2" t="s">
        <v>243</v>
      </c>
      <c r="BW96" s="2" t="s">
        <v>200</v>
      </c>
      <c r="BX96" s="2" t="s">
        <v>1603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210</v>
      </c>
      <c r="CH96" s="2" t="s">
        <v>243</v>
      </c>
      <c r="CI96" s="2" t="s">
        <v>596</v>
      </c>
      <c r="CJ96" s="2" t="s">
        <v>1610</v>
      </c>
      <c r="CK96" s="2" t="s">
        <v>212</v>
      </c>
      <c r="CL96" s="2" t="s">
        <v>200</v>
      </c>
      <c r="CM96" s="4"/>
      <c r="CN96" s="8"/>
      <c r="CO96" s="4"/>
      <c r="CP96" s="8"/>
      <c r="CQ96" s="7"/>
      <c r="CR96" s="7"/>
      <c r="CS96" s="2" t="s">
        <v>307</v>
      </c>
      <c r="CT96" s="2" t="s">
        <v>243</v>
      </c>
      <c r="CU96" s="2" t="s">
        <v>215</v>
      </c>
      <c r="CV96" s="2" t="s">
        <v>1611</v>
      </c>
      <c r="CW96" s="2" t="s">
        <v>212</v>
      </c>
      <c r="CX96" s="2" t="s">
        <v>200</v>
      </c>
      <c r="CY96" s="4"/>
      <c r="CZ96" s="8"/>
      <c r="DA96" s="4"/>
      <c r="DB96" s="8"/>
      <c r="DC96" s="7"/>
      <c r="DD96" s="7"/>
      <c r="DE96" s="2" t="s">
        <v>210</v>
      </c>
      <c r="DF96" s="2" t="s">
        <v>243</v>
      </c>
      <c r="DG96" s="2" t="s">
        <v>596</v>
      </c>
      <c r="DH96" s="2" t="s">
        <v>1495</v>
      </c>
      <c r="DI96" s="2" t="s">
        <v>212</v>
      </c>
      <c r="DJ96" s="2" t="s">
        <v>200</v>
      </c>
      <c r="DK96" s="4"/>
      <c r="DL96" s="8"/>
      <c r="DM96" s="4">
        <v>2</v>
      </c>
      <c r="DN96" s="8">
        <v>156.24</v>
      </c>
      <c r="DO96" s="7">
        <v>-1</v>
      </c>
      <c r="DP96" s="7">
        <v>-1</v>
      </c>
      <c r="DQ96" s="2" t="s">
        <v>210</v>
      </c>
      <c r="DR96" s="2" t="s">
        <v>243</v>
      </c>
      <c r="DS96" s="2" t="s">
        <v>596</v>
      </c>
      <c r="DT96" s="2" t="s">
        <v>1612</v>
      </c>
      <c r="DU96" s="2" t="s">
        <v>212</v>
      </c>
      <c r="DV96" s="2" t="s">
        <v>200</v>
      </c>
      <c r="DW96" s="4"/>
      <c r="DX96" s="8"/>
      <c r="DY96" s="4"/>
      <c r="DZ96" s="8"/>
      <c r="EA96" s="7"/>
      <c r="EB96" s="7"/>
      <c r="EC96" s="2" t="s">
        <v>210</v>
      </c>
      <c r="ED96" s="2" t="s">
        <v>243</v>
      </c>
      <c r="EE96" s="2" t="s">
        <v>602</v>
      </c>
      <c r="EF96" s="2" t="s">
        <v>1519</v>
      </c>
      <c r="EG96" s="2" t="s">
        <v>212</v>
      </c>
      <c r="EH96" s="2" t="s">
        <v>200</v>
      </c>
      <c r="EI96" s="4"/>
      <c r="EJ96" s="8"/>
      <c r="EK96" s="4"/>
      <c r="EL96" s="8"/>
      <c r="EM96" s="7"/>
      <c r="EN96" s="7"/>
      <c r="EO96" s="2" t="s">
        <v>210</v>
      </c>
      <c r="EP96" s="2" t="s">
        <v>243</v>
      </c>
      <c r="EQ96" s="2" t="s">
        <v>596</v>
      </c>
      <c r="ER96" s="2" t="s">
        <v>1613</v>
      </c>
      <c r="ES96" s="2" t="s">
        <v>212</v>
      </c>
      <c r="ET96" s="2" t="s">
        <v>200</v>
      </c>
      <c r="EU96" s="4"/>
      <c r="EV96" s="8"/>
      <c r="EW96" s="4"/>
      <c r="EX96" s="8"/>
      <c r="EY96" s="7"/>
      <c r="EZ96" s="7"/>
      <c r="FA96" s="2" t="s">
        <v>210</v>
      </c>
      <c r="FB96" s="2" t="s">
        <v>243</v>
      </c>
      <c r="FC96" s="2" t="s">
        <v>596</v>
      </c>
      <c r="FD96" s="2" t="s">
        <v>1614</v>
      </c>
      <c r="FE96" s="2" t="s">
        <v>212</v>
      </c>
      <c r="FF96" s="2" t="s">
        <v>200</v>
      </c>
      <c r="FG96" s="4"/>
      <c r="FH96" s="8"/>
      <c r="FI96" s="4"/>
      <c r="FJ96" s="8"/>
      <c r="FK96" s="7"/>
      <c r="FL96" s="7"/>
      <c r="FM96" s="2" t="s">
        <v>210</v>
      </c>
      <c r="FN96" s="2" t="s">
        <v>243</v>
      </c>
      <c r="FO96" s="2" t="s">
        <v>226</v>
      </c>
      <c r="FP96" s="2" t="s">
        <v>1615</v>
      </c>
      <c r="FQ96" s="2" t="s">
        <v>212</v>
      </c>
      <c r="FR96" s="2" t="s">
        <v>200</v>
      </c>
      <c r="FS96" s="4"/>
      <c r="FT96" s="8"/>
      <c r="FU96" s="4"/>
      <c r="FV96" s="8"/>
      <c r="FW96" s="7"/>
      <c r="FX96" s="7"/>
      <c r="FY96" s="2" t="s">
        <v>254</v>
      </c>
      <c r="FZ96" s="2" t="s">
        <v>243</v>
      </c>
      <c r="GA96" s="2" t="s">
        <v>200</v>
      </c>
      <c r="GB96" s="2" t="s">
        <v>200</v>
      </c>
      <c r="GC96" s="2" t="s">
        <v>212</v>
      </c>
      <c r="GD96" s="2" t="s">
        <v>200</v>
      </c>
      <c r="GE96" s="4"/>
      <c r="GF96" s="8"/>
      <c r="GG96" s="4"/>
      <c r="GH96" s="8"/>
      <c r="GI96" s="7"/>
      <c r="GJ96" s="7"/>
      <c r="GK96" s="2" t="s">
        <v>406</v>
      </c>
      <c r="GL96" s="2" t="s">
        <v>243</v>
      </c>
      <c r="GM96" s="2" t="s">
        <v>200</v>
      </c>
      <c r="GN96" s="2" t="s">
        <v>200</v>
      </c>
      <c r="GO96" s="2" t="s">
        <v>212</v>
      </c>
      <c r="GP96" s="2" t="s">
        <v>200</v>
      </c>
      <c r="GQ96" s="4"/>
      <c r="GR96" s="8"/>
      <c r="GS96" s="4"/>
      <c r="GT96" s="8"/>
      <c r="GU96" s="7"/>
      <c r="GV96" s="7"/>
      <c r="GW96" s="2" t="s">
        <v>254</v>
      </c>
      <c r="GX96" s="2" t="s">
        <v>243</v>
      </c>
      <c r="GY96" s="2" t="s">
        <v>200</v>
      </c>
      <c r="GZ96" s="2" t="s">
        <v>200</v>
      </c>
      <c r="HA96" s="2" t="s">
        <v>212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243</v>
      </c>
      <c r="HK96" s="2" t="s">
        <v>200</v>
      </c>
      <c r="HL96" s="2" t="s">
        <v>200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254</v>
      </c>
      <c r="HV96" s="2" t="s">
        <v>243</v>
      </c>
      <c r="HW96" s="2" t="s">
        <v>200</v>
      </c>
      <c r="HX96" s="2" t="s">
        <v>200</v>
      </c>
      <c r="HY96" s="2" t="s">
        <v>212</v>
      </c>
      <c r="HZ96" s="2" t="s">
        <v>200</v>
      </c>
      <c r="IA96" s="4"/>
      <c r="IB96" s="8"/>
      <c r="IC96" s="4"/>
      <c r="ID96" s="8"/>
      <c r="IE96" s="7"/>
      <c r="IF96" s="7"/>
      <c r="IG96" s="2" t="s">
        <v>210</v>
      </c>
      <c r="IH96" s="2" t="s">
        <v>243</v>
      </c>
      <c r="II96" s="2" t="s">
        <v>596</v>
      </c>
      <c r="IJ96" s="2" t="s">
        <v>692</v>
      </c>
      <c r="IK96" s="2" t="s">
        <v>212</v>
      </c>
      <c r="IL96" s="2" t="s">
        <v>200</v>
      </c>
      <c r="IM96" s="4"/>
      <c r="IN96" s="8"/>
      <c r="IO96" s="4"/>
      <c r="IP96" s="8"/>
      <c r="IQ96" s="7"/>
      <c r="IR96" s="7"/>
      <c r="IS96" s="2" t="s">
        <v>228</v>
      </c>
      <c r="IT96" s="2" t="s">
        <v>243</v>
      </c>
      <c r="IU96" s="2" t="s">
        <v>1395</v>
      </c>
      <c r="IV96" s="2" t="s">
        <v>200</v>
      </c>
      <c r="IW96" s="2" t="s">
        <v>212</v>
      </c>
      <c r="IX96" s="2" t="s">
        <v>200</v>
      </c>
      <c r="IY96" s="4"/>
      <c r="IZ96" s="8"/>
      <c r="JA96" s="4"/>
      <c r="JB96" s="8"/>
      <c r="JC96" s="7"/>
      <c r="JD96" s="7"/>
      <c r="JE96" s="2" t="s">
        <v>228</v>
      </c>
      <c r="JF96" s="2" t="s">
        <v>243</v>
      </c>
      <c r="JG96" s="2" t="s">
        <v>200</v>
      </c>
      <c r="JH96" s="2" t="s">
        <v>200</v>
      </c>
      <c r="JI96" s="2" t="s">
        <v>212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242</v>
      </c>
      <c r="KD96" s="2" t="s">
        <v>243</v>
      </c>
      <c r="KE96" s="2" t="s">
        <v>200</v>
      </c>
      <c r="KF96" s="2" t="s">
        <v>200</v>
      </c>
      <c r="KG96" s="2" t="s">
        <v>212</v>
      </c>
      <c r="KH96" s="2" t="s">
        <v>200</v>
      </c>
      <c r="KI96" s="4"/>
      <c r="KJ96" s="8"/>
      <c r="KK96" s="4"/>
      <c r="KL96" s="8"/>
      <c r="KM96" s="7"/>
      <c r="KN96" s="7"/>
      <c r="KO96" s="2" t="s">
        <v>210</v>
      </c>
      <c r="KP96" s="2" t="s">
        <v>243</v>
      </c>
      <c r="KQ96" s="2" t="s">
        <v>227</v>
      </c>
      <c r="KR96" s="2" t="s">
        <v>1616</v>
      </c>
      <c r="KS96" s="2" t="s">
        <v>212</v>
      </c>
      <c r="KT96" s="2" t="s">
        <v>200</v>
      </c>
      <c r="KU96" s="4"/>
      <c r="KV96" s="8"/>
      <c r="KW96" s="4"/>
      <c r="KX96" s="8"/>
      <c r="KY96" s="7"/>
      <c r="KZ96" s="7"/>
      <c r="LA96" s="2" t="s">
        <v>210</v>
      </c>
      <c r="LB96" s="2" t="s">
        <v>243</v>
      </c>
      <c r="LC96" s="2" t="s">
        <v>246</v>
      </c>
      <c r="LD96" s="2" t="s">
        <v>912</v>
      </c>
      <c r="LE96" s="2" t="s">
        <v>212</v>
      </c>
      <c r="LF96" s="2" t="s">
        <v>200</v>
      </c>
      <c r="LG96" s="4"/>
      <c r="LH96" s="8"/>
      <c r="LI96" s="4"/>
      <c r="LJ96" s="8"/>
      <c r="LK96" s="7"/>
      <c r="LL96" s="7"/>
      <c r="LM96" s="2" t="s">
        <v>406</v>
      </c>
      <c r="LN96" s="2" t="s">
        <v>243</v>
      </c>
      <c r="LO96" s="2" t="s">
        <v>200</v>
      </c>
      <c r="LP96" s="2" t="s">
        <v>200</v>
      </c>
      <c r="LQ96" s="2" t="s">
        <v>212</v>
      </c>
      <c r="LR96" s="2" t="s">
        <v>200</v>
      </c>
      <c r="LS96" s="4"/>
      <c r="LT96" s="8"/>
      <c r="LU96" s="4"/>
      <c r="LV96" s="8"/>
      <c r="LW96" s="7"/>
      <c r="LX96" s="7"/>
      <c r="LY96" s="2" t="s">
        <v>210</v>
      </c>
      <c r="LZ96" s="2" t="s">
        <v>243</v>
      </c>
      <c r="MA96" s="2" t="s">
        <v>616</v>
      </c>
      <c r="MB96" s="2" t="s">
        <v>1617</v>
      </c>
      <c r="MC96" s="2" t="s">
        <v>212</v>
      </c>
      <c r="MD96" s="2" t="s">
        <v>200</v>
      </c>
      <c r="ME96" s="4"/>
      <c r="MF96" s="8"/>
      <c r="MG96" s="4"/>
      <c r="MH96" s="8"/>
      <c r="MI96" s="7"/>
      <c r="MJ96" s="7"/>
      <c r="MK96" s="2" t="s">
        <v>210</v>
      </c>
      <c r="ML96" s="2" t="s">
        <v>251</v>
      </c>
      <c r="MM96" s="2" t="s">
        <v>618</v>
      </c>
      <c r="MN96" s="2" t="s">
        <v>1495</v>
      </c>
      <c r="MO96" s="2" t="s">
        <v>212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254</v>
      </c>
      <c r="NJ96" s="2" t="s">
        <v>243</v>
      </c>
      <c r="NK96" s="2" t="s">
        <v>200</v>
      </c>
      <c r="NL96" s="2" t="s">
        <v>200</v>
      </c>
      <c r="NM96" s="2" t="s">
        <v>212</v>
      </c>
      <c r="NN96" s="2" t="s">
        <v>200</v>
      </c>
      <c r="NO96" s="4"/>
      <c r="NP96" s="8"/>
      <c r="NQ96" s="4"/>
      <c r="NR96" s="8"/>
      <c r="NS96" s="7"/>
      <c r="NT96" s="7"/>
      <c r="NU96" s="2" t="s">
        <v>210</v>
      </c>
      <c r="NV96" s="2" t="s">
        <v>243</v>
      </c>
      <c r="NW96" s="2" t="s">
        <v>279</v>
      </c>
      <c r="NX96" s="2" t="s">
        <v>200</v>
      </c>
      <c r="NY96" s="2" t="s">
        <v>212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210</v>
      </c>
      <c r="OT96" s="2" t="s">
        <v>243</v>
      </c>
      <c r="OU96" s="2" t="s">
        <v>666</v>
      </c>
      <c r="OV96" s="2" t="s">
        <v>200</v>
      </c>
      <c r="OW96" s="2" t="s">
        <v>212</v>
      </c>
      <c r="OX96" s="2" t="s">
        <v>200</v>
      </c>
      <c r="OY96" s="4"/>
      <c r="OZ96" s="8"/>
      <c r="PA96" s="4"/>
      <c r="PB96" s="8"/>
      <c r="PC96" s="7"/>
      <c r="PD96" s="7"/>
      <c r="PE96" s="2" t="s">
        <v>210</v>
      </c>
      <c r="PF96" s="2" t="s">
        <v>243</v>
      </c>
      <c r="PG96" s="2" t="s">
        <v>621</v>
      </c>
      <c r="PH96" s="2" t="s">
        <v>200</v>
      </c>
      <c r="PI96" s="2" t="s">
        <v>212</v>
      </c>
      <c r="PJ96" s="2" t="s">
        <v>200</v>
      </c>
      <c r="PK96" s="4"/>
      <c r="PL96" s="8"/>
      <c r="PM96" s="4"/>
      <c r="PN96" s="8"/>
      <c r="PO96" s="7"/>
      <c r="PP96" s="7"/>
      <c r="PQ96" s="2" t="s">
        <v>254</v>
      </c>
      <c r="PR96" s="2" t="s">
        <v>243</v>
      </c>
      <c r="PS96" s="2" t="s">
        <v>200</v>
      </c>
      <c r="PT96" s="2" t="s">
        <v>200</v>
      </c>
      <c r="PU96" s="2" t="s">
        <v>212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228</v>
      </c>
      <c r="QP96" s="2" t="s">
        <v>243</v>
      </c>
      <c r="QQ96" s="2" t="s">
        <v>200</v>
      </c>
      <c r="QR96" s="2" t="s">
        <v>200</v>
      </c>
      <c r="QS96" s="2" t="s">
        <v>212</v>
      </c>
      <c r="QT96" s="2" t="s">
        <v>200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1618</v>
      </c>
      <c r="B97" s="2" t="s">
        <v>189</v>
      </c>
      <c r="C97" s="2" t="s">
        <v>190</v>
      </c>
      <c r="D97" s="2" t="s">
        <v>1619</v>
      </c>
      <c r="E97" s="2" t="s">
        <v>1620</v>
      </c>
      <c r="F97" s="2" t="s">
        <v>193</v>
      </c>
      <c r="G97" s="2" t="s">
        <v>193</v>
      </c>
      <c r="H97" s="2" t="s">
        <v>193</v>
      </c>
      <c r="I97" s="2" t="s">
        <v>1621</v>
      </c>
      <c r="J97" s="2" t="s">
        <v>195</v>
      </c>
      <c r="K97" s="2" t="s">
        <v>196</v>
      </c>
      <c r="L97" s="3">
        <v>51.3</v>
      </c>
      <c r="M97" s="3">
        <v>53.86</v>
      </c>
      <c r="N97" s="3">
        <v>109.99</v>
      </c>
      <c r="O97" s="2" t="s">
        <v>197</v>
      </c>
      <c r="P97" s="2" t="s">
        <v>198</v>
      </c>
      <c r="Q97" s="2" t="s">
        <v>199</v>
      </c>
      <c r="R97" s="2" t="s">
        <v>200</v>
      </c>
      <c r="S97" s="2" t="s">
        <v>201</v>
      </c>
      <c r="T97" s="2" t="s">
        <v>202</v>
      </c>
      <c r="U97" s="2" t="s">
        <v>203</v>
      </c>
      <c r="V97" s="2" t="s">
        <v>204</v>
      </c>
      <c r="W97" s="2" t="s">
        <v>205</v>
      </c>
      <c r="X97" s="2" t="s">
        <v>206</v>
      </c>
      <c r="Y97" s="2" t="s">
        <v>207</v>
      </c>
      <c r="Z97" s="4">
        <v>735</v>
      </c>
      <c r="AA97" s="4">
        <f>=ROUNDDOWN(35,0)</f>
      </c>
      <c r="AB97" s="5">
        <v>21</v>
      </c>
      <c r="AC97" s="2" t="s">
        <v>1094</v>
      </c>
      <c r="AD97" s="4">
        <v>100</v>
      </c>
      <c r="AE97" s="4">
        <v>340</v>
      </c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1</v>
      </c>
      <c r="AP97" s="4">
        <v>20</v>
      </c>
      <c r="AQ97" s="8">
        <v>1108.44</v>
      </c>
      <c r="AR97" s="4">
        <v>69</v>
      </c>
      <c r="AS97" s="8">
        <v>2499.76</v>
      </c>
      <c r="AT97" s="7">
        <v>-0.7101</v>
      </c>
      <c r="AU97" s="7">
        <v>-0.5566</v>
      </c>
      <c r="AV97" s="4">
        <v>29</v>
      </c>
      <c r="AW97" s="8">
        <v>1730.22</v>
      </c>
      <c r="AX97" s="4">
        <v>109</v>
      </c>
      <c r="AY97" s="8">
        <v>4089.49</v>
      </c>
      <c r="AZ97" s="7">
        <v>-0.7339</v>
      </c>
      <c r="BA97" s="7">
        <v>-0.5769</v>
      </c>
      <c r="BB97" s="7">
        <v>0.6406</v>
      </c>
      <c r="BC97" s="4">
        <v>58</v>
      </c>
      <c r="BD97" s="8">
        <v>3486.57</v>
      </c>
      <c r="BE97" s="4">
        <v>164</v>
      </c>
      <c r="BF97" s="8">
        <v>6836.64</v>
      </c>
      <c r="BG97" s="7">
        <v>-0.6463</v>
      </c>
      <c r="BH97" s="7">
        <v>-0.49</v>
      </c>
      <c r="BI97" s="7">
        <v>0.4963</v>
      </c>
      <c r="BJ97" s="4">
        <v>20</v>
      </c>
      <c r="BK97" s="8">
        <v>1108.44</v>
      </c>
      <c r="BL97" s="2" t="s">
        <v>1622</v>
      </c>
      <c r="BM97" s="7">
        <v>1</v>
      </c>
      <c r="BN97" s="7">
        <v>1</v>
      </c>
      <c r="BO97" s="4">
        <v>11</v>
      </c>
      <c r="BP97" s="8">
        <v>631.84</v>
      </c>
      <c r="BQ97" s="4">
        <v>15</v>
      </c>
      <c r="BR97" s="8">
        <v>861.6</v>
      </c>
      <c r="BS97" s="7">
        <v>-0.2667</v>
      </c>
      <c r="BT97" s="7">
        <v>-0.2667</v>
      </c>
      <c r="BU97" s="2" t="s">
        <v>210</v>
      </c>
      <c r="BV97" s="2" t="s">
        <v>197</v>
      </c>
      <c r="BW97" s="2" t="s">
        <v>200</v>
      </c>
      <c r="BX97" s="2" t="s">
        <v>227</v>
      </c>
      <c r="BY97" s="2" t="s">
        <v>212</v>
      </c>
      <c r="BZ97" s="2" t="s">
        <v>200</v>
      </c>
      <c r="CA97" s="4">
        <v>3</v>
      </c>
      <c r="CB97" s="8">
        <v>129.06</v>
      </c>
      <c r="CC97" s="4">
        <v>42</v>
      </c>
      <c r="CD97" s="8">
        <v>952.61</v>
      </c>
      <c r="CE97" s="7">
        <v>-0.9286</v>
      </c>
      <c r="CF97" s="7">
        <v>-0.8645</v>
      </c>
      <c r="CG97" s="2" t="s">
        <v>210</v>
      </c>
      <c r="CH97" s="2" t="s">
        <v>197</v>
      </c>
      <c r="CI97" s="2" t="s">
        <v>213</v>
      </c>
      <c r="CJ97" s="2" t="s">
        <v>1506</v>
      </c>
      <c r="CK97" s="2" t="s">
        <v>212</v>
      </c>
      <c r="CL97" s="2" t="s">
        <v>200</v>
      </c>
      <c r="CM97" s="4">
        <v>4</v>
      </c>
      <c r="CN97" s="8">
        <v>240</v>
      </c>
      <c r="CO97" s="4">
        <v>6</v>
      </c>
      <c r="CP97" s="8">
        <v>360</v>
      </c>
      <c r="CQ97" s="7">
        <v>-0.3333</v>
      </c>
      <c r="CR97" s="7">
        <v>-0.3333</v>
      </c>
      <c r="CS97" s="2" t="s">
        <v>210</v>
      </c>
      <c r="CT97" s="2" t="s">
        <v>197</v>
      </c>
      <c r="CU97" s="2" t="s">
        <v>215</v>
      </c>
      <c r="CV97" s="2" t="s">
        <v>602</v>
      </c>
      <c r="CW97" s="2" t="s">
        <v>212</v>
      </c>
      <c r="CX97" s="2" t="s">
        <v>200</v>
      </c>
      <c r="CY97" s="4"/>
      <c r="CZ97" s="8"/>
      <c r="DA97" s="4">
        <v>5</v>
      </c>
      <c r="DB97" s="8">
        <v>268.85</v>
      </c>
      <c r="DC97" s="7">
        <v>-1</v>
      </c>
      <c r="DD97" s="7">
        <v>-1</v>
      </c>
      <c r="DE97" s="2" t="s">
        <v>210</v>
      </c>
      <c r="DF97" s="2" t="s">
        <v>197</v>
      </c>
      <c r="DG97" s="2" t="s">
        <v>217</v>
      </c>
      <c r="DH97" s="2" t="s">
        <v>1623</v>
      </c>
      <c r="DI97" s="2" t="s">
        <v>212</v>
      </c>
      <c r="DJ97" s="2" t="s">
        <v>200</v>
      </c>
      <c r="DK97" s="4"/>
      <c r="DL97" s="8"/>
      <c r="DM97" s="4"/>
      <c r="DN97" s="8"/>
      <c r="DO97" s="7"/>
      <c r="DP97" s="7"/>
      <c r="DQ97" s="2" t="s">
        <v>210</v>
      </c>
      <c r="DR97" s="2" t="s">
        <v>197</v>
      </c>
      <c r="DS97" s="2" t="s">
        <v>1589</v>
      </c>
      <c r="DT97" s="2" t="s">
        <v>860</v>
      </c>
      <c r="DU97" s="2" t="s">
        <v>212</v>
      </c>
      <c r="DV97" s="2" t="s">
        <v>200</v>
      </c>
      <c r="DW97" s="4">
        <v>2</v>
      </c>
      <c r="DX97" s="8">
        <v>107.54</v>
      </c>
      <c r="DY97" s="4"/>
      <c r="DZ97" s="8"/>
      <c r="EA97" s="7"/>
      <c r="EB97" s="7"/>
      <c r="EC97" s="2" t="s">
        <v>210</v>
      </c>
      <c r="ED97" s="2" t="s">
        <v>197</v>
      </c>
      <c r="EE97" s="2" t="s">
        <v>220</v>
      </c>
      <c r="EF97" s="2" t="s">
        <v>1624</v>
      </c>
      <c r="EG97" s="2" t="s">
        <v>212</v>
      </c>
      <c r="EH97" s="2" t="s">
        <v>200</v>
      </c>
      <c r="EI97" s="4"/>
      <c r="EJ97" s="8"/>
      <c r="EK97" s="4"/>
      <c r="EL97" s="8"/>
      <c r="EM97" s="7"/>
      <c r="EN97" s="7"/>
      <c r="EO97" s="2" t="s">
        <v>210</v>
      </c>
      <c r="EP97" s="2" t="s">
        <v>197</v>
      </c>
      <c r="EQ97" s="2" t="s">
        <v>612</v>
      </c>
      <c r="ER97" s="2" t="s">
        <v>1625</v>
      </c>
      <c r="ES97" s="2" t="s">
        <v>212</v>
      </c>
      <c r="ET97" s="2" t="s">
        <v>200</v>
      </c>
      <c r="EU97" s="4"/>
      <c r="EV97" s="8"/>
      <c r="EW97" s="4"/>
      <c r="EX97" s="8"/>
      <c r="EY97" s="7"/>
      <c r="EZ97" s="7"/>
      <c r="FA97" s="2" t="s">
        <v>210</v>
      </c>
      <c r="FB97" s="2" t="s">
        <v>197</v>
      </c>
      <c r="FC97" s="2" t="s">
        <v>224</v>
      </c>
      <c r="FD97" s="2" t="s">
        <v>225</v>
      </c>
      <c r="FE97" s="2" t="s">
        <v>212</v>
      </c>
      <c r="FF97" s="2" t="s">
        <v>200</v>
      </c>
      <c r="FG97" s="4"/>
      <c r="FH97" s="8"/>
      <c r="FI97" s="4"/>
      <c r="FJ97" s="8"/>
      <c r="FK97" s="7"/>
      <c r="FL97" s="7"/>
      <c r="FM97" s="2" t="s">
        <v>210</v>
      </c>
      <c r="FN97" s="2" t="s">
        <v>197</v>
      </c>
      <c r="FO97" s="2" t="s">
        <v>1626</v>
      </c>
      <c r="FP97" s="2" t="s">
        <v>1627</v>
      </c>
      <c r="FQ97" s="2" t="s">
        <v>212</v>
      </c>
      <c r="FR97" s="2" t="s">
        <v>200</v>
      </c>
      <c r="FS97" s="4"/>
      <c r="FT97" s="8"/>
      <c r="FU97" s="4"/>
      <c r="FV97" s="8"/>
      <c r="FW97" s="7"/>
      <c r="FX97" s="7"/>
      <c r="FY97" s="2" t="s">
        <v>228</v>
      </c>
      <c r="FZ97" s="2" t="s">
        <v>197</v>
      </c>
      <c r="GA97" s="2" t="s">
        <v>200</v>
      </c>
      <c r="GB97" s="2" t="s">
        <v>200</v>
      </c>
      <c r="GC97" s="2" t="s">
        <v>212</v>
      </c>
      <c r="GD97" s="2" t="s">
        <v>200</v>
      </c>
      <c r="GE97" s="4"/>
      <c r="GF97" s="8"/>
      <c r="GG97" s="4"/>
      <c r="GH97" s="8"/>
      <c r="GI97" s="7"/>
      <c r="GJ97" s="7"/>
      <c r="GK97" s="2" t="s">
        <v>210</v>
      </c>
      <c r="GL97" s="2" t="s">
        <v>197</v>
      </c>
      <c r="GM97" s="2" t="s">
        <v>1628</v>
      </c>
      <c r="GN97" s="2" t="s">
        <v>230</v>
      </c>
      <c r="GO97" s="2" t="s">
        <v>212</v>
      </c>
      <c r="GP97" s="2" t="s">
        <v>200</v>
      </c>
      <c r="GQ97" s="4"/>
      <c r="GR97" s="8"/>
      <c r="GS97" s="4"/>
      <c r="GT97" s="8"/>
      <c r="GU97" s="7"/>
      <c r="GV97" s="7"/>
      <c r="GW97" s="2" t="s">
        <v>254</v>
      </c>
      <c r="GX97" s="2" t="s">
        <v>197</v>
      </c>
      <c r="GY97" s="2" t="s">
        <v>200</v>
      </c>
      <c r="GZ97" s="2" t="s">
        <v>200</v>
      </c>
      <c r="HA97" s="2" t="s">
        <v>212</v>
      </c>
      <c r="HB97" s="2" t="s">
        <v>200</v>
      </c>
      <c r="HC97" s="4"/>
      <c r="HD97" s="8"/>
      <c r="HE97" s="4">
        <v>1</v>
      </c>
      <c r="HF97" s="8">
        <v>56.7</v>
      </c>
      <c r="HG97" s="7">
        <v>-1</v>
      </c>
      <c r="HH97" s="7">
        <v>-1</v>
      </c>
      <c r="HI97" s="2" t="s">
        <v>210</v>
      </c>
      <c r="HJ97" s="2" t="s">
        <v>197</v>
      </c>
      <c r="HK97" s="2" t="s">
        <v>233</v>
      </c>
      <c r="HL97" s="2" t="s">
        <v>1273</v>
      </c>
      <c r="HM97" s="2" t="s">
        <v>212</v>
      </c>
      <c r="HN97" s="2" t="s">
        <v>200</v>
      </c>
      <c r="HO97" s="4"/>
      <c r="HP97" s="8"/>
      <c r="HQ97" s="4"/>
      <c r="HR97" s="8"/>
      <c r="HS97" s="7"/>
      <c r="HT97" s="7"/>
      <c r="HU97" s="2" t="s">
        <v>210</v>
      </c>
      <c r="HV97" s="2" t="s">
        <v>197</v>
      </c>
      <c r="HW97" s="2" t="s">
        <v>235</v>
      </c>
      <c r="HX97" s="2" t="s">
        <v>783</v>
      </c>
      <c r="HY97" s="2" t="s">
        <v>212</v>
      </c>
      <c r="HZ97" s="2" t="s">
        <v>200</v>
      </c>
      <c r="IA97" s="4"/>
      <c r="IB97" s="8"/>
      <c r="IC97" s="4"/>
      <c r="ID97" s="8"/>
      <c r="IE97" s="7"/>
      <c r="IF97" s="7"/>
      <c r="IG97" s="2" t="s">
        <v>210</v>
      </c>
      <c r="IH97" s="2" t="s">
        <v>197</v>
      </c>
      <c r="II97" s="2" t="s">
        <v>224</v>
      </c>
      <c r="IJ97" s="2" t="s">
        <v>237</v>
      </c>
      <c r="IK97" s="2" t="s">
        <v>212</v>
      </c>
      <c r="IL97" s="2" t="s">
        <v>200</v>
      </c>
      <c r="IM97" s="4"/>
      <c r="IN97" s="8"/>
      <c r="IO97" s="4"/>
      <c r="IP97" s="8"/>
      <c r="IQ97" s="7"/>
      <c r="IR97" s="7"/>
      <c r="IS97" s="2" t="s">
        <v>210</v>
      </c>
      <c r="IT97" s="2" t="s">
        <v>197</v>
      </c>
      <c r="IU97" s="2" t="s">
        <v>311</v>
      </c>
      <c r="IV97" s="2" t="s">
        <v>542</v>
      </c>
      <c r="IW97" s="2" t="s">
        <v>212</v>
      </c>
      <c r="IX97" s="2" t="s">
        <v>200</v>
      </c>
      <c r="IY97" s="4"/>
      <c r="IZ97" s="8"/>
      <c r="JA97" s="4"/>
      <c r="JB97" s="8"/>
      <c r="JC97" s="7"/>
      <c r="JD97" s="7"/>
      <c r="JE97" s="2" t="s">
        <v>210</v>
      </c>
      <c r="JF97" s="2" t="s">
        <v>197</v>
      </c>
      <c r="JG97" s="2" t="s">
        <v>240</v>
      </c>
      <c r="JH97" s="2" t="s">
        <v>1629</v>
      </c>
      <c r="JI97" s="2" t="s">
        <v>212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242</v>
      </c>
      <c r="KD97" s="2" t="s">
        <v>197</v>
      </c>
      <c r="KE97" s="2" t="s">
        <v>200</v>
      </c>
      <c r="KF97" s="2" t="s">
        <v>200</v>
      </c>
      <c r="KG97" s="2" t="s">
        <v>212</v>
      </c>
      <c r="KH97" s="2" t="s">
        <v>200</v>
      </c>
      <c r="KI97" s="4"/>
      <c r="KJ97" s="8"/>
      <c r="KK97" s="4"/>
      <c r="KL97" s="8"/>
      <c r="KM97" s="7"/>
      <c r="KN97" s="7"/>
      <c r="KO97" s="2" t="s">
        <v>210</v>
      </c>
      <c r="KP97" s="2" t="s">
        <v>243</v>
      </c>
      <c r="KQ97" s="2" t="s">
        <v>259</v>
      </c>
      <c r="KR97" s="2" t="s">
        <v>1630</v>
      </c>
      <c r="KS97" s="2" t="s">
        <v>212</v>
      </c>
      <c r="KT97" s="2" t="s">
        <v>200</v>
      </c>
      <c r="KU97" s="4"/>
      <c r="KV97" s="8"/>
      <c r="KW97" s="4"/>
      <c r="KX97" s="8"/>
      <c r="KY97" s="7"/>
      <c r="KZ97" s="7"/>
      <c r="LA97" s="2" t="s">
        <v>406</v>
      </c>
      <c r="LB97" s="2" t="s">
        <v>197</v>
      </c>
      <c r="LC97" s="2" t="s">
        <v>200</v>
      </c>
      <c r="LD97" s="2" t="s">
        <v>200</v>
      </c>
      <c r="LE97" s="2" t="s">
        <v>212</v>
      </c>
      <c r="LF97" s="2" t="s">
        <v>200</v>
      </c>
      <c r="LG97" s="4"/>
      <c r="LH97" s="8"/>
      <c r="LI97" s="4"/>
      <c r="LJ97" s="8"/>
      <c r="LK97" s="7"/>
      <c r="LL97" s="7"/>
      <c r="LM97" s="2" t="s">
        <v>210</v>
      </c>
      <c r="LN97" s="2" t="s">
        <v>243</v>
      </c>
      <c r="LO97" s="2" t="s">
        <v>402</v>
      </c>
      <c r="LP97" s="2" t="s">
        <v>464</v>
      </c>
      <c r="LQ97" s="2" t="s">
        <v>212</v>
      </c>
      <c r="LR97" s="2" t="s">
        <v>200</v>
      </c>
      <c r="LS97" s="4"/>
      <c r="LT97" s="8"/>
      <c r="LU97" s="4"/>
      <c r="LV97" s="8"/>
      <c r="LW97" s="7"/>
      <c r="LX97" s="7"/>
      <c r="LY97" s="2" t="s">
        <v>210</v>
      </c>
      <c r="LZ97" s="2" t="s">
        <v>197</v>
      </c>
      <c r="MA97" s="2" t="s">
        <v>1631</v>
      </c>
      <c r="MB97" s="2" t="s">
        <v>1632</v>
      </c>
      <c r="MC97" s="2" t="s">
        <v>212</v>
      </c>
      <c r="MD97" s="2" t="s">
        <v>200</v>
      </c>
      <c r="ME97" s="4"/>
      <c r="MF97" s="8"/>
      <c r="MG97" s="4"/>
      <c r="MH97" s="8"/>
      <c r="MI97" s="7"/>
      <c r="MJ97" s="7"/>
      <c r="MK97" s="2" t="s">
        <v>210</v>
      </c>
      <c r="ML97" s="2" t="s">
        <v>251</v>
      </c>
      <c r="MM97" s="2" t="s">
        <v>1633</v>
      </c>
      <c r="MN97" s="2" t="s">
        <v>1634</v>
      </c>
      <c r="MO97" s="2" t="s">
        <v>212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254</v>
      </c>
      <c r="NJ97" s="2" t="s">
        <v>197</v>
      </c>
      <c r="NK97" s="2" t="s">
        <v>200</v>
      </c>
      <c r="NL97" s="2" t="s">
        <v>200</v>
      </c>
      <c r="NM97" s="2" t="s">
        <v>212</v>
      </c>
      <c r="NN97" s="2" t="s">
        <v>200</v>
      </c>
      <c r="NO97" s="4"/>
      <c r="NP97" s="8"/>
      <c r="NQ97" s="4"/>
      <c r="NR97" s="8"/>
      <c r="NS97" s="7"/>
      <c r="NT97" s="7"/>
      <c r="NU97" s="2" t="s">
        <v>210</v>
      </c>
      <c r="NV97" s="2" t="s">
        <v>243</v>
      </c>
      <c r="NW97" s="2" t="s">
        <v>1425</v>
      </c>
      <c r="NX97" s="2" t="s">
        <v>200</v>
      </c>
      <c r="NY97" s="2" t="s">
        <v>212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210</v>
      </c>
      <c r="OT97" s="2" t="s">
        <v>243</v>
      </c>
      <c r="OU97" s="2" t="s">
        <v>1635</v>
      </c>
      <c r="OV97" s="2" t="s">
        <v>200</v>
      </c>
      <c r="OW97" s="2" t="s">
        <v>212</v>
      </c>
      <c r="OX97" s="2" t="s">
        <v>200</v>
      </c>
      <c r="OY97" s="4"/>
      <c r="OZ97" s="8"/>
      <c r="PA97" s="4"/>
      <c r="PB97" s="8"/>
      <c r="PC97" s="7"/>
      <c r="PD97" s="7"/>
      <c r="PE97" s="2" t="s">
        <v>307</v>
      </c>
      <c r="PF97" s="2" t="s">
        <v>197</v>
      </c>
      <c r="PG97" s="2" t="s">
        <v>1061</v>
      </c>
      <c r="PH97" s="2" t="s">
        <v>200</v>
      </c>
      <c r="PI97" s="2" t="s">
        <v>212</v>
      </c>
      <c r="PJ97" s="2" t="s">
        <v>200</v>
      </c>
      <c r="PK97" s="4"/>
      <c r="PL97" s="8"/>
      <c r="PM97" s="4"/>
      <c r="PN97" s="8"/>
      <c r="PO97" s="7"/>
      <c r="PP97" s="7"/>
      <c r="PQ97" s="2" t="s">
        <v>254</v>
      </c>
      <c r="PR97" s="2" t="s">
        <v>197</v>
      </c>
      <c r="PS97" s="2" t="s">
        <v>200</v>
      </c>
      <c r="PT97" s="2" t="s">
        <v>200</v>
      </c>
      <c r="PU97" s="2" t="s">
        <v>212</v>
      </c>
      <c r="PV97" s="2" t="s">
        <v>200</v>
      </c>
      <c r="PW97" s="4"/>
      <c r="PX97" s="8"/>
      <c r="PY97" s="4"/>
      <c r="PZ97" s="8"/>
      <c r="QA97" s="7"/>
      <c r="QB97" s="7"/>
      <c r="QC97" s="2" t="s">
        <v>254</v>
      </c>
      <c r="QD97" s="2" t="s">
        <v>197</v>
      </c>
      <c r="QE97" s="2" t="s">
        <v>200</v>
      </c>
      <c r="QF97" s="2" t="s">
        <v>200</v>
      </c>
      <c r="QG97" s="2" t="s">
        <v>212</v>
      </c>
      <c r="QH97" s="2" t="s">
        <v>200</v>
      </c>
      <c r="QI97" s="4"/>
      <c r="QJ97" s="8"/>
      <c r="QK97" s="4"/>
      <c r="QL97" s="8"/>
      <c r="QM97" s="7"/>
      <c r="QN97" s="7"/>
      <c r="QO97" s="2" t="s">
        <v>210</v>
      </c>
      <c r="QP97" s="2" t="s">
        <v>243</v>
      </c>
      <c r="QQ97" s="2" t="s">
        <v>1636</v>
      </c>
      <c r="QR97" s="2" t="s">
        <v>1637</v>
      </c>
      <c r="QS97" s="2" t="s">
        <v>212</v>
      </c>
      <c r="QT97" s="2" t="s">
        <v>200</v>
      </c>
      <c r="QU97" s="4">
        <v>401</v>
      </c>
      <c r="QV97" s="4">
        <v>118</v>
      </c>
      <c r="QW97" s="4"/>
      <c r="QX97" s="4">
        <v>216</v>
      </c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>
        <v>100</v>
      </c>
      <c r="RY97" s="4">
        <v>150</v>
      </c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>
        <v>40</v>
      </c>
      <c r="SP97" s="4"/>
      <c r="SQ97" s="4"/>
      <c r="SR97" s="4">
        <v>50</v>
      </c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1638</v>
      </c>
      <c r="B98" s="2" t="s">
        <v>189</v>
      </c>
      <c r="C98" s="2" t="s">
        <v>190</v>
      </c>
      <c r="D98" s="2" t="s">
        <v>1619</v>
      </c>
      <c r="E98" s="2" t="s">
        <v>1620</v>
      </c>
      <c r="F98" s="2" t="s">
        <v>193</v>
      </c>
      <c r="G98" s="2" t="s">
        <v>193</v>
      </c>
      <c r="H98" s="2" t="s">
        <v>193</v>
      </c>
      <c r="I98" s="2" t="s">
        <v>1621</v>
      </c>
      <c r="J98" s="2" t="s">
        <v>262</v>
      </c>
      <c r="K98" s="2" t="s">
        <v>196</v>
      </c>
      <c r="L98" s="3">
        <v>65.55</v>
      </c>
      <c r="M98" s="3">
        <v>68.83</v>
      </c>
      <c r="N98" s="3">
        <v>139.99</v>
      </c>
      <c r="O98" s="2" t="s">
        <v>197</v>
      </c>
      <c r="P98" s="2" t="s">
        <v>198</v>
      </c>
      <c r="Q98" s="2" t="s">
        <v>199</v>
      </c>
      <c r="R98" s="2" t="s">
        <v>200</v>
      </c>
      <c r="S98" s="2" t="s">
        <v>201</v>
      </c>
      <c r="T98" s="2" t="s">
        <v>202</v>
      </c>
      <c r="U98" s="2" t="s">
        <v>203</v>
      </c>
      <c r="V98" s="2" t="s">
        <v>204</v>
      </c>
      <c r="W98" s="2" t="s">
        <v>205</v>
      </c>
      <c r="X98" s="2" t="s">
        <v>206</v>
      </c>
      <c r="Y98" s="2" t="s">
        <v>207</v>
      </c>
      <c r="Z98" s="4">
        <v>981</v>
      </c>
      <c r="AA98" s="4">
        <f>=ROUNDDOWN(49.05,0)</f>
      </c>
      <c r="AB98" s="5">
        <v>20</v>
      </c>
      <c r="AC98" s="2" t="s">
        <v>200</v>
      </c>
      <c r="AD98" s="4"/>
      <c r="AE98" s="4"/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/>
      <c r="AP98" s="4">
        <v>9</v>
      </c>
      <c r="AQ98" s="8">
        <v>621.78</v>
      </c>
      <c r="AR98" s="4">
        <v>40</v>
      </c>
      <c r="AS98" s="8">
        <v>1589.73</v>
      </c>
      <c r="AT98" s="7">
        <v>-0.775</v>
      </c>
      <c r="AU98" s="7">
        <v>-0.6089</v>
      </c>
      <c r="AV98" s="4" t="s">
        <v>200</v>
      </c>
      <c r="AW98" s="8" t="s">
        <v>200</v>
      </c>
      <c r="AX98" s="4" t="s">
        <v>200</v>
      </c>
      <c r="AY98" s="8" t="s">
        <v>200</v>
      </c>
      <c r="AZ98" s="7" t="s">
        <v>200</v>
      </c>
      <c r="BA98" s="7" t="s">
        <v>200</v>
      </c>
      <c r="BB98" s="7">
        <v>0.3594</v>
      </c>
      <c r="BC98" s="4" t="s">
        <v>200</v>
      </c>
      <c r="BD98" s="8" t="s">
        <v>200</v>
      </c>
      <c r="BE98" s="4" t="s">
        <v>200</v>
      </c>
      <c r="BF98" s="8" t="s">
        <v>200</v>
      </c>
      <c r="BG98" s="7" t="s">
        <v>200</v>
      </c>
      <c r="BH98" s="7" t="s">
        <v>200</v>
      </c>
      <c r="BI98" s="7" t="s">
        <v>200</v>
      </c>
      <c r="BJ98" s="4">
        <v>9</v>
      </c>
      <c r="BK98" s="8">
        <v>621.78</v>
      </c>
      <c r="BL98" s="2" t="s">
        <v>1639</v>
      </c>
      <c r="BM98" s="7">
        <v>1</v>
      </c>
      <c r="BN98" s="7">
        <v>1</v>
      </c>
      <c r="BO98" s="4"/>
      <c r="BP98" s="8"/>
      <c r="BQ98" s="4">
        <v>3</v>
      </c>
      <c r="BR98" s="8">
        <v>222.45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865</v>
      </c>
      <c r="BY98" s="2" t="s">
        <v>212</v>
      </c>
      <c r="BZ98" s="2" t="s">
        <v>200</v>
      </c>
      <c r="CA98" s="4">
        <v>3</v>
      </c>
      <c r="CB98" s="8">
        <v>177.09</v>
      </c>
      <c r="CC98" s="4">
        <v>26</v>
      </c>
      <c r="CD98" s="8">
        <v>572</v>
      </c>
      <c r="CE98" s="7">
        <v>-0.8846</v>
      </c>
      <c r="CF98" s="7">
        <v>-0.6904</v>
      </c>
      <c r="CG98" s="2" t="s">
        <v>210</v>
      </c>
      <c r="CH98" s="2" t="s">
        <v>197</v>
      </c>
      <c r="CI98" s="2" t="s">
        <v>213</v>
      </c>
      <c r="CJ98" s="2" t="s">
        <v>1640</v>
      </c>
      <c r="CK98" s="2" t="s">
        <v>212</v>
      </c>
      <c r="CL98" s="2" t="s">
        <v>200</v>
      </c>
      <c r="CM98" s="4">
        <v>5</v>
      </c>
      <c r="CN98" s="8">
        <v>375</v>
      </c>
      <c r="CO98" s="4">
        <v>3</v>
      </c>
      <c r="CP98" s="8">
        <v>225</v>
      </c>
      <c r="CQ98" s="7">
        <v>0.6667</v>
      </c>
      <c r="CR98" s="7">
        <v>0.6667</v>
      </c>
      <c r="CS98" s="2" t="s">
        <v>210</v>
      </c>
      <c r="CT98" s="2" t="s">
        <v>197</v>
      </c>
      <c r="CU98" s="2" t="s">
        <v>215</v>
      </c>
      <c r="CV98" s="2" t="s">
        <v>894</v>
      </c>
      <c r="CW98" s="2" t="s">
        <v>212</v>
      </c>
      <c r="CX98" s="2" t="s">
        <v>200</v>
      </c>
      <c r="CY98" s="4">
        <v>1</v>
      </c>
      <c r="CZ98" s="8">
        <v>69.69</v>
      </c>
      <c r="DA98" s="4">
        <v>3</v>
      </c>
      <c r="DB98" s="8">
        <v>209.07</v>
      </c>
      <c r="DC98" s="7">
        <v>-0.6667</v>
      </c>
      <c r="DD98" s="7">
        <v>-0.6667</v>
      </c>
      <c r="DE98" s="2" t="s">
        <v>210</v>
      </c>
      <c r="DF98" s="2" t="s">
        <v>197</v>
      </c>
      <c r="DG98" s="2" t="s">
        <v>217</v>
      </c>
      <c r="DH98" s="2" t="s">
        <v>1641</v>
      </c>
      <c r="DI98" s="2" t="s">
        <v>212</v>
      </c>
      <c r="DJ98" s="2" t="s">
        <v>200</v>
      </c>
      <c r="DK98" s="4"/>
      <c r="DL98" s="8"/>
      <c r="DM98" s="4"/>
      <c r="DN98" s="8"/>
      <c r="DO98" s="7"/>
      <c r="DP98" s="7"/>
      <c r="DQ98" s="2" t="s">
        <v>210</v>
      </c>
      <c r="DR98" s="2" t="s">
        <v>197</v>
      </c>
      <c r="DS98" s="2" t="s">
        <v>1589</v>
      </c>
      <c r="DT98" s="2" t="s">
        <v>860</v>
      </c>
      <c r="DU98" s="2" t="s">
        <v>212</v>
      </c>
      <c r="DV98" s="2" t="s">
        <v>200</v>
      </c>
      <c r="DW98" s="4"/>
      <c r="DX98" s="8"/>
      <c r="DY98" s="4">
        <v>3</v>
      </c>
      <c r="DZ98" s="8">
        <v>209.07</v>
      </c>
      <c r="EA98" s="7">
        <v>-1</v>
      </c>
      <c r="EB98" s="7">
        <v>-1</v>
      </c>
      <c r="EC98" s="2" t="s">
        <v>210</v>
      </c>
      <c r="ED98" s="2" t="s">
        <v>197</v>
      </c>
      <c r="EE98" s="2" t="s">
        <v>220</v>
      </c>
      <c r="EF98" s="2" t="s">
        <v>1642</v>
      </c>
      <c r="EG98" s="2" t="s">
        <v>212</v>
      </c>
      <c r="EH98" s="2" t="s">
        <v>200</v>
      </c>
      <c r="EI98" s="4"/>
      <c r="EJ98" s="8"/>
      <c r="EK98" s="4">
        <v>2</v>
      </c>
      <c r="EL98" s="8">
        <v>152.14</v>
      </c>
      <c r="EM98" s="7">
        <v>-1</v>
      </c>
      <c r="EN98" s="7">
        <v>-1</v>
      </c>
      <c r="EO98" s="2" t="s">
        <v>210</v>
      </c>
      <c r="EP98" s="2" t="s">
        <v>197</v>
      </c>
      <c r="EQ98" s="2" t="s">
        <v>612</v>
      </c>
      <c r="ER98" s="2" t="s">
        <v>1643</v>
      </c>
      <c r="ES98" s="2" t="s">
        <v>212</v>
      </c>
      <c r="ET98" s="2" t="s">
        <v>200</v>
      </c>
      <c r="EU98" s="4"/>
      <c r="EV98" s="8"/>
      <c r="EW98" s="4"/>
      <c r="EX98" s="8"/>
      <c r="EY98" s="7"/>
      <c r="EZ98" s="7"/>
      <c r="FA98" s="2" t="s">
        <v>210</v>
      </c>
      <c r="FB98" s="2" t="s">
        <v>197</v>
      </c>
      <c r="FC98" s="2" t="s">
        <v>224</v>
      </c>
      <c r="FD98" s="2" t="s">
        <v>225</v>
      </c>
      <c r="FE98" s="2" t="s">
        <v>212</v>
      </c>
      <c r="FF98" s="2" t="s">
        <v>200</v>
      </c>
      <c r="FG98" s="4"/>
      <c r="FH98" s="8"/>
      <c r="FI98" s="4"/>
      <c r="FJ98" s="8"/>
      <c r="FK98" s="7"/>
      <c r="FL98" s="7"/>
      <c r="FM98" s="2" t="s">
        <v>210</v>
      </c>
      <c r="FN98" s="2" t="s">
        <v>197</v>
      </c>
      <c r="FO98" s="2" t="s">
        <v>1644</v>
      </c>
      <c r="FP98" s="2" t="s">
        <v>993</v>
      </c>
      <c r="FQ98" s="2" t="s">
        <v>212</v>
      </c>
      <c r="FR98" s="2" t="s">
        <v>200</v>
      </c>
      <c r="FS98" s="4"/>
      <c r="FT98" s="8"/>
      <c r="FU98" s="4"/>
      <c r="FV98" s="8"/>
      <c r="FW98" s="7"/>
      <c r="FX98" s="7"/>
      <c r="FY98" s="2" t="s">
        <v>228</v>
      </c>
      <c r="FZ98" s="2" t="s">
        <v>197</v>
      </c>
      <c r="GA98" s="2" t="s">
        <v>200</v>
      </c>
      <c r="GB98" s="2" t="s">
        <v>200</v>
      </c>
      <c r="GC98" s="2" t="s">
        <v>212</v>
      </c>
      <c r="GD98" s="2" t="s">
        <v>200</v>
      </c>
      <c r="GE98" s="4"/>
      <c r="GF98" s="8"/>
      <c r="GG98" s="4"/>
      <c r="GH98" s="8"/>
      <c r="GI98" s="7"/>
      <c r="GJ98" s="7"/>
      <c r="GK98" s="2" t="s">
        <v>210</v>
      </c>
      <c r="GL98" s="2" t="s">
        <v>197</v>
      </c>
      <c r="GM98" s="2" t="s">
        <v>229</v>
      </c>
      <c r="GN98" s="2" t="s">
        <v>294</v>
      </c>
      <c r="GO98" s="2" t="s">
        <v>212</v>
      </c>
      <c r="GP98" s="2" t="s">
        <v>200</v>
      </c>
      <c r="GQ98" s="4"/>
      <c r="GR98" s="8"/>
      <c r="GS98" s="4"/>
      <c r="GT98" s="8"/>
      <c r="GU98" s="7"/>
      <c r="GV98" s="7"/>
      <c r="GW98" s="2" t="s">
        <v>254</v>
      </c>
      <c r="GX98" s="2" t="s">
        <v>197</v>
      </c>
      <c r="GY98" s="2" t="s">
        <v>200</v>
      </c>
      <c r="GZ98" s="2" t="s">
        <v>200</v>
      </c>
      <c r="HA98" s="2" t="s">
        <v>212</v>
      </c>
      <c r="HB98" s="2" t="s">
        <v>200</v>
      </c>
      <c r="HC98" s="4"/>
      <c r="HD98" s="8"/>
      <c r="HE98" s="4"/>
      <c r="HF98" s="8"/>
      <c r="HG98" s="7"/>
      <c r="HH98" s="7"/>
      <c r="HI98" s="2" t="s">
        <v>210</v>
      </c>
      <c r="HJ98" s="2" t="s">
        <v>197</v>
      </c>
      <c r="HK98" s="2" t="s">
        <v>233</v>
      </c>
      <c r="HL98" s="2" t="s">
        <v>1645</v>
      </c>
      <c r="HM98" s="2" t="s">
        <v>212</v>
      </c>
      <c r="HN98" s="2" t="s">
        <v>200</v>
      </c>
      <c r="HO98" s="4"/>
      <c r="HP98" s="8"/>
      <c r="HQ98" s="4"/>
      <c r="HR98" s="8"/>
      <c r="HS98" s="7"/>
      <c r="HT98" s="7"/>
      <c r="HU98" s="2" t="s">
        <v>210</v>
      </c>
      <c r="HV98" s="2" t="s">
        <v>197</v>
      </c>
      <c r="HW98" s="2" t="s">
        <v>235</v>
      </c>
      <c r="HX98" s="2" t="s">
        <v>920</v>
      </c>
      <c r="HY98" s="2" t="s">
        <v>212</v>
      </c>
      <c r="HZ98" s="2" t="s">
        <v>200</v>
      </c>
      <c r="IA98" s="4"/>
      <c r="IB98" s="8"/>
      <c r="IC98" s="4"/>
      <c r="ID98" s="8"/>
      <c r="IE98" s="7"/>
      <c r="IF98" s="7"/>
      <c r="IG98" s="2" t="s">
        <v>210</v>
      </c>
      <c r="IH98" s="2" t="s">
        <v>197</v>
      </c>
      <c r="II98" s="2" t="s">
        <v>224</v>
      </c>
      <c r="IJ98" s="2" t="s">
        <v>1646</v>
      </c>
      <c r="IK98" s="2" t="s">
        <v>212</v>
      </c>
      <c r="IL98" s="2" t="s">
        <v>200</v>
      </c>
      <c r="IM98" s="4"/>
      <c r="IN98" s="8"/>
      <c r="IO98" s="4"/>
      <c r="IP98" s="8"/>
      <c r="IQ98" s="7"/>
      <c r="IR98" s="7"/>
      <c r="IS98" s="2" t="s">
        <v>210</v>
      </c>
      <c r="IT98" s="2" t="s">
        <v>197</v>
      </c>
      <c r="IU98" s="2" t="s">
        <v>311</v>
      </c>
      <c r="IV98" s="2" t="s">
        <v>1647</v>
      </c>
      <c r="IW98" s="2" t="s">
        <v>212</v>
      </c>
      <c r="IX98" s="2" t="s">
        <v>200</v>
      </c>
      <c r="IY98" s="4"/>
      <c r="IZ98" s="8"/>
      <c r="JA98" s="4"/>
      <c r="JB98" s="8"/>
      <c r="JC98" s="7"/>
      <c r="JD98" s="7"/>
      <c r="JE98" s="2" t="s">
        <v>210</v>
      </c>
      <c r="JF98" s="2" t="s">
        <v>197</v>
      </c>
      <c r="JG98" s="2" t="s">
        <v>240</v>
      </c>
      <c r="JH98" s="2" t="s">
        <v>318</v>
      </c>
      <c r="JI98" s="2" t="s">
        <v>212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242</v>
      </c>
      <c r="KD98" s="2" t="s">
        <v>197</v>
      </c>
      <c r="KE98" s="2" t="s">
        <v>200</v>
      </c>
      <c r="KF98" s="2" t="s">
        <v>200</v>
      </c>
      <c r="KG98" s="2" t="s">
        <v>212</v>
      </c>
      <c r="KH98" s="2" t="s">
        <v>200</v>
      </c>
      <c r="KI98" s="4"/>
      <c r="KJ98" s="8"/>
      <c r="KK98" s="4"/>
      <c r="KL98" s="8"/>
      <c r="KM98" s="7"/>
      <c r="KN98" s="7"/>
      <c r="KO98" s="2" t="s">
        <v>210</v>
      </c>
      <c r="KP98" s="2" t="s">
        <v>243</v>
      </c>
      <c r="KQ98" s="2" t="s">
        <v>259</v>
      </c>
      <c r="KR98" s="2" t="s">
        <v>1632</v>
      </c>
      <c r="KS98" s="2" t="s">
        <v>212</v>
      </c>
      <c r="KT98" s="2" t="s">
        <v>200</v>
      </c>
      <c r="KU98" s="4"/>
      <c r="KV98" s="8"/>
      <c r="KW98" s="4"/>
      <c r="KX98" s="8"/>
      <c r="KY98" s="7"/>
      <c r="KZ98" s="7"/>
      <c r="LA98" s="2" t="s">
        <v>406</v>
      </c>
      <c r="LB98" s="2" t="s">
        <v>197</v>
      </c>
      <c r="LC98" s="2" t="s">
        <v>200</v>
      </c>
      <c r="LD98" s="2" t="s">
        <v>200</v>
      </c>
      <c r="LE98" s="2" t="s">
        <v>212</v>
      </c>
      <c r="LF98" s="2" t="s">
        <v>200</v>
      </c>
      <c r="LG98" s="4"/>
      <c r="LH98" s="8"/>
      <c r="LI98" s="4"/>
      <c r="LJ98" s="8"/>
      <c r="LK98" s="7"/>
      <c r="LL98" s="7"/>
      <c r="LM98" s="2" t="s">
        <v>210</v>
      </c>
      <c r="LN98" s="2" t="s">
        <v>243</v>
      </c>
      <c r="LO98" s="2" t="s">
        <v>402</v>
      </c>
      <c r="LP98" s="2" t="s">
        <v>1648</v>
      </c>
      <c r="LQ98" s="2" t="s">
        <v>212</v>
      </c>
      <c r="LR98" s="2" t="s">
        <v>200</v>
      </c>
      <c r="LS98" s="4"/>
      <c r="LT98" s="8"/>
      <c r="LU98" s="4"/>
      <c r="LV98" s="8"/>
      <c r="LW98" s="7"/>
      <c r="LX98" s="7"/>
      <c r="LY98" s="2" t="s">
        <v>210</v>
      </c>
      <c r="LZ98" s="2" t="s">
        <v>197</v>
      </c>
      <c r="MA98" s="2" t="s">
        <v>249</v>
      </c>
      <c r="MB98" s="2" t="s">
        <v>1649</v>
      </c>
      <c r="MC98" s="2" t="s">
        <v>212</v>
      </c>
      <c r="MD98" s="2" t="s">
        <v>200</v>
      </c>
      <c r="ME98" s="4"/>
      <c r="MF98" s="8"/>
      <c r="MG98" s="4"/>
      <c r="MH98" s="8"/>
      <c r="MI98" s="7"/>
      <c r="MJ98" s="7"/>
      <c r="MK98" s="2" t="s">
        <v>210</v>
      </c>
      <c r="ML98" s="2" t="s">
        <v>251</v>
      </c>
      <c r="MM98" s="2" t="s">
        <v>1633</v>
      </c>
      <c r="MN98" s="2" t="s">
        <v>860</v>
      </c>
      <c r="MO98" s="2" t="s">
        <v>212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254</v>
      </c>
      <c r="NJ98" s="2" t="s">
        <v>197</v>
      </c>
      <c r="NK98" s="2" t="s">
        <v>200</v>
      </c>
      <c r="NL98" s="2" t="s">
        <v>200</v>
      </c>
      <c r="NM98" s="2" t="s">
        <v>212</v>
      </c>
      <c r="NN98" s="2" t="s">
        <v>200</v>
      </c>
      <c r="NO98" s="4"/>
      <c r="NP98" s="8"/>
      <c r="NQ98" s="4"/>
      <c r="NR98" s="8"/>
      <c r="NS98" s="7"/>
      <c r="NT98" s="7"/>
      <c r="NU98" s="2" t="s">
        <v>210</v>
      </c>
      <c r="NV98" s="2" t="s">
        <v>243</v>
      </c>
      <c r="NW98" s="2" t="s">
        <v>279</v>
      </c>
      <c r="NX98" s="2" t="s">
        <v>200</v>
      </c>
      <c r="NY98" s="2" t="s">
        <v>212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210</v>
      </c>
      <c r="OT98" s="2" t="s">
        <v>243</v>
      </c>
      <c r="OU98" s="2" t="s">
        <v>1635</v>
      </c>
      <c r="OV98" s="2" t="s">
        <v>200</v>
      </c>
      <c r="OW98" s="2" t="s">
        <v>212</v>
      </c>
      <c r="OX98" s="2" t="s">
        <v>200</v>
      </c>
      <c r="OY98" s="4"/>
      <c r="OZ98" s="8"/>
      <c r="PA98" s="4"/>
      <c r="PB98" s="8"/>
      <c r="PC98" s="7"/>
      <c r="PD98" s="7"/>
      <c r="PE98" s="2" t="s">
        <v>307</v>
      </c>
      <c r="PF98" s="2" t="s">
        <v>197</v>
      </c>
      <c r="PG98" s="2" t="s">
        <v>1061</v>
      </c>
      <c r="PH98" s="2" t="s">
        <v>200</v>
      </c>
      <c r="PI98" s="2" t="s">
        <v>212</v>
      </c>
      <c r="PJ98" s="2" t="s">
        <v>200</v>
      </c>
      <c r="PK98" s="4"/>
      <c r="PL98" s="8"/>
      <c r="PM98" s="4"/>
      <c r="PN98" s="8"/>
      <c r="PO98" s="7"/>
      <c r="PP98" s="7"/>
      <c r="PQ98" s="2" t="s">
        <v>254</v>
      </c>
      <c r="PR98" s="2" t="s">
        <v>197</v>
      </c>
      <c r="PS98" s="2" t="s">
        <v>200</v>
      </c>
      <c r="PT98" s="2" t="s">
        <v>200</v>
      </c>
      <c r="PU98" s="2" t="s">
        <v>212</v>
      </c>
      <c r="PV98" s="2" t="s">
        <v>200</v>
      </c>
      <c r="PW98" s="4"/>
      <c r="PX98" s="8"/>
      <c r="PY98" s="4"/>
      <c r="PZ98" s="8"/>
      <c r="QA98" s="7"/>
      <c r="QB98" s="7"/>
      <c r="QC98" s="2" t="s">
        <v>254</v>
      </c>
      <c r="QD98" s="2" t="s">
        <v>197</v>
      </c>
      <c r="QE98" s="2" t="s">
        <v>200</v>
      </c>
      <c r="QF98" s="2" t="s">
        <v>200</v>
      </c>
      <c r="QG98" s="2" t="s">
        <v>212</v>
      </c>
      <c r="QH98" s="2" t="s">
        <v>200</v>
      </c>
      <c r="QI98" s="4"/>
      <c r="QJ98" s="8"/>
      <c r="QK98" s="4"/>
      <c r="QL98" s="8"/>
      <c r="QM98" s="7"/>
      <c r="QN98" s="7"/>
      <c r="QO98" s="2" t="s">
        <v>210</v>
      </c>
      <c r="QP98" s="2" t="s">
        <v>243</v>
      </c>
      <c r="QQ98" s="2" t="s">
        <v>1636</v>
      </c>
      <c r="QR98" s="2" t="s">
        <v>883</v>
      </c>
      <c r="QS98" s="2" t="s">
        <v>212</v>
      </c>
      <c r="QT98" s="2" t="s">
        <v>200</v>
      </c>
      <c r="QU98" s="4">
        <v>731</v>
      </c>
      <c r="QV98" s="4"/>
      <c r="QW98" s="4"/>
      <c r="QX98" s="4">
        <v>250</v>
      </c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1650</v>
      </c>
      <c r="B99" s="2" t="s">
        <v>189</v>
      </c>
      <c r="C99" s="2" t="s">
        <v>190</v>
      </c>
      <c r="D99" s="2" t="s">
        <v>1619</v>
      </c>
      <c r="E99" s="2" t="s">
        <v>1620</v>
      </c>
      <c r="F99" s="2" t="s">
        <v>193</v>
      </c>
      <c r="G99" s="2" t="s">
        <v>193</v>
      </c>
      <c r="H99" s="2" t="s">
        <v>193</v>
      </c>
      <c r="I99" s="2" t="s">
        <v>1621</v>
      </c>
      <c r="J99" s="2" t="s">
        <v>195</v>
      </c>
      <c r="K99" s="2" t="s">
        <v>345</v>
      </c>
      <c r="L99" s="3">
        <v>51.3</v>
      </c>
      <c r="M99" s="3">
        <v>53.86</v>
      </c>
      <c r="N99" s="3">
        <v>109.99</v>
      </c>
      <c r="O99" s="2" t="s">
        <v>197</v>
      </c>
      <c r="P99" s="2" t="s">
        <v>431</v>
      </c>
      <c r="Q99" s="2" t="s">
        <v>199</v>
      </c>
      <c r="R99" s="2" t="s">
        <v>200</v>
      </c>
      <c r="S99" s="2" t="s">
        <v>346</v>
      </c>
      <c r="T99" s="2" t="s">
        <v>202</v>
      </c>
      <c r="U99" s="2" t="s">
        <v>203</v>
      </c>
      <c r="V99" s="2" t="s">
        <v>204</v>
      </c>
      <c r="W99" s="2" t="s">
        <v>205</v>
      </c>
      <c r="X99" s="2" t="s">
        <v>206</v>
      </c>
      <c r="Y99" s="2" t="s">
        <v>347</v>
      </c>
      <c r="Z99" s="4">
        <v>391</v>
      </c>
      <c r="AA99" s="4">
        <f>=ROUNDDOWN(32.5833333333333,0)</f>
      </c>
      <c r="AB99" s="5">
        <v>12</v>
      </c>
      <c r="AC99" s="2" t="s">
        <v>289</v>
      </c>
      <c r="AD99" s="4">
        <v>100</v>
      </c>
      <c r="AE99" s="4">
        <v>150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>
        <v>5</v>
      </c>
      <c r="AQ99" s="8">
        <v>282.35</v>
      </c>
      <c r="AR99" s="4">
        <v>10</v>
      </c>
      <c r="AS99" s="8">
        <v>559.18</v>
      </c>
      <c r="AT99" s="7">
        <v>-0.5</v>
      </c>
      <c r="AU99" s="7">
        <v>-0.4951</v>
      </c>
      <c r="AV99" s="4">
        <v>13</v>
      </c>
      <c r="AW99" s="8">
        <v>882.95</v>
      </c>
      <c r="AX99" s="4">
        <v>20</v>
      </c>
      <c r="AY99" s="8">
        <v>1297.85</v>
      </c>
      <c r="AZ99" s="7">
        <v>-0.35</v>
      </c>
      <c r="BA99" s="7">
        <v>-0.3197</v>
      </c>
      <c r="BB99" s="7">
        <v>0.3198</v>
      </c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>
        <v>0.2532</v>
      </c>
      <c r="BJ99" s="4">
        <v>5</v>
      </c>
      <c r="BK99" s="8">
        <v>282.35</v>
      </c>
      <c r="BL99" s="2" t="s">
        <v>1651</v>
      </c>
      <c r="BM99" s="7">
        <v>1</v>
      </c>
      <c r="BN99" s="7">
        <v>1</v>
      </c>
      <c r="BO99" s="4">
        <v>2</v>
      </c>
      <c r="BP99" s="8">
        <v>124.2</v>
      </c>
      <c r="BQ99" s="4"/>
      <c r="BR99" s="8"/>
      <c r="BS99" s="7"/>
      <c r="BT99" s="7"/>
      <c r="BU99" s="2" t="s">
        <v>210</v>
      </c>
      <c r="BV99" s="2" t="s">
        <v>197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>
        <v>1</v>
      </c>
      <c r="CB99" s="8">
        <v>50.61</v>
      </c>
      <c r="CC99" s="4">
        <v>1</v>
      </c>
      <c r="CD99" s="8">
        <v>50.61</v>
      </c>
      <c r="CE99" s="7"/>
      <c r="CF99" s="7"/>
      <c r="CG99" s="2" t="s">
        <v>210</v>
      </c>
      <c r="CH99" s="2" t="s">
        <v>197</v>
      </c>
      <c r="CI99" s="2" t="s">
        <v>350</v>
      </c>
      <c r="CJ99" s="2" t="s">
        <v>383</v>
      </c>
      <c r="CK99" s="2" t="s">
        <v>212</v>
      </c>
      <c r="CL99" s="2" t="s">
        <v>200</v>
      </c>
      <c r="CM99" s="4"/>
      <c r="CN99" s="8"/>
      <c r="CO99" s="4">
        <v>3</v>
      </c>
      <c r="CP99" s="8">
        <v>180</v>
      </c>
      <c r="CQ99" s="7">
        <v>-1</v>
      </c>
      <c r="CR99" s="7">
        <v>-1</v>
      </c>
      <c r="CS99" s="2" t="s">
        <v>210</v>
      </c>
      <c r="CT99" s="2" t="s">
        <v>197</v>
      </c>
      <c r="CU99" s="2" t="s">
        <v>352</v>
      </c>
      <c r="CV99" s="2" t="s">
        <v>1148</v>
      </c>
      <c r="CW99" s="2" t="s">
        <v>212</v>
      </c>
      <c r="CX99" s="2" t="s">
        <v>200</v>
      </c>
      <c r="CY99" s="4">
        <v>1</v>
      </c>
      <c r="CZ99" s="8">
        <v>53.77</v>
      </c>
      <c r="DA99" s="4">
        <v>3</v>
      </c>
      <c r="DB99" s="8">
        <v>161.31</v>
      </c>
      <c r="DC99" s="7">
        <v>-0.6667</v>
      </c>
      <c r="DD99" s="7">
        <v>-0.6667</v>
      </c>
      <c r="DE99" s="2" t="s">
        <v>210</v>
      </c>
      <c r="DF99" s="2" t="s">
        <v>197</v>
      </c>
      <c r="DG99" s="2" t="s">
        <v>354</v>
      </c>
      <c r="DH99" s="2" t="s">
        <v>764</v>
      </c>
      <c r="DI99" s="2" t="s">
        <v>212</v>
      </c>
      <c r="DJ99" s="2" t="s">
        <v>200</v>
      </c>
      <c r="DK99" s="4"/>
      <c r="DL99" s="8"/>
      <c r="DM99" s="4"/>
      <c r="DN99" s="8"/>
      <c r="DO99" s="7"/>
      <c r="DP99" s="7"/>
      <c r="DQ99" s="2" t="s">
        <v>210</v>
      </c>
      <c r="DR99" s="2" t="s">
        <v>197</v>
      </c>
      <c r="DS99" s="2" t="s">
        <v>356</v>
      </c>
      <c r="DT99" s="2" t="s">
        <v>383</v>
      </c>
      <c r="DU99" s="2" t="s">
        <v>212</v>
      </c>
      <c r="DV99" s="2" t="s">
        <v>200</v>
      </c>
      <c r="DW99" s="4">
        <v>1</v>
      </c>
      <c r="DX99" s="8">
        <v>53.77</v>
      </c>
      <c r="DY99" s="4"/>
      <c r="DZ99" s="8"/>
      <c r="EA99" s="7"/>
      <c r="EB99" s="7"/>
      <c r="EC99" s="2" t="s">
        <v>210</v>
      </c>
      <c r="ED99" s="2" t="s">
        <v>197</v>
      </c>
      <c r="EE99" s="2" t="s">
        <v>357</v>
      </c>
      <c r="EF99" s="2" t="s">
        <v>770</v>
      </c>
      <c r="EG99" s="2" t="s">
        <v>212</v>
      </c>
      <c r="EH99" s="2" t="s">
        <v>200</v>
      </c>
      <c r="EI99" s="4"/>
      <c r="EJ99" s="8"/>
      <c r="EK99" s="4">
        <v>1</v>
      </c>
      <c r="EL99" s="8">
        <v>59.54</v>
      </c>
      <c r="EM99" s="7">
        <v>-1</v>
      </c>
      <c r="EN99" s="7">
        <v>-1</v>
      </c>
      <c r="EO99" s="2" t="s">
        <v>210</v>
      </c>
      <c r="EP99" s="2" t="s">
        <v>197</v>
      </c>
      <c r="EQ99" s="2" t="s">
        <v>359</v>
      </c>
      <c r="ER99" s="2" t="s">
        <v>518</v>
      </c>
      <c r="ES99" s="2" t="s">
        <v>212</v>
      </c>
      <c r="ET99" s="2" t="s">
        <v>200</v>
      </c>
      <c r="EU99" s="4"/>
      <c r="EV99" s="8"/>
      <c r="EW99" s="4">
        <v>2</v>
      </c>
      <c r="EX99" s="8">
        <v>107.72</v>
      </c>
      <c r="EY99" s="7">
        <v>-1</v>
      </c>
      <c r="EZ99" s="7">
        <v>-1</v>
      </c>
      <c r="FA99" s="2" t="s">
        <v>210</v>
      </c>
      <c r="FB99" s="2" t="s">
        <v>197</v>
      </c>
      <c r="FC99" s="2" t="s">
        <v>361</v>
      </c>
      <c r="FD99" s="2" t="s">
        <v>365</v>
      </c>
      <c r="FE99" s="2" t="s">
        <v>212</v>
      </c>
      <c r="FF99" s="2" t="s">
        <v>200</v>
      </c>
      <c r="FG99" s="4"/>
      <c r="FH99" s="8"/>
      <c r="FI99" s="4"/>
      <c r="FJ99" s="8"/>
      <c r="FK99" s="7"/>
      <c r="FL99" s="7"/>
      <c r="FM99" s="2" t="s">
        <v>210</v>
      </c>
      <c r="FN99" s="2" t="s">
        <v>197</v>
      </c>
      <c r="FO99" s="2" t="s">
        <v>363</v>
      </c>
      <c r="FP99" s="2" t="s">
        <v>200</v>
      </c>
      <c r="FQ99" s="2" t="s">
        <v>212</v>
      </c>
      <c r="FR99" s="2" t="s">
        <v>200</v>
      </c>
      <c r="FS99" s="4"/>
      <c r="FT99" s="8"/>
      <c r="FU99" s="4"/>
      <c r="FV99" s="8"/>
      <c r="FW99" s="7"/>
      <c r="FX99" s="7"/>
      <c r="FY99" s="2" t="s">
        <v>228</v>
      </c>
      <c r="FZ99" s="2" t="s">
        <v>197</v>
      </c>
      <c r="GA99" s="2" t="s">
        <v>200</v>
      </c>
      <c r="GB99" s="2" t="s">
        <v>200</v>
      </c>
      <c r="GC99" s="2" t="s">
        <v>212</v>
      </c>
      <c r="GD99" s="2" t="s">
        <v>200</v>
      </c>
      <c r="GE99" s="4"/>
      <c r="GF99" s="8"/>
      <c r="GG99" s="4"/>
      <c r="GH99" s="8"/>
      <c r="GI99" s="7"/>
      <c r="GJ99" s="7"/>
      <c r="GK99" s="2" t="s">
        <v>210</v>
      </c>
      <c r="GL99" s="2" t="s">
        <v>197</v>
      </c>
      <c r="GM99" s="2" t="s">
        <v>365</v>
      </c>
      <c r="GN99" s="2" t="s">
        <v>545</v>
      </c>
      <c r="GO99" s="2" t="s">
        <v>212</v>
      </c>
      <c r="GP99" s="2" t="s">
        <v>200</v>
      </c>
      <c r="GQ99" s="4"/>
      <c r="GR99" s="8"/>
      <c r="GS99" s="4"/>
      <c r="GT99" s="8"/>
      <c r="GU99" s="7"/>
      <c r="GV99" s="7"/>
      <c r="GW99" s="2" t="s">
        <v>254</v>
      </c>
      <c r="GX99" s="2" t="s">
        <v>197</v>
      </c>
      <c r="GY99" s="2" t="s">
        <v>200</v>
      </c>
      <c r="GZ99" s="2" t="s">
        <v>200</v>
      </c>
      <c r="HA99" s="2" t="s">
        <v>212</v>
      </c>
      <c r="HB99" s="2" t="s">
        <v>200</v>
      </c>
      <c r="HC99" s="4"/>
      <c r="HD99" s="8"/>
      <c r="HE99" s="4"/>
      <c r="HF99" s="8"/>
      <c r="HG99" s="7"/>
      <c r="HH99" s="7"/>
      <c r="HI99" s="2" t="s">
        <v>210</v>
      </c>
      <c r="HJ99" s="2" t="s">
        <v>197</v>
      </c>
      <c r="HK99" s="2" t="s">
        <v>369</v>
      </c>
      <c r="HL99" s="2" t="s">
        <v>200</v>
      </c>
      <c r="HM99" s="2" t="s">
        <v>212</v>
      </c>
      <c r="HN99" s="2" t="s">
        <v>200</v>
      </c>
      <c r="HO99" s="4"/>
      <c r="HP99" s="8"/>
      <c r="HQ99" s="4"/>
      <c r="HR99" s="8"/>
      <c r="HS99" s="7"/>
      <c r="HT99" s="7"/>
      <c r="HU99" s="2" t="s">
        <v>254</v>
      </c>
      <c r="HV99" s="2" t="s">
        <v>197</v>
      </c>
      <c r="HW99" s="2" t="s">
        <v>200</v>
      </c>
      <c r="HX99" s="2" t="s">
        <v>200</v>
      </c>
      <c r="HY99" s="2" t="s">
        <v>212</v>
      </c>
      <c r="HZ99" s="2" t="s">
        <v>200</v>
      </c>
      <c r="IA99" s="4"/>
      <c r="IB99" s="8"/>
      <c r="IC99" s="4"/>
      <c r="ID99" s="8"/>
      <c r="IE99" s="7"/>
      <c r="IF99" s="7"/>
      <c r="IG99" s="2" t="s">
        <v>210</v>
      </c>
      <c r="IH99" s="2" t="s">
        <v>197</v>
      </c>
      <c r="II99" s="2" t="s">
        <v>356</v>
      </c>
      <c r="IJ99" s="2" t="s">
        <v>800</v>
      </c>
      <c r="IK99" s="2" t="s">
        <v>212</v>
      </c>
      <c r="IL99" s="2" t="s">
        <v>200</v>
      </c>
      <c r="IM99" s="4"/>
      <c r="IN99" s="8"/>
      <c r="IO99" s="4"/>
      <c r="IP99" s="8"/>
      <c r="IQ99" s="7"/>
      <c r="IR99" s="7"/>
      <c r="IS99" s="2" t="s">
        <v>228</v>
      </c>
      <c r="IT99" s="2" t="s">
        <v>197</v>
      </c>
      <c r="IU99" s="2" t="s">
        <v>200</v>
      </c>
      <c r="IV99" s="2" t="s">
        <v>200</v>
      </c>
      <c r="IW99" s="2" t="s">
        <v>212</v>
      </c>
      <c r="IX99" s="2" t="s">
        <v>200</v>
      </c>
      <c r="IY99" s="4"/>
      <c r="IZ99" s="8"/>
      <c r="JA99" s="4"/>
      <c r="JB99" s="8"/>
      <c r="JC99" s="7"/>
      <c r="JD99" s="7"/>
      <c r="JE99" s="2" t="s">
        <v>210</v>
      </c>
      <c r="JF99" s="2" t="s">
        <v>197</v>
      </c>
      <c r="JG99" s="2" t="s">
        <v>373</v>
      </c>
      <c r="JH99" s="2" t="s">
        <v>335</v>
      </c>
      <c r="JI99" s="2" t="s">
        <v>212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242</v>
      </c>
      <c r="KD99" s="2" t="s">
        <v>197</v>
      </c>
      <c r="KE99" s="2" t="s">
        <v>200</v>
      </c>
      <c r="KF99" s="2" t="s">
        <v>200</v>
      </c>
      <c r="KG99" s="2" t="s">
        <v>212</v>
      </c>
      <c r="KH99" s="2" t="s">
        <v>200</v>
      </c>
      <c r="KI99" s="4"/>
      <c r="KJ99" s="8"/>
      <c r="KK99" s="4"/>
      <c r="KL99" s="8"/>
      <c r="KM99" s="7"/>
      <c r="KN99" s="7"/>
      <c r="KO99" s="2" t="s">
        <v>210</v>
      </c>
      <c r="KP99" s="2" t="s">
        <v>243</v>
      </c>
      <c r="KQ99" s="2" t="s">
        <v>374</v>
      </c>
      <c r="KR99" s="2" t="s">
        <v>1652</v>
      </c>
      <c r="KS99" s="2" t="s">
        <v>212</v>
      </c>
      <c r="KT99" s="2" t="s">
        <v>200</v>
      </c>
      <c r="KU99" s="4"/>
      <c r="KV99" s="8"/>
      <c r="KW99" s="4"/>
      <c r="KX99" s="8"/>
      <c r="KY99" s="7"/>
      <c r="KZ99" s="7"/>
      <c r="LA99" s="2" t="s">
        <v>254</v>
      </c>
      <c r="LB99" s="2" t="s">
        <v>197</v>
      </c>
      <c r="LC99" s="2" t="s">
        <v>200</v>
      </c>
      <c r="LD99" s="2" t="s">
        <v>200</v>
      </c>
      <c r="LE99" s="2" t="s">
        <v>212</v>
      </c>
      <c r="LF99" s="2" t="s">
        <v>200</v>
      </c>
      <c r="LG99" s="4"/>
      <c r="LH99" s="8"/>
      <c r="LI99" s="4"/>
      <c r="LJ99" s="8"/>
      <c r="LK99" s="7"/>
      <c r="LL99" s="7"/>
      <c r="LM99" s="2" t="s">
        <v>254</v>
      </c>
      <c r="LN99" s="2" t="s">
        <v>197</v>
      </c>
      <c r="LO99" s="2" t="s">
        <v>200</v>
      </c>
      <c r="LP99" s="2" t="s">
        <v>200</v>
      </c>
      <c r="LQ99" s="2" t="s">
        <v>212</v>
      </c>
      <c r="LR99" s="2" t="s">
        <v>200</v>
      </c>
      <c r="LS99" s="4"/>
      <c r="LT99" s="8"/>
      <c r="LU99" s="4"/>
      <c r="LV99" s="8"/>
      <c r="LW99" s="7"/>
      <c r="LX99" s="7"/>
      <c r="LY99" s="2" t="s">
        <v>254</v>
      </c>
      <c r="LZ99" s="2" t="s">
        <v>197</v>
      </c>
      <c r="MA99" s="2" t="s">
        <v>200</v>
      </c>
      <c r="MB99" s="2" t="s">
        <v>200</v>
      </c>
      <c r="MC99" s="2" t="s">
        <v>212</v>
      </c>
      <c r="MD99" s="2" t="s">
        <v>200</v>
      </c>
      <c r="ME99" s="4"/>
      <c r="MF99" s="8"/>
      <c r="MG99" s="4"/>
      <c r="MH99" s="8"/>
      <c r="MI99" s="7"/>
      <c r="MJ99" s="7"/>
      <c r="MK99" s="2" t="s">
        <v>210</v>
      </c>
      <c r="ML99" s="2" t="s">
        <v>251</v>
      </c>
      <c r="MM99" s="2" t="s">
        <v>1653</v>
      </c>
      <c r="MN99" s="2" t="s">
        <v>200</v>
      </c>
      <c r="MO99" s="2" t="s">
        <v>212</v>
      </c>
      <c r="MP99" s="2" t="s">
        <v>200</v>
      </c>
      <c r="MQ99" s="4"/>
      <c r="MR99" s="8"/>
      <c r="MS99" s="4"/>
      <c r="MT99" s="8"/>
      <c r="MU99" s="7"/>
      <c r="MV99" s="7"/>
      <c r="MW99" s="2" t="s">
        <v>254</v>
      </c>
      <c r="MX99" s="2" t="s">
        <v>243</v>
      </c>
      <c r="MY99" s="2" t="s">
        <v>200</v>
      </c>
      <c r="MZ99" s="2" t="s">
        <v>200</v>
      </c>
      <c r="NA99" s="2" t="s">
        <v>212</v>
      </c>
      <c r="NB99" s="2" t="s">
        <v>200</v>
      </c>
      <c r="NC99" s="4"/>
      <c r="ND99" s="8"/>
      <c r="NE99" s="4"/>
      <c r="NF99" s="8"/>
      <c r="NG99" s="7"/>
      <c r="NH99" s="7"/>
      <c r="NI99" s="2" t="s">
        <v>254</v>
      </c>
      <c r="NJ99" s="2" t="s">
        <v>197</v>
      </c>
      <c r="NK99" s="2" t="s">
        <v>200</v>
      </c>
      <c r="NL99" s="2" t="s">
        <v>200</v>
      </c>
      <c r="NM99" s="2" t="s">
        <v>212</v>
      </c>
      <c r="NN99" s="2" t="s">
        <v>200</v>
      </c>
      <c r="NO99" s="4"/>
      <c r="NP99" s="8"/>
      <c r="NQ99" s="4"/>
      <c r="NR99" s="8"/>
      <c r="NS99" s="7"/>
      <c r="NT99" s="7"/>
      <c r="NU99" s="2" t="s">
        <v>210</v>
      </c>
      <c r="NV99" s="2" t="s">
        <v>243</v>
      </c>
      <c r="NW99" s="2" t="s">
        <v>279</v>
      </c>
      <c r="NX99" s="2" t="s">
        <v>200</v>
      </c>
      <c r="NY99" s="2" t="s">
        <v>212</v>
      </c>
      <c r="NZ99" s="2" t="s">
        <v>200</v>
      </c>
      <c r="OA99" s="4"/>
      <c r="OB99" s="8"/>
      <c r="OC99" s="4"/>
      <c r="OD99" s="8"/>
      <c r="OE99" s="7"/>
      <c r="OF99" s="7"/>
      <c r="OG99" s="2" t="s">
        <v>242</v>
      </c>
      <c r="OH99" s="2" t="s">
        <v>197</v>
      </c>
      <c r="OI99" s="2" t="s">
        <v>200</v>
      </c>
      <c r="OJ99" s="2" t="s">
        <v>200</v>
      </c>
      <c r="OK99" s="2" t="s">
        <v>212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307</v>
      </c>
      <c r="PF99" s="2" t="s">
        <v>197</v>
      </c>
      <c r="PG99" s="2" t="s">
        <v>378</v>
      </c>
      <c r="PH99" s="2" t="s">
        <v>200</v>
      </c>
      <c r="PI99" s="2" t="s">
        <v>212</v>
      </c>
      <c r="PJ99" s="2" t="s">
        <v>200</v>
      </c>
      <c r="PK99" s="4"/>
      <c r="PL99" s="8"/>
      <c r="PM99" s="4"/>
      <c r="PN99" s="8"/>
      <c r="PO99" s="7"/>
      <c r="PP99" s="7"/>
      <c r="PQ99" s="2" t="s">
        <v>254</v>
      </c>
      <c r="PR99" s="2" t="s">
        <v>197</v>
      </c>
      <c r="PS99" s="2" t="s">
        <v>200</v>
      </c>
      <c r="PT99" s="2" t="s">
        <v>200</v>
      </c>
      <c r="PU99" s="2" t="s">
        <v>212</v>
      </c>
      <c r="PV99" s="2" t="s">
        <v>200</v>
      </c>
      <c r="PW99" s="4"/>
      <c r="PX99" s="8"/>
      <c r="PY99" s="4"/>
      <c r="PZ99" s="8"/>
      <c r="QA99" s="7"/>
      <c r="QB99" s="7"/>
      <c r="QC99" s="2" t="s">
        <v>254</v>
      </c>
      <c r="QD99" s="2" t="s">
        <v>197</v>
      </c>
      <c r="QE99" s="2" t="s">
        <v>200</v>
      </c>
      <c r="QF99" s="2" t="s">
        <v>200</v>
      </c>
      <c r="QG99" s="2" t="s">
        <v>212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>
        <v>391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>
        <v>100</v>
      </c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>
        <v>50</v>
      </c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1654</v>
      </c>
      <c r="B100" s="2" t="s">
        <v>189</v>
      </c>
      <c r="C100" s="2" t="s">
        <v>190</v>
      </c>
      <c r="D100" s="2" t="s">
        <v>1619</v>
      </c>
      <c r="E100" s="2" t="s">
        <v>1620</v>
      </c>
      <c r="F100" s="2" t="s">
        <v>193</v>
      </c>
      <c r="G100" s="2" t="s">
        <v>193</v>
      </c>
      <c r="H100" s="2" t="s">
        <v>193</v>
      </c>
      <c r="I100" s="2" t="s">
        <v>1621</v>
      </c>
      <c r="J100" s="2" t="s">
        <v>262</v>
      </c>
      <c r="K100" s="2" t="s">
        <v>345</v>
      </c>
      <c r="L100" s="3">
        <v>65.55</v>
      </c>
      <c r="M100" s="3">
        <v>68.83</v>
      </c>
      <c r="N100" s="3">
        <v>139.99</v>
      </c>
      <c r="O100" s="2" t="s">
        <v>197</v>
      </c>
      <c r="P100" s="2" t="s">
        <v>431</v>
      </c>
      <c r="Q100" s="2" t="s">
        <v>199</v>
      </c>
      <c r="R100" s="2" t="s">
        <v>200</v>
      </c>
      <c r="S100" s="2" t="s">
        <v>346</v>
      </c>
      <c r="T100" s="2" t="s">
        <v>202</v>
      </c>
      <c r="U100" s="2" t="s">
        <v>203</v>
      </c>
      <c r="V100" s="2" t="s">
        <v>204</v>
      </c>
      <c r="W100" s="2" t="s">
        <v>205</v>
      </c>
      <c r="X100" s="2" t="s">
        <v>206</v>
      </c>
      <c r="Y100" s="2" t="s">
        <v>347</v>
      </c>
      <c r="Z100" s="4">
        <v>415</v>
      </c>
      <c r="AA100" s="4">
        <f>=ROUNDDOWN(38.785046728972,0)</f>
      </c>
      <c r="AB100" s="5">
        <v>10.7</v>
      </c>
      <c r="AC100" s="2" t="s">
        <v>166</v>
      </c>
      <c r="AD100" s="4">
        <v>50</v>
      </c>
      <c r="AE100" s="4">
        <v>50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/>
      <c r="AP100" s="4">
        <v>8</v>
      </c>
      <c r="AQ100" s="8">
        <v>600.6</v>
      </c>
      <c r="AR100" s="4">
        <v>10</v>
      </c>
      <c r="AS100" s="8">
        <v>738.67</v>
      </c>
      <c r="AT100" s="7">
        <v>-0.2</v>
      </c>
      <c r="AU100" s="7">
        <v>-0.1869</v>
      </c>
      <c r="AV100" s="4" t="s">
        <v>200</v>
      </c>
      <c r="AW100" s="8" t="s">
        <v>200</v>
      </c>
      <c r="AX100" s="4" t="s">
        <v>200</v>
      </c>
      <c r="AY100" s="8" t="s">
        <v>200</v>
      </c>
      <c r="AZ100" s="7" t="s">
        <v>200</v>
      </c>
      <c r="BA100" s="7" t="s">
        <v>200</v>
      </c>
      <c r="BB100" s="7">
        <v>0.6802</v>
      </c>
      <c r="BC100" s="4" t="s">
        <v>200</v>
      </c>
      <c r="BD100" s="8" t="s">
        <v>200</v>
      </c>
      <c r="BE100" s="4" t="s">
        <v>200</v>
      </c>
      <c r="BF100" s="8" t="s">
        <v>200</v>
      </c>
      <c r="BG100" s="7" t="s">
        <v>200</v>
      </c>
      <c r="BH100" s="7" t="s">
        <v>200</v>
      </c>
      <c r="BI100" s="7" t="s">
        <v>200</v>
      </c>
      <c r="BJ100" s="4">
        <v>8</v>
      </c>
      <c r="BK100" s="8">
        <v>600.6</v>
      </c>
      <c r="BL100" s="2" t="s">
        <v>1655</v>
      </c>
      <c r="BM100" s="7">
        <v>1</v>
      </c>
      <c r="BN100" s="7">
        <v>1</v>
      </c>
      <c r="BO100" s="4">
        <v>2</v>
      </c>
      <c r="BP100" s="8">
        <v>158.7</v>
      </c>
      <c r="BQ100" s="4">
        <v>2</v>
      </c>
      <c r="BR100" s="8">
        <v>158.7</v>
      </c>
      <c r="BS100" s="7"/>
      <c r="BT100" s="7"/>
      <c r="BU100" s="2" t="s">
        <v>210</v>
      </c>
      <c r="BV100" s="2" t="s">
        <v>197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>
        <v>1</v>
      </c>
      <c r="CB100" s="8">
        <v>55.75</v>
      </c>
      <c r="CC100" s="4">
        <v>1</v>
      </c>
      <c r="CD100" s="8">
        <v>65.59</v>
      </c>
      <c r="CE100" s="7"/>
      <c r="CF100" s="7">
        <v>-0.15</v>
      </c>
      <c r="CG100" s="2" t="s">
        <v>210</v>
      </c>
      <c r="CH100" s="2" t="s">
        <v>197</v>
      </c>
      <c r="CI100" s="2" t="s">
        <v>350</v>
      </c>
      <c r="CJ100" s="2" t="s">
        <v>357</v>
      </c>
      <c r="CK100" s="2" t="s">
        <v>212</v>
      </c>
      <c r="CL100" s="2" t="s">
        <v>200</v>
      </c>
      <c r="CM100" s="4">
        <v>1</v>
      </c>
      <c r="CN100" s="8">
        <v>75</v>
      </c>
      <c r="CO100" s="4">
        <v>5</v>
      </c>
      <c r="CP100" s="8">
        <v>375</v>
      </c>
      <c r="CQ100" s="7">
        <v>-0.8</v>
      </c>
      <c r="CR100" s="7">
        <v>-0.8</v>
      </c>
      <c r="CS100" s="2" t="s">
        <v>210</v>
      </c>
      <c r="CT100" s="2" t="s">
        <v>197</v>
      </c>
      <c r="CU100" s="2" t="s">
        <v>352</v>
      </c>
      <c r="CV100" s="2" t="s">
        <v>752</v>
      </c>
      <c r="CW100" s="2" t="s">
        <v>212</v>
      </c>
      <c r="CX100" s="2" t="s">
        <v>200</v>
      </c>
      <c r="CY100" s="4">
        <v>2</v>
      </c>
      <c r="CZ100" s="8">
        <v>139.38</v>
      </c>
      <c r="DA100" s="4">
        <v>1</v>
      </c>
      <c r="DB100" s="8">
        <v>69.69</v>
      </c>
      <c r="DC100" s="7">
        <v>1</v>
      </c>
      <c r="DD100" s="7">
        <v>1</v>
      </c>
      <c r="DE100" s="2" t="s">
        <v>210</v>
      </c>
      <c r="DF100" s="2" t="s">
        <v>197</v>
      </c>
      <c r="DG100" s="2" t="s">
        <v>354</v>
      </c>
      <c r="DH100" s="2" t="s">
        <v>1656</v>
      </c>
      <c r="DI100" s="2" t="s">
        <v>212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210</v>
      </c>
      <c r="DR100" s="2" t="s">
        <v>197</v>
      </c>
      <c r="DS100" s="2" t="s">
        <v>356</v>
      </c>
      <c r="DT100" s="2" t="s">
        <v>236</v>
      </c>
      <c r="DU100" s="2" t="s">
        <v>212</v>
      </c>
      <c r="DV100" s="2" t="s">
        <v>200</v>
      </c>
      <c r="DW100" s="4">
        <v>1</v>
      </c>
      <c r="DX100" s="8">
        <v>69.69</v>
      </c>
      <c r="DY100" s="4">
        <v>1</v>
      </c>
      <c r="DZ100" s="8">
        <v>69.69</v>
      </c>
      <c r="EA100" s="7"/>
      <c r="EB100" s="7"/>
      <c r="EC100" s="2" t="s">
        <v>210</v>
      </c>
      <c r="ED100" s="2" t="s">
        <v>197</v>
      </c>
      <c r="EE100" s="2" t="s">
        <v>357</v>
      </c>
      <c r="EF100" s="2" t="s">
        <v>376</v>
      </c>
      <c r="EG100" s="2" t="s">
        <v>212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210</v>
      </c>
      <c r="EP100" s="2" t="s">
        <v>197</v>
      </c>
      <c r="EQ100" s="2" t="s">
        <v>359</v>
      </c>
      <c r="ER100" s="2" t="s">
        <v>1657</v>
      </c>
      <c r="ES100" s="2" t="s">
        <v>212</v>
      </c>
      <c r="ET100" s="2" t="s">
        <v>200</v>
      </c>
      <c r="EU100" s="4">
        <v>1</v>
      </c>
      <c r="EV100" s="8">
        <v>102.08</v>
      </c>
      <c r="EW100" s="4"/>
      <c r="EX100" s="8"/>
      <c r="EY100" s="7"/>
      <c r="EZ100" s="7"/>
      <c r="FA100" s="2" t="s">
        <v>210</v>
      </c>
      <c r="FB100" s="2" t="s">
        <v>197</v>
      </c>
      <c r="FC100" s="2" t="s">
        <v>361</v>
      </c>
      <c r="FD100" s="2" t="s">
        <v>1658</v>
      </c>
      <c r="FE100" s="2" t="s">
        <v>212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210</v>
      </c>
      <c r="FN100" s="2" t="s">
        <v>197</v>
      </c>
      <c r="FO100" s="2" t="s">
        <v>363</v>
      </c>
      <c r="FP100" s="2" t="s">
        <v>200</v>
      </c>
      <c r="FQ100" s="2" t="s">
        <v>212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228</v>
      </c>
      <c r="FZ100" s="2" t="s">
        <v>197</v>
      </c>
      <c r="GA100" s="2" t="s">
        <v>200</v>
      </c>
      <c r="GB100" s="2" t="s">
        <v>200</v>
      </c>
      <c r="GC100" s="2" t="s">
        <v>212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210</v>
      </c>
      <c r="GL100" s="2" t="s">
        <v>197</v>
      </c>
      <c r="GM100" s="2" t="s">
        <v>365</v>
      </c>
      <c r="GN100" s="2" t="s">
        <v>1659</v>
      </c>
      <c r="GO100" s="2" t="s">
        <v>212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254</v>
      </c>
      <c r="GX100" s="2" t="s">
        <v>197</v>
      </c>
      <c r="GY100" s="2" t="s">
        <v>200</v>
      </c>
      <c r="GZ100" s="2" t="s">
        <v>200</v>
      </c>
      <c r="HA100" s="2" t="s">
        <v>212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210</v>
      </c>
      <c r="HJ100" s="2" t="s">
        <v>197</v>
      </c>
      <c r="HK100" s="2" t="s">
        <v>369</v>
      </c>
      <c r="HL100" s="2" t="s">
        <v>1660</v>
      </c>
      <c r="HM100" s="2" t="s">
        <v>212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254</v>
      </c>
      <c r="HV100" s="2" t="s">
        <v>197</v>
      </c>
      <c r="HW100" s="2" t="s">
        <v>200</v>
      </c>
      <c r="HX100" s="2" t="s">
        <v>200</v>
      </c>
      <c r="HY100" s="2" t="s">
        <v>212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210</v>
      </c>
      <c r="IH100" s="2" t="s">
        <v>197</v>
      </c>
      <c r="II100" s="2" t="s">
        <v>356</v>
      </c>
      <c r="IJ100" s="2" t="s">
        <v>358</v>
      </c>
      <c r="IK100" s="2" t="s">
        <v>212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228</v>
      </c>
      <c r="IT100" s="2" t="s">
        <v>197</v>
      </c>
      <c r="IU100" s="2" t="s">
        <v>200</v>
      </c>
      <c r="IV100" s="2" t="s">
        <v>200</v>
      </c>
      <c r="IW100" s="2" t="s">
        <v>212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210</v>
      </c>
      <c r="JF100" s="2" t="s">
        <v>197</v>
      </c>
      <c r="JG100" s="2" t="s">
        <v>373</v>
      </c>
      <c r="JH100" s="2" t="s">
        <v>200</v>
      </c>
      <c r="JI100" s="2" t="s">
        <v>212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242</v>
      </c>
      <c r="KD100" s="2" t="s">
        <v>197</v>
      </c>
      <c r="KE100" s="2" t="s">
        <v>200</v>
      </c>
      <c r="KF100" s="2" t="s">
        <v>200</v>
      </c>
      <c r="KG100" s="2" t="s">
        <v>212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210</v>
      </c>
      <c r="KP100" s="2" t="s">
        <v>243</v>
      </c>
      <c r="KQ100" s="2" t="s">
        <v>374</v>
      </c>
      <c r="KR100" s="2" t="s">
        <v>1661</v>
      </c>
      <c r="KS100" s="2" t="s">
        <v>212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254</v>
      </c>
      <c r="LB100" s="2" t="s">
        <v>197</v>
      </c>
      <c r="LC100" s="2" t="s">
        <v>200</v>
      </c>
      <c r="LD100" s="2" t="s">
        <v>200</v>
      </c>
      <c r="LE100" s="2" t="s">
        <v>212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254</v>
      </c>
      <c r="LN100" s="2" t="s">
        <v>197</v>
      </c>
      <c r="LO100" s="2" t="s">
        <v>200</v>
      </c>
      <c r="LP100" s="2" t="s">
        <v>200</v>
      </c>
      <c r="LQ100" s="2" t="s">
        <v>212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254</v>
      </c>
      <c r="LZ100" s="2" t="s">
        <v>197</v>
      </c>
      <c r="MA100" s="2" t="s">
        <v>200</v>
      </c>
      <c r="MB100" s="2" t="s">
        <v>200</v>
      </c>
      <c r="MC100" s="2" t="s">
        <v>212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210</v>
      </c>
      <c r="ML100" s="2" t="s">
        <v>251</v>
      </c>
      <c r="MM100" s="2" t="s">
        <v>1653</v>
      </c>
      <c r="MN100" s="2" t="s">
        <v>390</v>
      </c>
      <c r="MO100" s="2" t="s">
        <v>212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254</v>
      </c>
      <c r="MX100" s="2" t="s">
        <v>243</v>
      </c>
      <c r="MY100" s="2" t="s">
        <v>200</v>
      </c>
      <c r="MZ100" s="2" t="s">
        <v>200</v>
      </c>
      <c r="NA100" s="2" t="s">
        <v>212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254</v>
      </c>
      <c r="NJ100" s="2" t="s">
        <v>197</v>
      </c>
      <c r="NK100" s="2" t="s">
        <v>200</v>
      </c>
      <c r="NL100" s="2" t="s">
        <v>200</v>
      </c>
      <c r="NM100" s="2" t="s">
        <v>212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210</v>
      </c>
      <c r="NV100" s="2" t="s">
        <v>243</v>
      </c>
      <c r="NW100" s="2" t="s">
        <v>279</v>
      </c>
      <c r="NX100" s="2" t="s">
        <v>200</v>
      </c>
      <c r="NY100" s="2" t="s">
        <v>212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242</v>
      </c>
      <c r="OH100" s="2" t="s">
        <v>197</v>
      </c>
      <c r="OI100" s="2" t="s">
        <v>200</v>
      </c>
      <c r="OJ100" s="2" t="s">
        <v>200</v>
      </c>
      <c r="OK100" s="2" t="s">
        <v>212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307</v>
      </c>
      <c r="PF100" s="2" t="s">
        <v>197</v>
      </c>
      <c r="PG100" s="2" t="s">
        <v>378</v>
      </c>
      <c r="PH100" s="2" t="s">
        <v>200</v>
      </c>
      <c r="PI100" s="2" t="s">
        <v>212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254</v>
      </c>
      <c r="PR100" s="2" t="s">
        <v>197</v>
      </c>
      <c r="PS100" s="2" t="s">
        <v>200</v>
      </c>
      <c r="PT100" s="2" t="s">
        <v>200</v>
      </c>
      <c r="PU100" s="2" t="s">
        <v>212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254</v>
      </c>
      <c r="QD100" s="2" t="s">
        <v>197</v>
      </c>
      <c r="QE100" s="2" t="s">
        <v>200</v>
      </c>
      <c r="QF100" s="2" t="s">
        <v>200</v>
      </c>
      <c r="QG100" s="2" t="s">
        <v>212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>
        <v>415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>
        <v>50</v>
      </c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1662</v>
      </c>
      <c r="B101" s="2" t="s">
        <v>189</v>
      </c>
      <c r="C101" s="2" t="s">
        <v>190</v>
      </c>
      <c r="D101" s="2" t="s">
        <v>1619</v>
      </c>
      <c r="E101" s="2" t="s">
        <v>1620</v>
      </c>
      <c r="F101" s="2" t="s">
        <v>193</v>
      </c>
      <c r="G101" s="2" t="s">
        <v>193</v>
      </c>
      <c r="H101" s="2" t="s">
        <v>193</v>
      </c>
      <c r="I101" s="2" t="s">
        <v>1621</v>
      </c>
      <c r="J101" s="2" t="s">
        <v>195</v>
      </c>
      <c r="K101" s="2" t="s">
        <v>286</v>
      </c>
      <c r="L101" s="3">
        <v>51.3</v>
      </c>
      <c r="M101" s="3">
        <v>53.86</v>
      </c>
      <c r="N101" s="3">
        <v>109.99</v>
      </c>
      <c r="O101" s="2" t="s">
        <v>197</v>
      </c>
      <c r="P101" s="2" t="s">
        <v>528</v>
      </c>
      <c r="Q101" s="2" t="s">
        <v>199</v>
      </c>
      <c r="R101" s="2" t="s">
        <v>200</v>
      </c>
      <c r="S101" s="2" t="s">
        <v>287</v>
      </c>
      <c r="T101" s="2" t="s">
        <v>202</v>
      </c>
      <c r="U101" s="2" t="s">
        <v>203</v>
      </c>
      <c r="V101" s="2" t="s">
        <v>204</v>
      </c>
      <c r="W101" s="2" t="s">
        <v>205</v>
      </c>
      <c r="X101" s="2" t="s">
        <v>206</v>
      </c>
      <c r="Y101" s="2" t="s">
        <v>1092</v>
      </c>
      <c r="Z101" s="4">
        <v>334</v>
      </c>
      <c r="AA101" s="4">
        <f>=ROUNDDOWN(66.8,0)</f>
      </c>
      <c r="AB101" s="5">
        <v>5</v>
      </c>
      <c r="AC101" s="2" t="s">
        <v>175</v>
      </c>
      <c r="AD101" s="4">
        <v>50</v>
      </c>
      <c r="AE101" s="4">
        <v>50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/>
      <c r="AP101" s="4">
        <v>6</v>
      </c>
      <c r="AQ101" s="8">
        <v>347.54</v>
      </c>
      <c r="AR101" s="4">
        <v>17</v>
      </c>
      <c r="AS101" s="8">
        <v>712.77</v>
      </c>
      <c r="AT101" s="7">
        <v>-0.6471</v>
      </c>
      <c r="AU101" s="7">
        <v>-0.5124</v>
      </c>
      <c r="AV101" s="4">
        <v>9</v>
      </c>
      <c r="AW101" s="8">
        <v>545.46</v>
      </c>
      <c r="AX101" s="4">
        <v>29</v>
      </c>
      <c r="AY101" s="8">
        <v>1074.91</v>
      </c>
      <c r="AZ101" s="7">
        <v>-0.6897</v>
      </c>
      <c r="BA101" s="7">
        <v>-0.4926</v>
      </c>
      <c r="BB101" s="7">
        <v>0.6372</v>
      </c>
      <c r="BC101" s="4" t="s">
        <v>200</v>
      </c>
      <c r="BD101" s="8" t="s">
        <v>200</v>
      </c>
      <c r="BE101" s="4" t="s">
        <v>200</v>
      </c>
      <c r="BF101" s="8" t="s">
        <v>200</v>
      </c>
      <c r="BG101" s="7" t="s">
        <v>200</v>
      </c>
      <c r="BH101" s="7" t="s">
        <v>200</v>
      </c>
      <c r="BI101" s="7">
        <v>0.1564</v>
      </c>
      <c r="BJ101" s="4">
        <v>6</v>
      </c>
      <c r="BK101" s="8">
        <v>347.54</v>
      </c>
      <c r="BL101" s="2" t="s">
        <v>1663</v>
      </c>
      <c r="BM101" s="7">
        <v>1</v>
      </c>
      <c r="BN101" s="7">
        <v>1</v>
      </c>
      <c r="BO101" s="4"/>
      <c r="BP101" s="8"/>
      <c r="BQ101" s="4">
        <v>4</v>
      </c>
      <c r="BR101" s="8">
        <v>243.68</v>
      </c>
      <c r="BS101" s="7">
        <v>-1</v>
      </c>
      <c r="BT101" s="7">
        <v>-1</v>
      </c>
      <c r="BU101" s="2" t="s">
        <v>210</v>
      </c>
      <c r="BV101" s="2" t="s">
        <v>197</v>
      </c>
      <c r="BW101" s="2" t="s">
        <v>200</v>
      </c>
      <c r="BX101" s="2" t="s">
        <v>1069</v>
      </c>
      <c r="BY101" s="2" t="s">
        <v>212</v>
      </c>
      <c r="BZ101" s="2" t="s">
        <v>200</v>
      </c>
      <c r="CA101" s="4"/>
      <c r="CB101" s="8"/>
      <c r="CC101" s="4">
        <v>8</v>
      </c>
      <c r="CD101" s="8">
        <v>176</v>
      </c>
      <c r="CE101" s="7">
        <v>-1</v>
      </c>
      <c r="CF101" s="7">
        <v>-1</v>
      </c>
      <c r="CG101" s="2" t="s">
        <v>210</v>
      </c>
      <c r="CH101" s="2" t="s">
        <v>197</v>
      </c>
      <c r="CI101" s="2" t="s">
        <v>1092</v>
      </c>
      <c r="CJ101" s="2" t="s">
        <v>1664</v>
      </c>
      <c r="CK101" s="2" t="s">
        <v>212</v>
      </c>
      <c r="CL101" s="2" t="s">
        <v>200</v>
      </c>
      <c r="CM101" s="4">
        <v>4</v>
      </c>
      <c r="CN101" s="8">
        <v>240</v>
      </c>
      <c r="CO101" s="4">
        <v>2</v>
      </c>
      <c r="CP101" s="8">
        <v>120</v>
      </c>
      <c r="CQ101" s="7">
        <v>1</v>
      </c>
      <c r="CR101" s="7">
        <v>1</v>
      </c>
      <c r="CS101" s="2" t="s">
        <v>210</v>
      </c>
      <c r="CT101" s="2" t="s">
        <v>197</v>
      </c>
      <c r="CU101" s="2" t="s">
        <v>326</v>
      </c>
      <c r="CV101" s="2" t="s">
        <v>694</v>
      </c>
      <c r="CW101" s="2" t="s">
        <v>212</v>
      </c>
      <c r="CX101" s="2" t="s">
        <v>200</v>
      </c>
      <c r="CY101" s="4">
        <v>2</v>
      </c>
      <c r="CZ101" s="8">
        <v>107.54</v>
      </c>
      <c r="DA101" s="4"/>
      <c r="DB101" s="8"/>
      <c r="DC101" s="7"/>
      <c r="DD101" s="7"/>
      <c r="DE101" s="2" t="s">
        <v>210</v>
      </c>
      <c r="DF101" s="2" t="s">
        <v>197</v>
      </c>
      <c r="DG101" s="2" t="s">
        <v>1092</v>
      </c>
      <c r="DH101" s="2" t="s">
        <v>310</v>
      </c>
      <c r="DI101" s="2" t="s">
        <v>212</v>
      </c>
      <c r="DJ101" s="2" t="s">
        <v>200</v>
      </c>
      <c r="DK101" s="4"/>
      <c r="DL101" s="8"/>
      <c r="DM101" s="4">
        <v>2</v>
      </c>
      <c r="DN101" s="8">
        <v>110.72</v>
      </c>
      <c r="DO101" s="7">
        <v>-1</v>
      </c>
      <c r="DP101" s="7">
        <v>-1</v>
      </c>
      <c r="DQ101" s="2" t="s">
        <v>210</v>
      </c>
      <c r="DR101" s="2" t="s">
        <v>197</v>
      </c>
      <c r="DS101" s="2" t="s">
        <v>296</v>
      </c>
      <c r="DT101" s="2" t="s">
        <v>330</v>
      </c>
      <c r="DU101" s="2" t="s">
        <v>212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210</v>
      </c>
      <c r="ED101" s="2" t="s">
        <v>197</v>
      </c>
      <c r="EE101" s="2" t="s">
        <v>298</v>
      </c>
      <c r="EF101" s="2" t="s">
        <v>299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197</v>
      </c>
      <c r="EQ101" s="2" t="s">
        <v>612</v>
      </c>
      <c r="ER101" s="2" t="s">
        <v>947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197</v>
      </c>
      <c r="FC101" s="2" t="s">
        <v>918</v>
      </c>
      <c r="FD101" s="2" t="s">
        <v>418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197</v>
      </c>
      <c r="FO101" s="2" t="s">
        <v>303</v>
      </c>
      <c r="FP101" s="2" t="s">
        <v>1665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228</v>
      </c>
      <c r="FZ101" s="2" t="s">
        <v>197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406</v>
      </c>
      <c r="GL101" s="2" t="s">
        <v>197</v>
      </c>
      <c r="GM101" s="2" t="s">
        <v>200</v>
      </c>
      <c r="GN101" s="2" t="s">
        <v>200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254</v>
      </c>
      <c r="GX101" s="2" t="s">
        <v>197</v>
      </c>
      <c r="GY101" s="2" t="s">
        <v>200</v>
      </c>
      <c r="GZ101" s="2" t="s">
        <v>200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307</v>
      </c>
      <c r="HJ101" s="2" t="s">
        <v>197</v>
      </c>
      <c r="HK101" s="2" t="s">
        <v>233</v>
      </c>
      <c r="HL101" s="2" t="s">
        <v>1270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210</v>
      </c>
      <c r="HV101" s="2" t="s">
        <v>197</v>
      </c>
      <c r="HW101" s="2" t="s">
        <v>235</v>
      </c>
      <c r="HX101" s="2" t="s">
        <v>422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197</v>
      </c>
      <c r="II101" s="2" t="s">
        <v>1092</v>
      </c>
      <c r="IJ101" s="2" t="s">
        <v>302</v>
      </c>
      <c r="IK101" s="2" t="s">
        <v>212</v>
      </c>
      <c r="IL101" s="2" t="s">
        <v>200</v>
      </c>
      <c r="IM101" s="4"/>
      <c r="IN101" s="8"/>
      <c r="IO101" s="4">
        <v>1</v>
      </c>
      <c r="IP101" s="8">
        <v>62.37</v>
      </c>
      <c r="IQ101" s="7">
        <v>-1</v>
      </c>
      <c r="IR101" s="7">
        <v>-1</v>
      </c>
      <c r="IS101" s="2" t="s">
        <v>210</v>
      </c>
      <c r="IT101" s="2" t="s">
        <v>197</v>
      </c>
      <c r="IU101" s="2" t="s">
        <v>311</v>
      </c>
      <c r="IV101" s="2" t="s">
        <v>1295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210</v>
      </c>
      <c r="JF101" s="2" t="s">
        <v>197</v>
      </c>
      <c r="JG101" s="2" t="s">
        <v>240</v>
      </c>
      <c r="JH101" s="2" t="s">
        <v>1666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200</v>
      </c>
      <c r="JR101" s="2" t="s">
        <v>200</v>
      </c>
      <c r="JS101" s="2" t="s">
        <v>200</v>
      </c>
      <c r="JT101" s="2" t="s">
        <v>200</v>
      </c>
      <c r="JU101" s="2" t="s">
        <v>200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242</v>
      </c>
      <c r="KD101" s="2" t="s">
        <v>197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210</v>
      </c>
      <c r="KP101" s="2" t="s">
        <v>243</v>
      </c>
      <c r="KQ101" s="2" t="s">
        <v>1667</v>
      </c>
      <c r="KR101" s="2" t="s">
        <v>1668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406</v>
      </c>
      <c r="LB101" s="2" t="s">
        <v>197</v>
      </c>
      <c r="LC101" s="2" t="s">
        <v>200</v>
      </c>
      <c r="LD101" s="2" t="s">
        <v>200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210</v>
      </c>
      <c r="LN101" s="2" t="s">
        <v>243</v>
      </c>
      <c r="LO101" s="2" t="s">
        <v>1669</v>
      </c>
      <c r="LP101" s="2" t="s">
        <v>735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254</v>
      </c>
      <c r="LZ101" s="2" t="s">
        <v>197</v>
      </c>
      <c r="MA101" s="2" t="s">
        <v>200</v>
      </c>
      <c r="MB101" s="2" t="s">
        <v>200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210</v>
      </c>
      <c r="ML101" s="2" t="s">
        <v>251</v>
      </c>
      <c r="MM101" s="2" t="s">
        <v>341</v>
      </c>
      <c r="MN101" s="2" t="s">
        <v>1168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254</v>
      </c>
      <c r="NJ101" s="2" t="s">
        <v>197</v>
      </c>
      <c r="NK101" s="2" t="s">
        <v>200</v>
      </c>
      <c r="NL101" s="2" t="s">
        <v>200</v>
      </c>
      <c r="NM101" s="2" t="s">
        <v>212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210</v>
      </c>
      <c r="NV101" s="2" t="s">
        <v>243</v>
      </c>
      <c r="NW101" s="2" t="s">
        <v>279</v>
      </c>
      <c r="NX101" s="2" t="s">
        <v>200</v>
      </c>
      <c r="NY101" s="2" t="s">
        <v>212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242</v>
      </c>
      <c r="OH101" s="2" t="s">
        <v>197</v>
      </c>
      <c r="OI101" s="2" t="s">
        <v>200</v>
      </c>
      <c r="OJ101" s="2" t="s">
        <v>200</v>
      </c>
      <c r="OK101" s="2" t="s">
        <v>212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228</v>
      </c>
      <c r="OT101" s="2" t="s">
        <v>243</v>
      </c>
      <c r="OU101" s="2" t="s">
        <v>200</v>
      </c>
      <c r="OV101" s="2" t="s">
        <v>200</v>
      </c>
      <c r="OW101" s="2" t="s">
        <v>212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307</v>
      </c>
      <c r="PF101" s="2" t="s">
        <v>197</v>
      </c>
      <c r="PG101" s="2" t="s">
        <v>1061</v>
      </c>
      <c r="PH101" s="2" t="s">
        <v>1670</v>
      </c>
      <c r="PI101" s="2" t="s">
        <v>212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254</v>
      </c>
      <c r="PR101" s="2" t="s">
        <v>197</v>
      </c>
      <c r="PS101" s="2" t="s">
        <v>200</v>
      </c>
      <c r="PT101" s="2" t="s">
        <v>200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254</v>
      </c>
      <c r="QD101" s="2" t="s">
        <v>197</v>
      </c>
      <c r="QE101" s="2" t="s">
        <v>200</v>
      </c>
      <c r="QF101" s="2" t="s">
        <v>200</v>
      </c>
      <c r="QG101" s="2" t="s">
        <v>212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228</v>
      </c>
      <c r="QP101" s="2" t="s">
        <v>243</v>
      </c>
      <c r="QQ101" s="2" t="s">
        <v>200</v>
      </c>
      <c r="QR101" s="2" t="s">
        <v>200</v>
      </c>
      <c r="QS101" s="2" t="s">
        <v>212</v>
      </c>
      <c r="QT101" s="2" t="s">
        <v>200</v>
      </c>
      <c r="QU101" s="4">
        <v>257</v>
      </c>
      <c r="QV101" s="4"/>
      <c r="QW101" s="4"/>
      <c r="QX101" s="4">
        <v>77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>
        <v>50</v>
      </c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1671</v>
      </c>
      <c r="B102" s="2" t="s">
        <v>189</v>
      </c>
      <c r="C102" s="2" t="s">
        <v>190</v>
      </c>
      <c r="D102" s="2" t="s">
        <v>1619</v>
      </c>
      <c r="E102" s="2" t="s">
        <v>1620</v>
      </c>
      <c r="F102" s="2" t="s">
        <v>193</v>
      </c>
      <c r="G102" s="2" t="s">
        <v>193</v>
      </c>
      <c r="H102" s="2" t="s">
        <v>193</v>
      </c>
      <c r="I102" s="2" t="s">
        <v>1621</v>
      </c>
      <c r="J102" s="2" t="s">
        <v>262</v>
      </c>
      <c r="K102" s="2" t="s">
        <v>286</v>
      </c>
      <c r="L102" s="3">
        <v>65.55</v>
      </c>
      <c r="M102" s="3">
        <v>68.83</v>
      </c>
      <c r="N102" s="3">
        <v>139.99</v>
      </c>
      <c r="O102" s="2" t="s">
        <v>197</v>
      </c>
      <c r="P102" s="2" t="s">
        <v>528</v>
      </c>
      <c r="Q102" s="2" t="s">
        <v>199</v>
      </c>
      <c r="R102" s="2" t="s">
        <v>200</v>
      </c>
      <c r="S102" s="2" t="s">
        <v>287</v>
      </c>
      <c r="T102" s="2" t="s">
        <v>202</v>
      </c>
      <c r="U102" s="2" t="s">
        <v>203</v>
      </c>
      <c r="V102" s="2" t="s">
        <v>204</v>
      </c>
      <c r="W102" s="2" t="s">
        <v>205</v>
      </c>
      <c r="X102" s="2" t="s">
        <v>206</v>
      </c>
      <c r="Y102" s="2" t="s">
        <v>324</v>
      </c>
      <c r="Z102" s="4">
        <v>515</v>
      </c>
      <c r="AA102" s="4">
        <f>=ROUNDDOWN(51.5,0)</f>
      </c>
      <c r="AB102" s="5">
        <v>10</v>
      </c>
      <c r="AC102" s="2" t="s">
        <v>175</v>
      </c>
      <c r="AD102" s="4">
        <v>100</v>
      </c>
      <c r="AE102" s="4">
        <v>100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/>
      <c r="AP102" s="4">
        <v>3</v>
      </c>
      <c r="AQ102" s="8">
        <v>197.92</v>
      </c>
      <c r="AR102" s="4">
        <v>12</v>
      </c>
      <c r="AS102" s="8">
        <v>362.14</v>
      </c>
      <c r="AT102" s="7">
        <v>-0.75</v>
      </c>
      <c r="AU102" s="7">
        <v>-0.4535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>
        <v>0.3628</v>
      </c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 t="s">
        <v>200</v>
      </c>
      <c r="BJ102" s="4">
        <v>3</v>
      </c>
      <c r="BK102" s="8">
        <v>197.92</v>
      </c>
      <c r="BL102" s="2" t="s">
        <v>1672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210</v>
      </c>
      <c r="BV102" s="2" t="s">
        <v>197</v>
      </c>
      <c r="BW102" s="2" t="s">
        <v>200</v>
      </c>
      <c r="BX102" s="2" t="s">
        <v>1040</v>
      </c>
      <c r="BY102" s="2" t="s">
        <v>212</v>
      </c>
      <c r="BZ102" s="2" t="s">
        <v>200</v>
      </c>
      <c r="CA102" s="4">
        <v>1</v>
      </c>
      <c r="CB102" s="8">
        <v>52.47</v>
      </c>
      <c r="CC102" s="4">
        <v>10</v>
      </c>
      <c r="CD102" s="8">
        <v>220</v>
      </c>
      <c r="CE102" s="7">
        <v>-0.9</v>
      </c>
      <c r="CF102" s="7">
        <v>-0.7615</v>
      </c>
      <c r="CG102" s="2" t="s">
        <v>210</v>
      </c>
      <c r="CH102" s="2" t="s">
        <v>197</v>
      </c>
      <c r="CI102" s="2" t="s">
        <v>276</v>
      </c>
      <c r="CJ102" s="2" t="s">
        <v>913</v>
      </c>
      <c r="CK102" s="2" t="s">
        <v>212</v>
      </c>
      <c r="CL102" s="2" t="s">
        <v>200</v>
      </c>
      <c r="CM102" s="4">
        <v>1</v>
      </c>
      <c r="CN102" s="8">
        <v>75</v>
      </c>
      <c r="CO102" s="4"/>
      <c r="CP102" s="8"/>
      <c r="CQ102" s="7"/>
      <c r="CR102" s="7"/>
      <c r="CS102" s="2" t="s">
        <v>210</v>
      </c>
      <c r="CT102" s="2" t="s">
        <v>197</v>
      </c>
      <c r="CU102" s="2" t="s">
        <v>401</v>
      </c>
      <c r="CV102" s="2" t="s">
        <v>1041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197</v>
      </c>
      <c r="DG102" s="2" t="s">
        <v>324</v>
      </c>
      <c r="DH102" s="2" t="s">
        <v>1673</v>
      </c>
      <c r="DI102" s="2" t="s">
        <v>212</v>
      </c>
      <c r="DJ102" s="2" t="s">
        <v>200</v>
      </c>
      <c r="DK102" s="4">
        <v>1</v>
      </c>
      <c r="DL102" s="8">
        <v>70.45</v>
      </c>
      <c r="DM102" s="4"/>
      <c r="DN102" s="8"/>
      <c r="DO102" s="7"/>
      <c r="DP102" s="7"/>
      <c r="DQ102" s="2" t="s">
        <v>210</v>
      </c>
      <c r="DR102" s="2" t="s">
        <v>197</v>
      </c>
      <c r="DS102" s="2" t="s">
        <v>296</v>
      </c>
      <c r="DT102" s="2" t="s">
        <v>1674</v>
      </c>
      <c r="DU102" s="2" t="s">
        <v>212</v>
      </c>
      <c r="DV102" s="2" t="s">
        <v>200</v>
      </c>
      <c r="DW102" s="4"/>
      <c r="DX102" s="8"/>
      <c r="DY102" s="4">
        <v>1</v>
      </c>
      <c r="DZ102" s="8">
        <v>69.69</v>
      </c>
      <c r="EA102" s="7">
        <v>-1</v>
      </c>
      <c r="EB102" s="7">
        <v>-1</v>
      </c>
      <c r="EC102" s="2" t="s">
        <v>210</v>
      </c>
      <c r="ED102" s="2" t="s">
        <v>197</v>
      </c>
      <c r="EE102" s="2" t="s">
        <v>298</v>
      </c>
      <c r="EF102" s="2" t="s">
        <v>328</v>
      </c>
      <c r="EG102" s="2" t="s">
        <v>212</v>
      </c>
      <c r="EH102" s="2" t="s">
        <v>200</v>
      </c>
      <c r="EI102" s="4"/>
      <c r="EJ102" s="8"/>
      <c r="EK102" s="4"/>
      <c r="EL102" s="8"/>
      <c r="EM102" s="7"/>
      <c r="EN102" s="7"/>
      <c r="EO102" s="2" t="s">
        <v>210</v>
      </c>
      <c r="EP102" s="2" t="s">
        <v>197</v>
      </c>
      <c r="EQ102" s="2" t="s">
        <v>612</v>
      </c>
      <c r="ER102" s="2" t="s">
        <v>810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197</v>
      </c>
      <c r="FC102" s="2" t="s">
        <v>918</v>
      </c>
      <c r="FD102" s="2" t="s">
        <v>1675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197</v>
      </c>
      <c r="FO102" s="2" t="s">
        <v>303</v>
      </c>
      <c r="FP102" s="2" t="s">
        <v>1132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228</v>
      </c>
      <c r="FZ102" s="2" t="s">
        <v>197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406</v>
      </c>
      <c r="GL102" s="2" t="s">
        <v>197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254</v>
      </c>
      <c r="GX102" s="2" t="s">
        <v>197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197</v>
      </c>
      <c r="HK102" s="2" t="s">
        <v>233</v>
      </c>
      <c r="HL102" s="2" t="s">
        <v>518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210</v>
      </c>
      <c r="HV102" s="2" t="s">
        <v>197</v>
      </c>
      <c r="HW102" s="2" t="s">
        <v>235</v>
      </c>
      <c r="HX102" s="2" t="s">
        <v>818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197</v>
      </c>
      <c r="II102" s="2" t="s">
        <v>324</v>
      </c>
      <c r="IJ102" s="2" t="s">
        <v>332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197</v>
      </c>
      <c r="IU102" s="2" t="s">
        <v>311</v>
      </c>
      <c r="IV102" s="2" t="s">
        <v>1676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210</v>
      </c>
      <c r="JF102" s="2" t="s">
        <v>197</v>
      </c>
      <c r="JG102" s="2" t="s">
        <v>240</v>
      </c>
      <c r="JH102" s="2" t="s">
        <v>789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200</v>
      </c>
      <c r="JR102" s="2" t="s">
        <v>200</v>
      </c>
      <c r="JS102" s="2" t="s">
        <v>200</v>
      </c>
      <c r="JT102" s="2" t="s">
        <v>200</v>
      </c>
      <c r="JU102" s="2" t="s">
        <v>200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242</v>
      </c>
      <c r="KD102" s="2" t="s">
        <v>197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>
        <v>1</v>
      </c>
      <c r="KL102" s="8">
        <v>72.45</v>
      </c>
      <c r="KM102" s="7">
        <v>-1</v>
      </c>
      <c r="KN102" s="7">
        <v>-1</v>
      </c>
      <c r="KO102" s="2" t="s">
        <v>210</v>
      </c>
      <c r="KP102" s="2" t="s">
        <v>243</v>
      </c>
      <c r="KQ102" s="2" t="s">
        <v>1667</v>
      </c>
      <c r="KR102" s="2" t="s">
        <v>1668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210</v>
      </c>
      <c r="LB102" s="2" t="s">
        <v>243</v>
      </c>
      <c r="LC102" s="2" t="s">
        <v>315</v>
      </c>
      <c r="LD102" s="2" t="s">
        <v>711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243</v>
      </c>
      <c r="LO102" s="2" t="s">
        <v>503</v>
      </c>
      <c r="LP102" s="2" t="s">
        <v>342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254</v>
      </c>
      <c r="LZ102" s="2" t="s">
        <v>197</v>
      </c>
      <c r="MA102" s="2" t="s">
        <v>200</v>
      </c>
      <c r="MB102" s="2" t="s">
        <v>200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210</v>
      </c>
      <c r="ML102" s="2" t="s">
        <v>251</v>
      </c>
      <c r="MM102" s="2" t="s">
        <v>341</v>
      </c>
      <c r="MN102" s="2" t="s">
        <v>1677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254</v>
      </c>
      <c r="NJ102" s="2" t="s">
        <v>197</v>
      </c>
      <c r="NK102" s="2" t="s">
        <v>200</v>
      </c>
      <c r="NL102" s="2" t="s">
        <v>200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210</v>
      </c>
      <c r="NV102" s="2" t="s">
        <v>243</v>
      </c>
      <c r="NW102" s="2" t="s">
        <v>279</v>
      </c>
      <c r="NX102" s="2" t="s">
        <v>200</v>
      </c>
      <c r="NY102" s="2" t="s">
        <v>212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242</v>
      </c>
      <c r="OH102" s="2" t="s">
        <v>197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228</v>
      </c>
      <c r="OT102" s="2" t="s">
        <v>243</v>
      </c>
      <c r="OU102" s="2" t="s">
        <v>200</v>
      </c>
      <c r="OV102" s="2" t="s">
        <v>200</v>
      </c>
      <c r="OW102" s="2" t="s">
        <v>212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307</v>
      </c>
      <c r="PF102" s="2" t="s">
        <v>197</v>
      </c>
      <c r="PG102" s="2" t="s">
        <v>1061</v>
      </c>
      <c r="PH102" s="2" t="s">
        <v>1678</v>
      </c>
      <c r="PI102" s="2" t="s">
        <v>212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254</v>
      </c>
      <c r="PR102" s="2" t="s">
        <v>197</v>
      </c>
      <c r="PS102" s="2" t="s">
        <v>200</v>
      </c>
      <c r="PT102" s="2" t="s">
        <v>200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254</v>
      </c>
      <c r="QD102" s="2" t="s">
        <v>197</v>
      </c>
      <c r="QE102" s="2" t="s">
        <v>200</v>
      </c>
      <c r="QF102" s="2" t="s">
        <v>200</v>
      </c>
      <c r="QG102" s="2" t="s">
        <v>212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228</v>
      </c>
      <c r="QP102" s="2" t="s">
        <v>243</v>
      </c>
      <c r="QQ102" s="2" t="s">
        <v>200</v>
      </c>
      <c r="QR102" s="2" t="s">
        <v>200</v>
      </c>
      <c r="QS102" s="2" t="s">
        <v>212</v>
      </c>
      <c r="QT102" s="2" t="s">
        <v>200</v>
      </c>
      <c r="QU102" s="4">
        <v>431</v>
      </c>
      <c r="QV102" s="4"/>
      <c r="QW102" s="4"/>
      <c r="QX102" s="4">
        <v>84</v>
      </c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>
        <v>100</v>
      </c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1679</v>
      </c>
      <c r="B103" s="2" t="s">
        <v>189</v>
      </c>
      <c r="C103" s="2" t="s">
        <v>190</v>
      </c>
      <c r="D103" s="2" t="s">
        <v>1619</v>
      </c>
      <c r="E103" s="2" t="s">
        <v>1620</v>
      </c>
      <c r="F103" s="2" t="s">
        <v>193</v>
      </c>
      <c r="G103" s="2" t="s">
        <v>193</v>
      </c>
      <c r="H103" s="2" t="s">
        <v>193</v>
      </c>
      <c r="I103" s="2" t="s">
        <v>1621</v>
      </c>
      <c r="J103" s="2" t="s">
        <v>195</v>
      </c>
      <c r="K103" s="2" t="s">
        <v>394</v>
      </c>
      <c r="L103" s="3">
        <v>51.3</v>
      </c>
      <c r="M103" s="3">
        <v>53.86</v>
      </c>
      <c r="N103" s="3">
        <v>109.99</v>
      </c>
      <c r="O103" s="2" t="s">
        <v>197</v>
      </c>
      <c r="P103" s="2" t="s">
        <v>396</v>
      </c>
      <c r="Q103" s="2" t="s">
        <v>199</v>
      </c>
      <c r="R103" s="2" t="s">
        <v>200</v>
      </c>
      <c r="S103" s="2" t="s">
        <v>397</v>
      </c>
      <c r="T103" s="2" t="s">
        <v>202</v>
      </c>
      <c r="U103" s="2" t="s">
        <v>203</v>
      </c>
      <c r="V103" s="2" t="s">
        <v>204</v>
      </c>
      <c r="W103" s="2" t="s">
        <v>205</v>
      </c>
      <c r="X103" s="2" t="s">
        <v>206</v>
      </c>
      <c r="Y103" s="2" t="s">
        <v>324</v>
      </c>
      <c r="Z103" s="4">
        <v>87</v>
      </c>
      <c r="AA103" s="4">
        <f>=ROUNDDOWN(21.75,0)</f>
      </c>
      <c r="AB103" s="5">
        <v>4</v>
      </c>
      <c r="AC103" s="2" t="s">
        <v>200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/>
      <c r="AP103" s="4">
        <v>6</v>
      </c>
      <c r="AQ103" s="8">
        <v>282.03</v>
      </c>
      <c r="AR103" s="4">
        <v>4</v>
      </c>
      <c r="AS103" s="8">
        <v>221.53</v>
      </c>
      <c r="AT103" s="7">
        <v>0.5</v>
      </c>
      <c r="AU103" s="7">
        <v>0.2731</v>
      </c>
      <c r="AV103" s="4">
        <v>7</v>
      </c>
      <c r="AW103" s="8">
        <v>327.94</v>
      </c>
      <c r="AX103" s="4">
        <v>6</v>
      </c>
      <c r="AY103" s="8">
        <v>374.39</v>
      </c>
      <c r="AZ103" s="7">
        <v>0.1667</v>
      </c>
      <c r="BA103" s="7">
        <v>-0.1241</v>
      </c>
      <c r="BB103" s="7">
        <v>0.86</v>
      </c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>
        <v>0.0941</v>
      </c>
      <c r="BJ103" s="4">
        <v>6</v>
      </c>
      <c r="BK103" s="8">
        <v>282.03</v>
      </c>
      <c r="BL103" s="2" t="s">
        <v>1680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210</v>
      </c>
      <c r="BV103" s="2" t="s">
        <v>197</v>
      </c>
      <c r="BW103" s="2" t="s">
        <v>200</v>
      </c>
      <c r="BX103" s="2" t="s">
        <v>1040</v>
      </c>
      <c r="BY103" s="2" t="s">
        <v>212</v>
      </c>
      <c r="BZ103" s="2" t="s">
        <v>200</v>
      </c>
      <c r="CA103" s="4">
        <v>2</v>
      </c>
      <c r="CB103" s="8">
        <v>60.72</v>
      </c>
      <c r="CC103" s="4"/>
      <c r="CD103" s="8"/>
      <c r="CE103" s="7"/>
      <c r="CF103" s="7"/>
      <c r="CG103" s="2" t="s">
        <v>210</v>
      </c>
      <c r="CH103" s="2" t="s">
        <v>197</v>
      </c>
      <c r="CI103" s="2" t="s">
        <v>276</v>
      </c>
      <c r="CJ103" s="2" t="s">
        <v>913</v>
      </c>
      <c r="CK103" s="2" t="s">
        <v>212</v>
      </c>
      <c r="CL103" s="2" t="s">
        <v>200</v>
      </c>
      <c r="CM103" s="4">
        <v>1</v>
      </c>
      <c r="CN103" s="8">
        <v>60</v>
      </c>
      <c r="CO103" s="4"/>
      <c r="CP103" s="8"/>
      <c r="CQ103" s="7"/>
      <c r="CR103" s="7"/>
      <c r="CS103" s="2" t="s">
        <v>210</v>
      </c>
      <c r="CT103" s="2" t="s">
        <v>197</v>
      </c>
      <c r="CU103" s="2" t="s">
        <v>401</v>
      </c>
      <c r="CV103" s="2" t="s">
        <v>1681</v>
      </c>
      <c r="CW103" s="2" t="s">
        <v>212</v>
      </c>
      <c r="CX103" s="2" t="s">
        <v>200</v>
      </c>
      <c r="CY103" s="4"/>
      <c r="CZ103" s="8"/>
      <c r="DA103" s="4">
        <v>1</v>
      </c>
      <c r="DB103" s="8">
        <v>53.77</v>
      </c>
      <c r="DC103" s="7">
        <v>-1</v>
      </c>
      <c r="DD103" s="7">
        <v>-1</v>
      </c>
      <c r="DE103" s="2" t="s">
        <v>210</v>
      </c>
      <c r="DF103" s="2" t="s">
        <v>197</v>
      </c>
      <c r="DG103" s="2" t="s">
        <v>324</v>
      </c>
      <c r="DH103" s="2" t="s">
        <v>1559</v>
      </c>
      <c r="DI103" s="2" t="s">
        <v>212</v>
      </c>
      <c r="DJ103" s="2" t="s">
        <v>200</v>
      </c>
      <c r="DK103" s="4"/>
      <c r="DL103" s="8"/>
      <c r="DM103" s="4">
        <v>2</v>
      </c>
      <c r="DN103" s="8">
        <v>110.72</v>
      </c>
      <c r="DO103" s="7">
        <v>-1</v>
      </c>
      <c r="DP103" s="7">
        <v>-1</v>
      </c>
      <c r="DQ103" s="2" t="s">
        <v>210</v>
      </c>
      <c r="DR103" s="2" t="s">
        <v>197</v>
      </c>
      <c r="DS103" s="2" t="s">
        <v>296</v>
      </c>
      <c r="DT103" s="2" t="s">
        <v>330</v>
      </c>
      <c r="DU103" s="2" t="s">
        <v>212</v>
      </c>
      <c r="DV103" s="2" t="s">
        <v>200</v>
      </c>
      <c r="DW103" s="4">
        <v>3</v>
      </c>
      <c r="DX103" s="8">
        <v>161.31</v>
      </c>
      <c r="DY103" s="4"/>
      <c r="DZ103" s="8"/>
      <c r="EA103" s="7"/>
      <c r="EB103" s="7"/>
      <c r="EC103" s="2" t="s">
        <v>210</v>
      </c>
      <c r="ED103" s="2" t="s">
        <v>197</v>
      </c>
      <c r="EE103" s="2" t="s">
        <v>298</v>
      </c>
      <c r="EF103" s="2" t="s">
        <v>1682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197</v>
      </c>
      <c r="EQ103" s="2" t="s">
        <v>612</v>
      </c>
      <c r="ER103" s="2" t="s">
        <v>1683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197</v>
      </c>
      <c r="FC103" s="2" t="s">
        <v>403</v>
      </c>
      <c r="FD103" s="2" t="s">
        <v>914</v>
      </c>
      <c r="FE103" s="2" t="s">
        <v>212</v>
      </c>
      <c r="FF103" s="2" t="s">
        <v>200</v>
      </c>
      <c r="FG103" s="4"/>
      <c r="FH103" s="8"/>
      <c r="FI103" s="4">
        <v>1</v>
      </c>
      <c r="FJ103" s="8">
        <v>57.04</v>
      </c>
      <c r="FK103" s="7">
        <v>-1</v>
      </c>
      <c r="FL103" s="7">
        <v>-1</v>
      </c>
      <c r="FM103" s="2" t="s">
        <v>210</v>
      </c>
      <c r="FN103" s="2" t="s">
        <v>197</v>
      </c>
      <c r="FO103" s="2" t="s">
        <v>303</v>
      </c>
      <c r="FP103" s="2" t="s">
        <v>314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228</v>
      </c>
      <c r="FZ103" s="2" t="s">
        <v>197</v>
      </c>
      <c r="GA103" s="2" t="s">
        <v>200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406</v>
      </c>
      <c r="GL103" s="2" t="s">
        <v>197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254</v>
      </c>
      <c r="GX103" s="2" t="s">
        <v>197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197</v>
      </c>
      <c r="HK103" s="2" t="s">
        <v>369</v>
      </c>
      <c r="HL103" s="2" t="s">
        <v>200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254</v>
      </c>
      <c r="HV103" s="2" t="s">
        <v>197</v>
      </c>
      <c r="HW103" s="2" t="s">
        <v>200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210</v>
      </c>
      <c r="IH103" s="2" t="s">
        <v>197</v>
      </c>
      <c r="II103" s="2" t="s">
        <v>324</v>
      </c>
      <c r="IJ103" s="2" t="s">
        <v>1684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228</v>
      </c>
      <c r="IT103" s="2" t="s">
        <v>197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254</v>
      </c>
      <c r="JF103" s="2" t="s">
        <v>197</v>
      </c>
      <c r="JG103" s="2" t="s">
        <v>200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200</v>
      </c>
      <c r="JR103" s="2" t="s">
        <v>200</v>
      </c>
      <c r="JS103" s="2" t="s">
        <v>200</v>
      </c>
      <c r="JT103" s="2" t="s">
        <v>200</v>
      </c>
      <c r="JU103" s="2" t="s">
        <v>200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242</v>
      </c>
      <c r="KD103" s="2" t="s">
        <v>197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243</v>
      </c>
      <c r="KQ103" s="2" t="s">
        <v>410</v>
      </c>
      <c r="KR103" s="2" t="s">
        <v>313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210</v>
      </c>
      <c r="LB103" s="2" t="s">
        <v>243</v>
      </c>
      <c r="LC103" s="2" t="s">
        <v>315</v>
      </c>
      <c r="LD103" s="2" t="s">
        <v>284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254</v>
      </c>
      <c r="LN103" s="2" t="s">
        <v>197</v>
      </c>
      <c r="LO103" s="2" t="s">
        <v>200</v>
      </c>
      <c r="LP103" s="2" t="s">
        <v>200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254</v>
      </c>
      <c r="LZ103" s="2" t="s">
        <v>197</v>
      </c>
      <c r="MA103" s="2" t="s">
        <v>200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210</v>
      </c>
      <c r="ML103" s="2" t="s">
        <v>251</v>
      </c>
      <c r="MM103" s="2" t="s">
        <v>341</v>
      </c>
      <c r="MN103" s="2" t="s">
        <v>1685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254</v>
      </c>
      <c r="NJ103" s="2" t="s">
        <v>197</v>
      </c>
      <c r="NK103" s="2" t="s">
        <v>200</v>
      </c>
      <c r="NL103" s="2" t="s">
        <v>200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210</v>
      </c>
      <c r="NV103" s="2" t="s">
        <v>243</v>
      </c>
      <c r="NW103" s="2" t="s">
        <v>279</v>
      </c>
      <c r="NX103" s="2" t="s">
        <v>200</v>
      </c>
      <c r="NY103" s="2" t="s">
        <v>212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242</v>
      </c>
      <c r="OH103" s="2" t="s">
        <v>197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228</v>
      </c>
      <c r="OT103" s="2" t="s">
        <v>243</v>
      </c>
      <c r="OU103" s="2" t="s">
        <v>200</v>
      </c>
      <c r="OV103" s="2" t="s">
        <v>200</v>
      </c>
      <c r="OW103" s="2" t="s">
        <v>212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210</v>
      </c>
      <c r="PF103" s="2" t="s">
        <v>197</v>
      </c>
      <c r="PG103" s="2" t="s">
        <v>1061</v>
      </c>
      <c r="PH103" s="2" t="s">
        <v>200</v>
      </c>
      <c r="PI103" s="2" t="s">
        <v>212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254</v>
      </c>
      <c r="PR103" s="2" t="s">
        <v>197</v>
      </c>
      <c r="PS103" s="2" t="s">
        <v>200</v>
      </c>
      <c r="PT103" s="2" t="s">
        <v>200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254</v>
      </c>
      <c r="QD103" s="2" t="s">
        <v>197</v>
      </c>
      <c r="QE103" s="2" t="s">
        <v>200</v>
      </c>
      <c r="QF103" s="2" t="s">
        <v>200</v>
      </c>
      <c r="QG103" s="2" t="s">
        <v>212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228</v>
      </c>
      <c r="QP103" s="2" t="s">
        <v>243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>
        <v>87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1686</v>
      </c>
      <c r="B104" s="2" t="s">
        <v>189</v>
      </c>
      <c r="C104" s="2" t="s">
        <v>190</v>
      </c>
      <c r="D104" s="2" t="s">
        <v>1619</v>
      </c>
      <c r="E104" s="2" t="s">
        <v>1620</v>
      </c>
      <c r="F104" s="2" t="s">
        <v>193</v>
      </c>
      <c r="G104" s="2" t="s">
        <v>193</v>
      </c>
      <c r="H104" s="2" t="s">
        <v>193</v>
      </c>
      <c r="I104" s="2" t="s">
        <v>1621</v>
      </c>
      <c r="J104" s="2" t="s">
        <v>262</v>
      </c>
      <c r="K104" s="2" t="s">
        <v>394</v>
      </c>
      <c r="L104" s="3">
        <v>65.55</v>
      </c>
      <c r="M104" s="3">
        <v>68.83</v>
      </c>
      <c r="N104" s="3">
        <v>139.99</v>
      </c>
      <c r="O104" s="2" t="s">
        <v>197</v>
      </c>
      <c r="P104" s="2" t="s">
        <v>396</v>
      </c>
      <c r="Q104" s="2" t="s">
        <v>199</v>
      </c>
      <c r="R104" s="2" t="s">
        <v>200</v>
      </c>
      <c r="S104" s="2" t="s">
        <v>397</v>
      </c>
      <c r="T104" s="2" t="s">
        <v>202</v>
      </c>
      <c r="U104" s="2" t="s">
        <v>203</v>
      </c>
      <c r="V104" s="2" t="s">
        <v>204</v>
      </c>
      <c r="W104" s="2" t="s">
        <v>205</v>
      </c>
      <c r="X104" s="2" t="s">
        <v>206</v>
      </c>
      <c r="Y104" s="2" t="s">
        <v>324</v>
      </c>
      <c r="Z104" s="4">
        <v>81</v>
      </c>
      <c r="AA104" s="4">
        <f>=ROUNDDOWN(27,0)</f>
      </c>
      <c r="AB104" s="5">
        <v>3</v>
      </c>
      <c r="AC104" s="2" t="s">
        <v>200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/>
      <c r="AP104" s="4">
        <v>1</v>
      </c>
      <c r="AQ104" s="8">
        <v>45.91</v>
      </c>
      <c r="AR104" s="4">
        <v>2</v>
      </c>
      <c r="AS104" s="8">
        <v>152.86</v>
      </c>
      <c r="AT104" s="7">
        <v>-0.5</v>
      </c>
      <c r="AU104" s="7">
        <v>-0.6997</v>
      </c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>
        <v>0.14</v>
      </c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 t="s">
        <v>200</v>
      </c>
      <c r="BJ104" s="4">
        <v>1</v>
      </c>
      <c r="BK104" s="8">
        <v>45.91</v>
      </c>
      <c r="BL104" s="2" t="s">
        <v>1687</v>
      </c>
      <c r="BM104" s="7">
        <v>1</v>
      </c>
      <c r="BN104" s="7">
        <v>1</v>
      </c>
      <c r="BO104" s="4"/>
      <c r="BP104" s="8"/>
      <c r="BQ104" s="4">
        <v>2</v>
      </c>
      <c r="BR104" s="8">
        <v>152.86</v>
      </c>
      <c r="BS104" s="7">
        <v>-1</v>
      </c>
      <c r="BT104" s="7">
        <v>-1</v>
      </c>
      <c r="BU104" s="2" t="s">
        <v>210</v>
      </c>
      <c r="BV104" s="2" t="s">
        <v>197</v>
      </c>
      <c r="BW104" s="2" t="s">
        <v>200</v>
      </c>
      <c r="BX104" s="2" t="s">
        <v>460</v>
      </c>
      <c r="BY104" s="2" t="s">
        <v>212</v>
      </c>
      <c r="BZ104" s="2" t="s">
        <v>200</v>
      </c>
      <c r="CA104" s="4">
        <v>1</v>
      </c>
      <c r="CB104" s="8">
        <v>45.91</v>
      </c>
      <c r="CC104" s="4"/>
      <c r="CD104" s="8"/>
      <c r="CE104" s="7"/>
      <c r="CF104" s="7"/>
      <c r="CG104" s="2" t="s">
        <v>210</v>
      </c>
      <c r="CH104" s="2" t="s">
        <v>197</v>
      </c>
      <c r="CI104" s="2" t="s">
        <v>276</v>
      </c>
      <c r="CJ104" s="2" t="s">
        <v>292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197</v>
      </c>
      <c r="CU104" s="2" t="s">
        <v>401</v>
      </c>
      <c r="CV104" s="2" t="s">
        <v>1681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210</v>
      </c>
      <c r="DF104" s="2" t="s">
        <v>197</v>
      </c>
      <c r="DG104" s="2" t="s">
        <v>324</v>
      </c>
      <c r="DH104" s="2" t="s">
        <v>276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197</v>
      </c>
      <c r="DS104" s="2" t="s">
        <v>296</v>
      </c>
      <c r="DT104" s="2" t="s">
        <v>330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197</v>
      </c>
      <c r="EE104" s="2" t="s">
        <v>298</v>
      </c>
      <c r="EF104" s="2" t="s">
        <v>734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197</v>
      </c>
      <c r="EQ104" s="2" t="s">
        <v>612</v>
      </c>
      <c r="ER104" s="2" t="s">
        <v>902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197</v>
      </c>
      <c r="FC104" s="2" t="s">
        <v>403</v>
      </c>
      <c r="FD104" s="2" t="s">
        <v>898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210</v>
      </c>
      <c r="FN104" s="2" t="s">
        <v>197</v>
      </c>
      <c r="FO104" s="2" t="s">
        <v>303</v>
      </c>
      <c r="FP104" s="2" t="s">
        <v>1688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228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406</v>
      </c>
      <c r="GL104" s="2" t="s">
        <v>197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254</v>
      </c>
      <c r="GX104" s="2" t="s">
        <v>197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197</v>
      </c>
      <c r="HK104" s="2" t="s">
        <v>369</v>
      </c>
      <c r="HL104" s="2" t="s">
        <v>200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254</v>
      </c>
      <c r="HV104" s="2" t="s">
        <v>197</v>
      </c>
      <c r="HW104" s="2" t="s">
        <v>200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210</v>
      </c>
      <c r="IH104" s="2" t="s">
        <v>197</v>
      </c>
      <c r="II104" s="2" t="s">
        <v>324</v>
      </c>
      <c r="IJ104" s="2" t="s">
        <v>200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228</v>
      </c>
      <c r="IT104" s="2" t="s">
        <v>197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254</v>
      </c>
      <c r="JF104" s="2" t="s">
        <v>197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200</v>
      </c>
      <c r="JS104" s="2" t="s">
        <v>200</v>
      </c>
      <c r="JT104" s="2" t="s">
        <v>200</v>
      </c>
      <c r="JU104" s="2" t="s">
        <v>200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242</v>
      </c>
      <c r="KD104" s="2" t="s">
        <v>197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210</v>
      </c>
      <c r="KP104" s="2" t="s">
        <v>243</v>
      </c>
      <c r="KQ104" s="2" t="s">
        <v>410</v>
      </c>
      <c r="KR104" s="2" t="s">
        <v>438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406</v>
      </c>
      <c r="LB104" s="2" t="s">
        <v>197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254</v>
      </c>
      <c r="LN104" s="2" t="s">
        <v>197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254</v>
      </c>
      <c r="LZ104" s="2" t="s">
        <v>197</v>
      </c>
      <c r="MA104" s="2" t="s">
        <v>200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210</v>
      </c>
      <c r="ML104" s="2" t="s">
        <v>251</v>
      </c>
      <c r="MM104" s="2" t="s">
        <v>341</v>
      </c>
      <c r="MN104" s="2" t="s">
        <v>1689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254</v>
      </c>
      <c r="NJ104" s="2" t="s">
        <v>197</v>
      </c>
      <c r="NK104" s="2" t="s">
        <v>200</v>
      </c>
      <c r="NL104" s="2" t="s">
        <v>200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210</v>
      </c>
      <c r="NV104" s="2" t="s">
        <v>243</v>
      </c>
      <c r="NW104" s="2" t="s">
        <v>279</v>
      </c>
      <c r="NX104" s="2" t="s">
        <v>200</v>
      </c>
      <c r="NY104" s="2" t="s">
        <v>212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242</v>
      </c>
      <c r="OH104" s="2" t="s">
        <v>197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228</v>
      </c>
      <c r="OT104" s="2" t="s">
        <v>243</v>
      </c>
      <c r="OU104" s="2" t="s">
        <v>200</v>
      </c>
      <c r="OV104" s="2" t="s">
        <v>200</v>
      </c>
      <c r="OW104" s="2" t="s">
        <v>212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210</v>
      </c>
      <c r="PF104" s="2" t="s">
        <v>197</v>
      </c>
      <c r="PG104" s="2" t="s">
        <v>1061</v>
      </c>
      <c r="PH104" s="2" t="s">
        <v>200</v>
      </c>
      <c r="PI104" s="2" t="s">
        <v>212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254</v>
      </c>
      <c r="PR104" s="2" t="s">
        <v>197</v>
      </c>
      <c r="PS104" s="2" t="s">
        <v>200</v>
      </c>
      <c r="PT104" s="2" t="s">
        <v>200</v>
      </c>
      <c r="PU104" s="2" t="s">
        <v>212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254</v>
      </c>
      <c r="QD104" s="2" t="s">
        <v>197</v>
      </c>
      <c r="QE104" s="2" t="s">
        <v>200</v>
      </c>
      <c r="QF104" s="2" t="s">
        <v>200</v>
      </c>
      <c r="QG104" s="2" t="s">
        <v>212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228</v>
      </c>
      <c r="QP104" s="2" t="s">
        <v>243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>
        <v>81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1690</v>
      </c>
      <c r="B105" s="2" t="s">
        <v>189</v>
      </c>
      <c r="C105" s="2" t="s">
        <v>190</v>
      </c>
      <c r="D105" s="2" t="s">
        <v>1619</v>
      </c>
      <c r="E105" s="2" t="s">
        <v>1620</v>
      </c>
      <c r="F105" s="2" t="s">
        <v>718</v>
      </c>
      <c r="G105" s="2" t="s">
        <v>718</v>
      </c>
      <c r="H105" s="2" t="s">
        <v>718</v>
      </c>
      <c r="I105" s="2" t="s">
        <v>1691</v>
      </c>
      <c r="J105" s="2" t="s">
        <v>195</v>
      </c>
      <c r="K105" s="2" t="s">
        <v>196</v>
      </c>
      <c r="L105" s="3">
        <v>55</v>
      </c>
      <c r="M105" s="3">
        <v>57.74</v>
      </c>
      <c r="N105" s="3">
        <v>109.99</v>
      </c>
      <c r="O105" s="2" t="s">
        <v>197</v>
      </c>
      <c r="P105" s="2" t="s">
        <v>396</v>
      </c>
      <c r="Q105" s="2" t="s">
        <v>199</v>
      </c>
      <c r="R105" s="2" t="s">
        <v>200</v>
      </c>
      <c r="S105" s="2" t="s">
        <v>756</v>
      </c>
      <c r="T105" s="2" t="s">
        <v>202</v>
      </c>
      <c r="U105" s="2" t="s">
        <v>203</v>
      </c>
      <c r="V105" s="2" t="s">
        <v>721</v>
      </c>
      <c r="W105" s="2" t="s">
        <v>722</v>
      </c>
      <c r="X105" s="2" t="s">
        <v>723</v>
      </c>
      <c r="Y105" s="2" t="s">
        <v>542</v>
      </c>
      <c r="Z105" s="4">
        <v>266</v>
      </c>
      <c r="AA105" s="4">
        <f>=ROUNDDOWN(38,0)</f>
      </c>
      <c r="AB105" s="5">
        <v>7</v>
      </c>
      <c r="AC105" s="2" t="s">
        <v>200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/>
      <c r="AP105" s="4">
        <v>11</v>
      </c>
      <c r="AQ105" s="8">
        <v>633.26</v>
      </c>
      <c r="AR105" s="4">
        <v>7</v>
      </c>
      <c r="AS105" s="8">
        <v>434.8</v>
      </c>
      <c r="AT105" s="7">
        <v>0.5714</v>
      </c>
      <c r="AU105" s="7">
        <v>0.4564</v>
      </c>
      <c r="AV105" s="4">
        <v>15</v>
      </c>
      <c r="AW105" s="8">
        <v>948.55</v>
      </c>
      <c r="AX105" s="4">
        <v>12</v>
      </c>
      <c r="AY105" s="8">
        <v>826.73</v>
      </c>
      <c r="AZ105" s="7">
        <v>0.25</v>
      </c>
      <c r="BA105" s="7">
        <v>0.1474</v>
      </c>
      <c r="BB105" s="7">
        <v>0.6676</v>
      </c>
      <c r="BC105" s="4">
        <v>36</v>
      </c>
      <c r="BD105" s="8">
        <v>2286.44</v>
      </c>
      <c r="BE105" s="4">
        <v>71</v>
      </c>
      <c r="BF105" s="8">
        <v>4685.35</v>
      </c>
      <c r="BG105" s="7">
        <v>-0.493</v>
      </c>
      <c r="BH105" s="7">
        <v>-0.512</v>
      </c>
      <c r="BI105" s="7">
        <v>0.4149</v>
      </c>
      <c r="BJ105" s="4">
        <v>11</v>
      </c>
      <c r="BK105" s="8">
        <v>633.26</v>
      </c>
      <c r="BL105" s="2" t="s">
        <v>1692</v>
      </c>
      <c r="BM105" s="7">
        <v>1</v>
      </c>
      <c r="BN105" s="7">
        <v>1</v>
      </c>
      <c r="BO105" s="4">
        <v>2</v>
      </c>
      <c r="BP105" s="8">
        <v>75.88</v>
      </c>
      <c r="BQ105" s="4"/>
      <c r="BR105" s="8"/>
      <c r="BS105" s="7"/>
      <c r="BT105" s="7"/>
      <c r="BU105" s="2" t="s">
        <v>210</v>
      </c>
      <c r="BV105" s="2" t="s">
        <v>197</v>
      </c>
      <c r="BW105" s="2" t="s">
        <v>200</v>
      </c>
      <c r="BX105" s="2" t="s">
        <v>200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197</v>
      </c>
      <c r="CI105" s="2" t="s">
        <v>758</v>
      </c>
      <c r="CJ105" s="2" t="s">
        <v>355</v>
      </c>
      <c r="CK105" s="2" t="s">
        <v>212</v>
      </c>
      <c r="CL105" s="2" t="s">
        <v>200</v>
      </c>
      <c r="CM105" s="4">
        <v>1</v>
      </c>
      <c r="CN105" s="8">
        <v>60.98</v>
      </c>
      <c r="CO105" s="4"/>
      <c r="CP105" s="8"/>
      <c r="CQ105" s="7"/>
      <c r="CR105" s="7"/>
      <c r="CS105" s="2" t="s">
        <v>210</v>
      </c>
      <c r="CT105" s="2" t="s">
        <v>197</v>
      </c>
      <c r="CU105" s="2" t="s">
        <v>352</v>
      </c>
      <c r="CV105" s="2" t="s">
        <v>390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197</v>
      </c>
      <c r="DG105" s="2" t="s">
        <v>761</v>
      </c>
      <c r="DH105" s="2" t="s">
        <v>1693</v>
      </c>
      <c r="DI105" s="2" t="s">
        <v>212</v>
      </c>
      <c r="DJ105" s="2" t="s">
        <v>200</v>
      </c>
      <c r="DK105" s="4">
        <v>1</v>
      </c>
      <c r="DL105" s="8">
        <v>59.88</v>
      </c>
      <c r="DM105" s="4"/>
      <c r="DN105" s="8"/>
      <c r="DO105" s="7"/>
      <c r="DP105" s="7"/>
      <c r="DQ105" s="2" t="s">
        <v>210</v>
      </c>
      <c r="DR105" s="2" t="s">
        <v>197</v>
      </c>
      <c r="DS105" s="2" t="s">
        <v>762</v>
      </c>
      <c r="DT105" s="2" t="s">
        <v>776</v>
      </c>
      <c r="DU105" s="2" t="s">
        <v>212</v>
      </c>
      <c r="DV105" s="2" t="s">
        <v>200</v>
      </c>
      <c r="DW105" s="4">
        <v>7</v>
      </c>
      <c r="DX105" s="8">
        <v>436.52</v>
      </c>
      <c r="DY105" s="4">
        <v>6</v>
      </c>
      <c r="DZ105" s="8">
        <v>374.16</v>
      </c>
      <c r="EA105" s="7">
        <v>0.1667</v>
      </c>
      <c r="EB105" s="7">
        <v>0.1667</v>
      </c>
      <c r="EC105" s="2" t="s">
        <v>210</v>
      </c>
      <c r="ED105" s="2" t="s">
        <v>197</v>
      </c>
      <c r="EE105" s="2" t="s">
        <v>356</v>
      </c>
      <c r="EF105" s="2" t="s">
        <v>357</v>
      </c>
      <c r="EG105" s="2" t="s">
        <v>212</v>
      </c>
      <c r="EH105" s="2" t="s">
        <v>200</v>
      </c>
      <c r="EI105" s="4"/>
      <c r="EJ105" s="8"/>
      <c r="EK105" s="4">
        <v>1</v>
      </c>
      <c r="EL105" s="8">
        <v>60.64</v>
      </c>
      <c r="EM105" s="7">
        <v>-1</v>
      </c>
      <c r="EN105" s="7">
        <v>-1</v>
      </c>
      <c r="EO105" s="2" t="s">
        <v>210</v>
      </c>
      <c r="EP105" s="2" t="s">
        <v>197</v>
      </c>
      <c r="EQ105" s="2" t="s">
        <v>765</v>
      </c>
      <c r="ER105" s="2" t="s">
        <v>1694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197</v>
      </c>
      <c r="FC105" s="2" t="s">
        <v>767</v>
      </c>
      <c r="FD105" s="2" t="s">
        <v>753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228</v>
      </c>
      <c r="FN105" s="2" t="s">
        <v>197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228</v>
      </c>
      <c r="FZ105" s="2" t="s">
        <v>197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210</v>
      </c>
      <c r="GL105" s="2" t="s">
        <v>197</v>
      </c>
      <c r="GM105" s="2" t="s">
        <v>365</v>
      </c>
      <c r="GN105" s="2" t="s">
        <v>1695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254</v>
      </c>
      <c r="GX105" s="2" t="s">
        <v>197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254</v>
      </c>
      <c r="HJ105" s="2" t="s">
        <v>197</v>
      </c>
      <c r="HK105" s="2" t="s">
        <v>200</v>
      </c>
      <c r="HL105" s="2" t="s">
        <v>200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254</v>
      </c>
      <c r="HV105" s="2" t="s">
        <v>197</v>
      </c>
      <c r="HW105" s="2" t="s">
        <v>200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197</v>
      </c>
      <c r="II105" s="2" t="s">
        <v>235</v>
      </c>
      <c r="IJ105" s="2" t="s">
        <v>200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228</v>
      </c>
      <c r="IT105" s="2" t="s">
        <v>197</v>
      </c>
      <c r="IU105" s="2" t="s">
        <v>200</v>
      </c>
      <c r="IV105" s="2" t="s">
        <v>200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254</v>
      </c>
      <c r="JF105" s="2" t="s">
        <v>197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200</v>
      </c>
      <c r="JS105" s="2" t="s">
        <v>200</v>
      </c>
      <c r="JT105" s="2" t="s">
        <v>200</v>
      </c>
      <c r="JU105" s="2" t="s">
        <v>200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242</v>
      </c>
      <c r="KD105" s="2" t="s">
        <v>197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210</v>
      </c>
      <c r="KP105" s="2" t="s">
        <v>243</v>
      </c>
      <c r="KQ105" s="2" t="s">
        <v>374</v>
      </c>
      <c r="KR105" s="2" t="s">
        <v>1696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254</v>
      </c>
      <c r="LB105" s="2" t="s">
        <v>197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210</v>
      </c>
      <c r="LN105" s="2" t="s">
        <v>243</v>
      </c>
      <c r="LO105" s="2" t="s">
        <v>412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254</v>
      </c>
      <c r="LZ105" s="2" t="s">
        <v>197</v>
      </c>
      <c r="MA105" s="2" t="s">
        <v>200</v>
      </c>
      <c r="MB105" s="2" t="s">
        <v>200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210</v>
      </c>
      <c r="ML105" s="2" t="s">
        <v>251</v>
      </c>
      <c r="MM105" s="2" t="s">
        <v>1653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254</v>
      </c>
      <c r="MX105" s="2" t="s">
        <v>243</v>
      </c>
      <c r="MY105" s="2" t="s">
        <v>200</v>
      </c>
      <c r="MZ105" s="2" t="s">
        <v>200</v>
      </c>
      <c r="NA105" s="2" t="s">
        <v>212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254</v>
      </c>
      <c r="NJ105" s="2" t="s">
        <v>197</v>
      </c>
      <c r="NK105" s="2" t="s">
        <v>200</v>
      </c>
      <c r="NL105" s="2" t="s">
        <v>200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210</v>
      </c>
      <c r="NV105" s="2" t="s">
        <v>243</v>
      </c>
      <c r="NW105" s="2" t="s">
        <v>279</v>
      </c>
      <c r="NX105" s="2" t="s">
        <v>200</v>
      </c>
      <c r="NY105" s="2" t="s">
        <v>212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242</v>
      </c>
      <c r="OH105" s="2" t="s">
        <v>197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210</v>
      </c>
      <c r="PF105" s="2" t="s">
        <v>197</v>
      </c>
      <c r="PG105" s="2" t="s">
        <v>668</v>
      </c>
      <c r="PH105" s="2" t="s">
        <v>200</v>
      </c>
      <c r="PI105" s="2" t="s">
        <v>212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254</v>
      </c>
      <c r="PR105" s="2" t="s">
        <v>197</v>
      </c>
      <c r="PS105" s="2" t="s">
        <v>200</v>
      </c>
      <c r="PT105" s="2" t="s">
        <v>200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254</v>
      </c>
      <c r="QD105" s="2" t="s">
        <v>197</v>
      </c>
      <c r="QE105" s="2" t="s">
        <v>200</v>
      </c>
      <c r="QF105" s="2" t="s">
        <v>200</v>
      </c>
      <c r="QG105" s="2" t="s">
        <v>212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200</v>
      </c>
      <c r="QP105" s="2" t="s">
        <v>200</v>
      </c>
      <c r="QQ105" s="2" t="s">
        <v>200</v>
      </c>
      <c r="QR105" s="2" t="s">
        <v>200</v>
      </c>
      <c r="QS105" s="2" t="s">
        <v>200</v>
      </c>
      <c r="QT105" s="2" t="s">
        <v>200</v>
      </c>
      <c r="QU105" s="4">
        <v>266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1697</v>
      </c>
      <c r="B106" s="2" t="s">
        <v>189</v>
      </c>
      <c r="C106" s="2" t="s">
        <v>190</v>
      </c>
      <c r="D106" s="2" t="s">
        <v>1619</v>
      </c>
      <c r="E106" s="2" t="s">
        <v>1620</v>
      </c>
      <c r="F106" s="2" t="s">
        <v>718</v>
      </c>
      <c r="G106" s="2" t="s">
        <v>718</v>
      </c>
      <c r="H106" s="2" t="s">
        <v>718</v>
      </c>
      <c r="I106" s="2" t="s">
        <v>1691</v>
      </c>
      <c r="J106" s="2" t="s">
        <v>262</v>
      </c>
      <c r="K106" s="2" t="s">
        <v>196</v>
      </c>
      <c r="L106" s="3">
        <v>70</v>
      </c>
      <c r="M106" s="3">
        <v>73.49</v>
      </c>
      <c r="N106" s="3">
        <v>139.99</v>
      </c>
      <c r="O106" s="2" t="s">
        <v>197</v>
      </c>
      <c r="P106" s="2" t="s">
        <v>396</v>
      </c>
      <c r="Q106" s="2" t="s">
        <v>199</v>
      </c>
      <c r="R106" s="2" t="s">
        <v>200</v>
      </c>
      <c r="S106" s="2" t="s">
        <v>756</v>
      </c>
      <c r="T106" s="2" t="s">
        <v>202</v>
      </c>
      <c r="U106" s="2" t="s">
        <v>203</v>
      </c>
      <c r="V106" s="2" t="s">
        <v>721</v>
      </c>
      <c r="W106" s="2" t="s">
        <v>722</v>
      </c>
      <c r="X106" s="2" t="s">
        <v>723</v>
      </c>
      <c r="Y106" s="2" t="s">
        <v>542</v>
      </c>
      <c r="Z106" s="4">
        <v>252</v>
      </c>
      <c r="AA106" s="4">
        <f>=ROUNDDOWN(50.4,0)</f>
      </c>
      <c r="AB106" s="5">
        <v>5</v>
      </c>
      <c r="AC106" s="2" t="s">
        <v>200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/>
      <c r="AP106" s="4">
        <v>4</v>
      </c>
      <c r="AQ106" s="8">
        <v>315.29</v>
      </c>
      <c r="AR106" s="4">
        <v>5</v>
      </c>
      <c r="AS106" s="8">
        <v>391.93</v>
      </c>
      <c r="AT106" s="7">
        <v>-0.2</v>
      </c>
      <c r="AU106" s="7">
        <v>-0.1955</v>
      </c>
      <c r="AV106" s="4" t="s">
        <v>200</v>
      </c>
      <c r="AW106" s="8" t="s">
        <v>200</v>
      </c>
      <c r="AX106" s="4" t="s">
        <v>200</v>
      </c>
      <c r="AY106" s="8" t="s">
        <v>200</v>
      </c>
      <c r="AZ106" s="7" t="s">
        <v>200</v>
      </c>
      <c r="BA106" s="7" t="s">
        <v>200</v>
      </c>
      <c r="BB106" s="7">
        <v>0.3324</v>
      </c>
      <c r="BC106" s="4" t="s">
        <v>200</v>
      </c>
      <c r="BD106" s="8" t="s">
        <v>200</v>
      </c>
      <c r="BE106" s="4" t="s">
        <v>200</v>
      </c>
      <c r="BF106" s="8" t="s">
        <v>200</v>
      </c>
      <c r="BG106" s="7" t="s">
        <v>200</v>
      </c>
      <c r="BH106" s="7" t="s">
        <v>200</v>
      </c>
      <c r="BI106" s="7" t="s">
        <v>200</v>
      </c>
      <c r="BJ106" s="4">
        <v>4</v>
      </c>
      <c r="BK106" s="8">
        <v>315.29</v>
      </c>
      <c r="BL106" s="2" t="s">
        <v>1698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210</v>
      </c>
      <c r="BV106" s="2" t="s">
        <v>197</v>
      </c>
      <c r="BW106" s="2" t="s">
        <v>200</v>
      </c>
      <c r="BX106" s="2" t="s">
        <v>200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197</v>
      </c>
      <c r="CI106" s="2" t="s">
        <v>758</v>
      </c>
      <c r="CJ106" s="2" t="s">
        <v>767</v>
      </c>
      <c r="CK106" s="2" t="s">
        <v>212</v>
      </c>
      <c r="CL106" s="2" t="s">
        <v>200</v>
      </c>
      <c r="CM106" s="4"/>
      <c r="CN106" s="8"/>
      <c r="CO106" s="4">
        <v>1</v>
      </c>
      <c r="CP106" s="8">
        <v>77.62</v>
      </c>
      <c r="CQ106" s="7">
        <v>-1</v>
      </c>
      <c r="CR106" s="7">
        <v>-1</v>
      </c>
      <c r="CS106" s="2" t="s">
        <v>210</v>
      </c>
      <c r="CT106" s="2" t="s">
        <v>197</v>
      </c>
      <c r="CU106" s="2" t="s">
        <v>352</v>
      </c>
      <c r="CV106" s="2" t="s">
        <v>1699</v>
      </c>
      <c r="CW106" s="2" t="s">
        <v>212</v>
      </c>
      <c r="CX106" s="2" t="s">
        <v>200</v>
      </c>
      <c r="CY106" s="4"/>
      <c r="CZ106" s="8"/>
      <c r="DA106" s="4">
        <v>1</v>
      </c>
      <c r="DB106" s="8">
        <v>79.37</v>
      </c>
      <c r="DC106" s="7">
        <v>-1</v>
      </c>
      <c r="DD106" s="7">
        <v>-1</v>
      </c>
      <c r="DE106" s="2" t="s">
        <v>210</v>
      </c>
      <c r="DF106" s="2" t="s">
        <v>197</v>
      </c>
      <c r="DG106" s="2" t="s">
        <v>761</v>
      </c>
      <c r="DH106" s="2" t="s">
        <v>1700</v>
      </c>
      <c r="DI106" s="2" t="s">
        <v>212</v>
      </c>
      <c r="DJ106" s="2" t="s">
        <v>200</v>
      </c>
      <c r="DK106" s="4"/>
      <c r="DL106" s="8"/>
      <c r="DM106" s="4">
        <v>1</v>
      </c>
      <c r="DN106" s="8">
        <v>76.2</v>
      </c>
      <c r="DO106" s="7">
        <v>-1</v>
      </c>
      <c r="DP106" s="7">
        <v>-1</v>
      </c>
      <c r="DQ106" s="2" t="s">
        <v>210</v>
      </c>
      <c r="DR106" s="2" t="s">
        <v>197</v>
      </c>
      <c r="DS106" s="2" t="s">
        <v>762</v>
      </c>
      <c r="DT106" s="2" t="s">
        <v>776</v>
      </c>
      <c r="DU106" s="2" t="s">
        <v>212</v>
      </c>
      <c r="DV106" s="2" t="s">
        <v>200</v>
      </c>
      <c r="DW106" s="4">
        <v>3</v>
      </c>
      <c r="DX106" s="8">
        <v>238.11</v>
      </c>
      <c r="DY106" s="4">
        <v>2</v>
      </c>
      <c r="DZ106" s="8">
        <v>158.74</v>
      </c>
      <c r="EA106" s="7">
        <v>0.5</v>
      </c>
      <c r="EB106" s="7">
        <v>0.5</v>
      </c>
      <c r="EC106" s="2" t="s">
        <v>210</v>
      </c>
      <c r="ED106" s="2" t="s">
        <v>197</v>
      </c>
      <c r="EE106" s="2" t="s">
        <v>356</v>
      </c>
      <c r="EF106" s="2" t="s">
        <v>783</v>
      </c>
      <c r="EG106" s="2" t="s">
        <v>212</v>
      </c>
      <c r="EH106" s="2" t="s">
        <v>200</v>
      </c>
      <c r="EI106" s="4">
        <v>1</v>
      </c>
      <c r="EJ106" s="8">
        <v>77.18</v>
      </c>
      <c r="EK106" s="4"/>
      <c r="EL106" s="8"/>
      <c r="EM106" s="7"/>
      <c r="EN106" s="7"/>
      <c r="EO106" s="2" t="s">
        <v>210</v>
      </c>
      <c r="EP106" s="2" t="s">
        <v>197</v>
      </c>
      <c r="EQ106" s="2" t="s">
        <v>765</v>
      </c>
      <c r="ER106" s="2" t="s">
        <v>1656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197</v>
      </c>
      <c r="FC106" s="2" t="s">
        <v>767</v>
      </c>
      <c r="FD106" s="2" t="s">
        <v>781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228</v>
      </c>
      <c r="FN106" s="2" t="s">
        <v>197</v>
      </c>
      <c r="FO106" s="2" t="s">
        <v>200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228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210</v>
      </c>
      <c r="GL106" s="2" t="s">
        <v>197</v>
      </c>
      <c r="GM106" s="2" t="s">
        <v>365</v>
      </c>
      <c r="GN106" s="2" t="s">
        <v>1701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254</v>
      </c>
      <c r="GX106" s="2" t="s">
        <v>197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254</v>
      </c>
      <c r="HJ106" s="2" t="s">
        <v>197</v>
      </c>
      <c r="HK106" s="2" t="s">
        <v>200</v>
      </c>
      <c r="HL106" s="2" t="s">
        <v>200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254</v>
      </c>
      <c r="HV106" s="2" t="s">
        <v>197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210</v>
      </c>
      <c r="IH106" s="2" t="s">
        <v>197</v>
      </c>
      <c r="II106" s="2" t="s">
        <v>235</v>
      </c>
      <c r="IJ106" s="2" t="s">
        <v>1702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228</v>
      </c>
      <c r="IT106" s="2" t="s">
        <v>197</v>
      </c>
      <c r="IU106" s="2" t="s">
        <v>200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254</v>
      </c>
      <c r="JF106" s="2" t="s">
        <v>197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200</v>
      </c>
      <c r="JR106" s="2" t="s">
        <v>200</v>
      </c>
      <c r="JS106" s="2" t="s">
        <v>200</v>
      </c>
      <c r="JT106" s="2" t="s">
        <v>200</v>
      </c>
      <c r="JU106" s="2" t="s">
        <v>200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242</v>
      </c>
      <c r="KD106" s="2" t="s">
        <v>197</v>
      </c>
      <c r="KE106" s="2" t="s">
        <v>200</v>
      </c>
      <c r="KF106" s="2" t="s">
        <v>200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210</v>
      </c>
      <c r="KP106" s="2" t="s">
        <v>243</v>
      </c>
      <c r="KQ106" s="2" t="s">
        <v>374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254</v>
      </c>
      <c r="LB106" s="2" t="s">
        <v>197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243</v>
      </c>
      <c r="LO106" s="2" t="s">
        <v>412</v>
      </c>
      <c r="LP106" s="2" t="s">
        <v>200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254</v>
      </c>
      <c r="LZ106" s="2" t="s">
        <v>197</v>
      </c>
      <c r="MA106" s="2" t="s">
        <v>200</v>
      </c>
      <c r="MB106" s="2" t="s">
        <v>200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210</v>
      </c>
      <c r="ML106" s="2" t="s">
        <v>251</v>
      </c>
      <c r="MM106" s="2" t="s">
        <v>1653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254</v>
      </c>
      <c r="MX106" s="2" t="s">
        <v>243</v>
      </c>
      <c r="MY106" s="2" t="s">
        <v>200</v>
      </c>
      <c r="MZ106" s="2" t="s">
        <v>200</v>
      </c>
      <c r="NA106" s="2" t="s">
        <v>212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254</v>
      </c>
      <c r="NJ106" s="2" t="s">
        <v>197</v>
      </c>
      <c r="NK106" s="2" t="s">
        <v>200</v>
      </c>
      <c r="NL106" s="2" t="s">
        <v>200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210</v>
      </c>
      <c r="NV106" s="2" t="s">
        <v>243</v>
      </c>
      <c r="NW106" s="2" t="s">
        <v>279</v>
      </c>
      <c r="NX106" s="2" t="s">
        <v>200</v>
      </c>
      <c r="NY106" s="2" t="s">
        <v>212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242</v>
      </c>
      <c r="OH106" s="2" t="s">
        <v>197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210</v>
      </c>
      <c r="PF106" s="2" t="s">
        <v>197</v>
      </c>
      <c r="PG106" s="2" t="s">
        <v>378</v>
      </c>
      <c r="PH106" s="2" t="s">
        <v>200</v>
      </c>
      <c r="PI106" s="2" t="s">
        <v>212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254</v>
      </c>
      <c r="PR106" s="2" t="s">
        <v>197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254</v>
      </c>
      <c r="QD106" s="2" t="s">
        <v>197</v>
      </c>
      <c r="QE106" s="2" t="s">
        <v>200</v>
      </c>
      <c r="QF106" s="2" t="s">
        <v>200</v>
      </c>
      <c r="QG106" s="2" t="s">
        <v>212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200</v>
      </c>
      <c r="QP106" s="2" t="s">
        <v>200</v>
      </c>
      <c r="QQ106" s="2" t="s">
        <v>200</v>
      </c>
      <c r="QR106" s="2" t="s">
        <v>200</v>
      </c>
      <c r="QS106" s="2" t="s">
        <v>200</v>
      </c>
      <c r="QT106" s="2" t="s">
        <v>200</v>
      </c>
      <c r="QU106" s="4">
        <v>252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1703</v>
      </c>
      <c r="B107" s="2" t="s">
        <v>189</v>
      </c>
      <c r="C107" s="2" t="s">
        <v>190</v>
      </c>
      <c r="D107" s="2" t="s">
        <v>1619</v>
      </c>
      <c r="E107" s="2" t="s">
        <v>1620</v>
      </c>
      <c r="F107" s="2" t="s">
        <v>718</v>
      </c>
      <c r="G107" s="2" t="s">
        <v>718</v>
      </c>
      <c r="H107" s="2" t="s">
        <v>718</v>
      </c>
      <c r="I107" s="2" t="s">
        <v>1691</v>
      </c>
      <c r="J107" s="2" t="s">
        <v>195</v>
      </c>
      <c r="K107" s="2" t="s">
        <v>394</v>
      </c>
      <c r="L107" s="3">
        <v>55</v>
      </c>
      <c r="M107" s="3">
        <v>57.75</v>
      </c>
      <c r="N107" s="3">
        <v>109.99</v>
      </c>
      <c r="O107" s="2" t="s">
        <v>197</v>
      </c>
      <c r="P107" s="2" t="s">
        <v>396</v>
      </c>
      <c r="Q107" s="2" t="s">
        <v>199</v>
      </c>
      <c r="R107" s="2" t="s">
        <v>200</v>
      </c>
      <c r="S107" s="2" t="s">
        <v>786</v>
      </c>
      <c r="T107" s="2" t="s">
        <v>202</v>
      </c>
      <c r="U107" s="2" t="s">
        <v>203</v>
      </c>
      <c r="V107" s="2" t="s">
        <v>721</v>
      </c>
      <c r="W107" s="2" t="s">
        <v>722</v>
      </c>
      <c r="X107" s="2" t="s">
        <v>723</v>
      </c>
      <c r="Y107" s="2" t="s">
        <v>1060</v>
      </c>
      <c r="Z107" s="4">
        <v>42</v>
      </c>
      <c r="AA107" s="4">
        <f>=ROUNDDOWN(5.25,0)</f>
      </c>
      <c r="AB107" s="5">
        <v>8</v>
      </c>
      <c r="AC107" s="2" t="s">
        <v>200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/>
      <c r="AP107" s="4">
        <v>11</v>
      </c>
      <c r="AQ107" s="8">
        <v>648.58</v>
      </c>
      <c r="AR107" s="4">
        <v>17</v>
      </c>
      <c r="AS107" s="8">
        <v>1039.38</v>
      </c>
      <c r="AT107" s="7">
        <v>-0.3529</v>
      </c>
      <c r="AU107" s="7">
        <v>-0.376</v>
      </c>
      <c r="AV107" s="4">
        <v>11</v>
      </c>
      <c r="AW107" s="8">
        <v>648.58</v>
      </c>
      <c r="AX107" s="4">
        <v>17</v>
      </c>
      <c r="AY107" s="8">
        <v>1039.38</v>
      </c>
      <c r="AZ107" s="7">
        <v>-0.3529</v>
      </c>
      <c r="BA107" s="7">
        <v>-0.376</v>
      </c>
      <c r="BB107" s="7">
        <v>1</v>
      </c>
      <c r="BC107" s="4" t="s">
        <v>200</v>
      </c>
      <c r="BD107" s="8" t="s">
        <v>200</v>
      </c>
      <c r="BE107" s="4" t="s">
        <v>200</v>
      </c>
      <c r="BF107" s="8" t="s">
        <v>200</v>
      </c>
      <c r="BG107" s="7" t="s">
        <v>200</v>
      </c>
      <c r="BH107" s="7" t="s">
        <v>200</v>
      </c>
      <c r="BI107" s="7">
        <v>0.2837</v>
      </c>
      <c r="BJ107" s="4">
        <v>11</v>
      </c>
      <c r="BK107" s="8">
        <v>648.58</v>
      </c>
      <c r="BL107" s="2" t="s">
        <v>290</v>
      </c>
      <c r="BM107" s="7">
        <v>1</v>
      </c>
      <c r="BN107" s="7">
        <v>1</v>
      </c>
      <c r="BO107" s="4">
        <v>1</v>
      </c>
      <c r="BP107" s="8">
        <v>37.94</v>
      </c>
      <c r="BQ107" s="4"/>
      <c r="BR107" s="8"/>
      <c r="BS107" s="7"/>
      <c r="BT107" s="7"/>
      <c r="BU107" s="2" t="s">
        <v>210</v>
      </c>
      <c r="BV107" s="2" t="s">
        <v>197</v>
      </c>
      <c r="BW107" s="2" t="s">
        <v>200</v>
      </c>
      <c r="BX107" s="2" t="s">
        <v>1275</v>
      </c>
      <c r="BY107" s="2" t="s">
        <v>212</v>
      </c>
      <c r="BZ107" s="2" t="s">
        <v>200</v>
      </c>
      <c r="CA107" s="4"/>
      <c r="CB107" s="8"/>
      <c r="CC107" s="4">
        <v>1</v>
      </c>
      <c r="CD107" s="8">
        <v>57.74</v>
      </c>
      <c r="CE107" s="7">
        <v>-1</v>
      </c>
      <c r="CF107" s="7">
        <v>-1</v>
      </c>
      <c r="CG107" s="2" t="s">
        <v>210</v>
      </c>
      <c r="CH107" s="2" t="s">
        <v>197</v>
      </c>
      <c r="CI107" s="2" t="s">
        <v>1066</v>
      </c>
      <c r="CJ107" s="2" t="s">
        <v>807</v>
      </c>
      <c r="CK107" s="2" t="s">
        <v>212</v>
      </c>
      <c r="CL107" s="2" t="s">
        <v>200</v>
      </c>
      <c r="CM107" s="4">
        <v>4</v>
      </c>
      <c r="CN107" s="8">
        <v>243.92</v>
      </c>
      <c r="CO107" s="4">
        <v>1</v>
      </c>
      <c r="CP107" s="8">
        <v>60.98</v>
      </c>
      <c r="CQ107" s="7">
        <v>3</v>
      </c>
      <c r="CR107" s="7">
        <v>3</v>
      </c>
      <c r="CS107" s="2" t="s">
        <v>210</v>
      </c>
      <c r="CT107" s="2" t="s">
        <v>197</v>
      </c>
      <c r="CU107" s="2" t="s">
        <v>741</v>
      </c>
      <c r="CV107" s="2" t="s">
        <v>1426</v>
      </c>
      <c r="CW107" s="2" t="s">
        <v>212</v>
      </c>
      <c r="CX107" s="2" t="s">
        <v>200</v>
      </c>
      <c r="CY107" s="4"/>
      <c r="CZ107" s="8"/>
      <c r="DA107" s="4">
        <v>2</v>
      </c>
      <c r="DB107" s="8">
        <v>124.72</v>
      </c>
      <c r="DC107" s="7">
        <v>-1</v>
      </c>
      <c r="DD107" s="7">
        <v>-1</v>
      </c>
      <c r="DE107" s="2" t="s">
        <v>210</v>
      </c>
      <c r="DF107" s="2" t="s">
        <v>197</v>
      </c>
      <c r="DG107" s="2" t="s">
        <v>1066</v>
      </c>
      <c r="DH107" s="2" t="s">
        <v>446</v>
      </c>
      <c r="DI107" s="2" t="s">
        <v>212</v>
      </c>
      <c r="DJ107" s="2" t="s">
        <v>200</v>
      </c>
      <c r="DK107" s="4">
        <v>3</v>
      </c>
      <c r="DL107" s="8">
        <v>179.64</v>
      </c>
      <c r="DM107" s="4">
        <v>2</v>
      </c>
      <c r="DN107" s="8">
        <v>119.76</v>
      </c>
      <c r="DO107" s="7">
        <v>0.5</v>
      </c>
      <c r="DP107" s="7">
        <v>0.5</v>
      </c>
      <c r="DQ107" s="2" t="s">
        <v>210</v>
      </c>
      <c r="DR107" s="2" t="s">
        <v>197</v>
      </c>
      <c r="DS107" s="2" t="s">
        <v>1066</v>
      </c>
      <c r="DT107" s="2" t="s">
        <v>746</v>
      </c>
      <c r="DU107" s="2" t="s">
        <v>212</v>
      </c>
      <c r="DV107" s="2" t="s">
        <v>200</v>
      </c>
      <c r="DW107" s="4">
        <v>3</v>
      </c>
      <c r="DX107" s="8">
        <v>187.08</v>
      </c>
      <c r="DY107" s="4">
        <v>7</v>
      </c>
      <c r="DZ107" s="8">
        <v>436.52</v>
      </c>
      <c r="EA107" s="7">
        <v>-0.5714</v>
      </c>
      <c r="EB107" s="7">
        <v>-0.5714</v>
      </c>
      <c r="EC107" s="2" t="s">
        <v>210</v>
      </c>
      <c r="ED107" s="2" t="s">
        <v>197</v>
      </c>
      <c r="EE107" s="2" t="s">
        <v>793</v>
      </c>
      <c r="EF107" s="2" t="s">
        <v>1704</v>
      </c>
      <c r="EG107" s="2" t="s">
        <v>212</v>
      </c>
      <c r="EH107" s="2" t="s">
        <v>200</v>
      </c>
      <c r="EI107" s="4"/>
      <c r="EJ107" s="8"/>
      <c r="EK107" s="4">
        <v>3</v>
      </c>
      <c r="EL107" s="8">
        <v>181.92</v>
      </c>
      <c r="EM107" s="7">
        <v>-1</v>
      </c>
      <c r="EN107" s="7">
        <v>-1</v>
      </c>
      <c r="EO107" s="2" t="s">
        <v>210</v>
      </c>
      <c r="EP107" s="2" t="s">
        <v>197</v>
      </c>
      <c r="EQ107" s="2" t="s">
        <v>541</v>
      </c>
      <c r="ER107" s="2" t="s">
        <v>347</v>
      </c>
      <c r="ES107" s="2" t="s">
        <v>212</v>
      </c>
      <c r="ET107" s="2" t="s">
        <v>200</v>
      </c>
      <c r="EU107" s="4"/>
      <c r="EV107" s="8"/>
      <c r="EW107" s="4">
        <v>1</v>
      </c>
      <c r="EX107" s="8">
        <v>57.74</v>
      </c>
      <c r="EY107" s="7">
        <v>-1</v>
      </c>
      <c r="EZ107" s="7">
        <v>-1</v>
      </c>
      <c r="FA107" s="2" t="s">
        <v>210</v>
      </c>
      <c r="FB107" s="2" t="s">
        <v>197</v>
      </c>
      <c r="FC107" s="2" t="s">
        <v>1705</v>
      </c>
      <c r="FD107" s="2" t="s">
        <v>1706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228</v>
      </c>
      <c r="FN107" s="2" t="s">
        <v>197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228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254</v>
      </c>
      <c r="GL107" s="2" t="s">
        <v>197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254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254</v>
      </c>
      <c r="HJ107" s="2" t="s">
        <v>197</v>
      </c>
      <c r="HK107" s="2" t="s">
        <v>200</v>
      </c>
      <c r="HL107" s="2" t="s">
        <v>200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254</v>
      </c>
      <c r="HV107" s="2" t="s">
        <v>197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210</v>
      </c>
      <c r="IH107" s="2" t="s">
        <v>197</v>
      </c>
      <c r="II107" s="2" t="s">
        <v>1066</v>
      </c>
      <c r="IJ107" s="2" t="s">
        <v>200</v>
      </c>
      <c r="IK107" s="2" t="s">
        <v>212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228</v>
      </c>
      <c r="IT107" s="2" t="s">
        <v>197</v>
      </c>
      <c r="IU107" s="2" t="s">
        <v>200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254</v>
      </c>
      <c r="JF107" s="2" t="s">
        <v>197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200</v>
      </c>
      <c r="JR107" s="2" t="s">
        <v>200</v>
      </c>
      <c r="JS107" s="2" t="s">
        <v>200</v>
      </c>
      <c r="JT107" s="2" t="s">
        <v>200</v>
      </c>
      <c r="JU107" s="2" t="s">
        <v>200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242</v>
      </c>
      <c r="KD107" s="2" t="s">
        <v>197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210</v>
      </c>
      <c r="KP107" s="2" t="s">
        <v>243</v>
      </c>
      <c r="KQ107" s="2" t="s">
        <v>801</v>
      </c>
      <c r="KR107" s="2" t="s">
        <v>1707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228</v>
      </c>
      <c r="LB107" s="2" t="s">
        <v>197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254</v>
      </c>
      <c r="LN107" s="2" t="s">
        <v>197</v>
      </c>
      <c r="LO107" s="2" t="s">
        <v>200</v>
      </c>
      <c r="LP107" s="2" t="s">
        <v>200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254</v>
      </c>
      <c r="LZ107" s="2" t="s">
        <v>197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210</v>
      </c>
      <c r="ML107" s="2" t="s">
        <v>251</v>
      </c>
      <c r="MM107" s="2" t="s">
        <v>1066</v>
      </c>
      <c r="MN107" s="2" t="s">
        <v>1209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254</v>
      </c>
      <c r="NJ107" s="2" t="s">
        <v>197</v>
      </c>
      <c r="NK107" s="2" t="s">
        <v>200</v>
      </c>
      <c r="NL107" s="2" t="s">
        <v>200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210</v>
      </c>
      <c r="NV107" s="2" t="s">
        <v>243</v>
      </c>
      <c r="NW107" s="2" t="s">
        <v>279</v>
      </c>
      <c r="NX107" s="2" t="s">
        <v>200</v>
      </c>
      <c r="NY107" s="2" t="s">
        <v>212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242</v>
      </c>
      <c r="OH107" s="2" t="s">
        <v>197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254</v>
      </c>
      <c r="OT107" s="2" t="s">
        <v>243</v>
      </c>
      <c r="OU107" s="2" t="s">
        <v>200</v>
      </c>
      <c r="OV107" s="2" t="s">
        <v>200</v>
      </c>
      <c r="OW107" s="2" t="s">
        <v>212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210</v>
      </c>
      <c r="PF107" s="2" t="s">
        <v>197</v>
      </c>
      <c r="PG107" s="2" t="s">
        <v>765</v>
      </c>
      <c r="PH107" s="2" t="s">
        <v>1708</v>
      </c>
      <c r="PI107" s="2" t="s">
        <v>212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254</v>
      </c>
      <c r="PR107" s="2" t="s">
        <v>197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254</v>
      </c>
      <c r="QD107" s="2" t="s">
        <v>197</v>
      </c>
      <c r="QE107" s="2" t="s">
        <v>200</v>
      </c>
      <c r="QF107" s="2" t="s">
        <v>200</v>
      </c>
      <c r="QG107" s="2" t="s">
        <v>212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254</v>
      </c>
      <c r="QP107" s="2" t="s">
        <v>243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>
        <v>42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1709</v>
      </c>
      <c r="B108" s="2" t="s">
        <v>189</v>
      </c>
      <c r="C108" s="2" t="s">
        <v>190</v>
      </c>
      <c r="D108" s="2" t="s">
        <v>1619</v>
      </c>
      <c r="E108" s="2" t="s">
        <v>1620</v>
      </c>
      <c r="F108" s="2" t="s">
        <v>718</v>
      </c>
      <c r="G108" s="2" t="s">
        <v>718</v>
      </c>
      <c r="H108" s="2" t="s">
        <v>718</v>
      </c>
      <c r="I108" s="2" t="s">
        <v>1691</v>
      </c>
      <c r="J108" s="2" t="s">
        <v>262</v>
      </c>
      <c r="K108" s="2" t="s">
        <v>394</v>
      </c>
      <c r="L108" s="3">
        <v>70</v>
      </c>
      <c r="M108" s="3">
        <v>73.5</v>
      </c>
      <c r="N108" s="3">
        <v>139.99</v>
      </c>
      <c r="O108" s="2" t="s">
        <v>197</v>
      </c>
      <c r="P108" s="2" t="s">
        <v>396</v>
      </c>
      <c r="Q108" s="2" t="s">
        <v>199</v>
      </c>
      <c r="R108" s="2" t="s">
        <v>200</v>
      </c>
      <c r="S108" s="2" t="s">
        <v>786</v>
      </c>
      <c r="T108" s="2" t="s">
        <v>202</v>
      </c>
      <c r="U108" s="2" t="s">
        <v>203</v>
      </c>
      <c r="V108" s="2" t="s">
        <v>721</v>
      </c>
      <c r="W108" s="2" t="s">
        <v>722</v>
      </c>
      <c r="X108" s="2" t="s">
        <v>723</v>
      </c>
      <c r="Y108" s="2" t="s">
        <v>726</v>
      </c>
      <c r="Z108" s="4">
        <v>45</v>
      </c>
      <c r="AA108" s="4">
        <f>=ROUNDDOWN(11.25,0)</f>
      </c>
      <c r="AB108" s="5">
        <v>4</v>
      </c>
      <c r="AC108" s="2" t="s">
        <v>200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200</v>
      </c>
      <c r="AW108" s="8" t="s">
        <v>200</v>
      </c>
      <c r="AX108" s="4" t="s">
        <v>200</v>
      </c>
      <c r="AY108" s="8" t="s">
        <v>200</v>
      </c>
      <c r="AZ108" s="7" t="s">
        <v>200</v>
      </c>
      <c r="BA108" s="7" t="s">
        <v>200</v>
      </c>
      <c r="BB108" s="7"/>
      <c r="BC108" s="4" t="s">
        <v>200</v>
      </c>
      <c r="BD108" s="8" t="s">
        <v>200</v>
      </c>
      <c r="BE108" s="4" t="s">
        <v>200</v>
      </c>
      <c r="BF108" s="8" t="s">
        <v>200</v>
      </c>
      <c r="BG108" s="7" t="s">
        <v>200</v>
      </c>
      <c r="BH108" s="7" t="s">
        <v>200</v>
      </c>
      <c r="BI108" s="7" t="s">
        <v>200</v>
      </c>
      <c r="BJ108" s="4"/>
      <c r="BK108" s="8"/>
      <c r="BL108" s="2" t="s">
        <v>200</v>
      </c>
      <c r="BM108" s="7"/>
      <c r="BN108" s="7"/>
      <c r="BO108" s="4"/>
      <c r="BP108" s="8"/>
      <c r="BQ108" s="4"/>
      <c r="BR108" s="8"/>
      <c r="BS108" s="7"/>
      <c r="BT108" s="7"/>
      <c r="BU108" s="2" t="s">
        <v>210</v>
      </c>
      <c r="BV108" s="2" t="s">
        <v>197</v>
      </c>
      <c r="BW108" s="2" t="s">
        <v>200</v>
      </c>
      <c r="BX108" s="2" t="s">
        <v>789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197</v>
      </c>
      <c r="CI108" s="2" t="s">
        <v>726</v>
      </c>
      <c r="CJ108" s="2" t="s">
        <v>240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197</v>
      </c>
      <c r="CU108" s="2" t="s">
        <v>726</v>
      </c>
      <c r="CV108" s="2" t="s">
        <v>1710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210</v>
      </c>
      <c r="DF108" s="2" t="s">
        <v>197</v>
      </c>
      <c r="DG108" s="2" t="s">
        <v>726</v>
      </c>
      <c r="DH108" s="2" t="s">
        <v>1317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197</v>
      </c>
      <c r="DS108" s="2" t="s">
        <v>726</v>
      </c>
      <c r="DT108" s="2" t="s">
        <v>917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197</v>
      </c>
      <c r="EE108" s="2" t="s">
        <v>793</v>
      </c>
      <c r="EF108" s="2" t="s">
        <v>917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197</v>
      </c>
      <c r="EQ108" s="2" t="s">
        <v>1124</v>
      </c>
      <c r="ER108" s="2" t="s">
        <v>763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197</v>
      </c>
      <c r="FC108" s="2" t="s">
        <v>992</v>
      </c>
      <c r="FD108" s="2" t="s">
        <v>1128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228</v>
      </c>
      <c r="FN108" s="2" t="s">
        <v>197</v>
      </c>
      <c r="FO108" s="2" t="s">
        <v>200</v>
      </c>
      <c r="FP108" s="2" t="s">
        <v>200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228</v>
      </c>
      <c r="FZ108" s="2" t="s">
        <v>197</v>
      </c>
      <c r="GA108" s="2" t="s">
        <v>200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254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254</v>
      </c>
      <c r="GX108" s="2" t="s">
        <v>197</v>
      </c>
      <c r="GY108" s="2" t="s">
        <v>200</v>
      </c>
      <c r="GZ108" s="2" t="s">
        <v>200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254</v>
      </c>
      <c r="HJ108" s="2" t="s">
        <v>197</v>
      </c>
      <c r="HK108" s="2" t="s">
        <v>200</v>
      </c>
      <c r="HL108" s="2" t="s">
        <v>200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254</v>
      </c>
      <c r="HV108" s="2" t="s">
        <v>197</v>
      </c>
      <c r="HW108" s="2" t="s">
        <v>200</v>
      </c>
      <c r="HX108" s="2" t="s">
        <v>200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197</v>
      </c>
      <c r="II108" s="2" t="s">
        <v>726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228</v>
      </c>
      <c r="IT108" s="2" t="s">
        <v>197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254</v>
      </c>
      <c r="JF108" s="2" t="s">
        <v>197</v>
      </c>
      <c r="JG108" s="2" t="s">
        <v>200</v>
      </c>
      <c r="JH108" s="2" t="s">
        <v>200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200</v>
      </c>
      <c r="JS108" s="2" t="s">
        <v>200</v>
      </c>
      <c r="JT108" s="2" t="s">
        <v>200</v>
      </c>
      <c r="JU108" s="2" t="s">
        <v>200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242</v>
      </c>
      <c r="KD108" s="2" t="s">
        <v>197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210</v>
      </c>
      <c r="KP108" s="2" t="s">
        <v>243</v>
      </c>
      <c r="KQ108" s="2" t="s">
        <v>801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228</v>
      </c>
      <c r="LB108" s="2" t="s">
        <v>197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254</v>
      </c>
      <c r="LN108" s="2" t="s">
        <v>197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254</v>
      </c>
      <c r="LZ108" s="2" t="s">
        <v>197</v>
      </c>
      <c r="MA108" s="2" t="s">
        <v>200</v>
      </c>
      <c r="MB108" s="2" t="s">
        <v>200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251</v>
      </c>
      <c r="MM108" s="2" t="s">
        <v>726</v>
      </c>
      <c r="MN108" s="2" t="s">
        <v>1209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254</v>
      </c>
      <c r="NJ108" s="2" t="s">
        <v>197</v>
      </c>
      <c r="NK108" s="2" t="s">
        <v>200</v>
      </c>
      <c r="NL108" s="2" t="s">
        <v>200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210</v>
      </c>
      <c r="NV108" s="2" t="s">
        <v>243</v>
      </c>
      <c r="NW108" s="2" t="s">
        <v>279</v>
      </c>
      <c r="NX108" s="2" t="s">
        <v>200</v>
      </c>
      <c r="NY108" s="2" t="s">
        <v>212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242</v>
      </c>
      <c r="OH108" s="2" t="s">
        <v>197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254</v>
      </c>
      <c r="OT108" s="2" t="s">
        <v>243</v>
      </c>
      <c r="OU108" s="2" t="s">
        <v>200</v>
      </c>
      <c r="OV108" s="2" t="s">
        <v>200</v>
      </c>
      <c r="OW108" s="2" t="s">
        <v>212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210</v>
      </c>
      <c r="PF108" s="2" t="s">
        <v>197</v>
      </c>
      <c r="PG108" s="2" t="s">
        <v>765</v>
      </c>
      <c r="PH108" s="2" t="s">
        <v>1711</v>
      </c>
      <c r="PI108" s="2" t="s">
        <v>212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254</v>
      </c>
      <c r="PR108" s="2" t="s">
        <v>197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254</v>
      </c>
      <c r="QD108" s="2" t="s">
        <v>197</v>
      </c>
      <c r="QE108" s="2" t="s">
        <v>200</v>
      </c>
      <c r="QF108" s="2" t="s">
        <v>200</v>
      </c>
      <c r="QG108" s="2" t="s">
        <v>212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254</v>
      </c>
      <c r="QP108" s="2" t="s">
        <v>243</v>
      </c>
      <c r="QQ108" s="2" t="s">
        <v>200</v>
      </c>
      <c r="QR108" s="2" t="s">
        <v>200</v>
      </c>
      <c r="QS108" s="2" t="s">
        <v>212</v>
      </c>
      <c r="QT108" s="2" t="s">
        <v>200</v>
      </c>
      <c r="QU108" s="4">
        <v>45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1712</v>
      </c>
      <c r="B109" s="2" t="s">
        <v>189</v>
      </c>
      <c r="C109" s="2" t="s">
        <v>190</v>
      </c>
      <c r="D109" s="2" t="s">
        <v>1619</v>
      </c>
      <c r="E109" s="2" t="s">
        <v>1620</v>
      </c>
      <c r="F109" s="2" t="s">
        <v>718</v>
      </c>
      <c r="G109" s="2" t="s">
        <v>718</v>
      </c>
      <c r="H109" s="2" t="s">
        <v>718</v>
      </c>
      <c r="I109" s="2" t="s">
        <v>1691</v>
      </c>
      <c r="J109" s="2" t="s">
        <v>195</v>
      </c>
      <c r="K109" s="2" t="s">
        <v>646</v>
      </c>
      <c r="L109" s="3">
        <v>55</v>
      </c>
      <c r="M109" s="3">
        <v>57.75</v>
      </c>
      <c r="N109" s="3">
        <v>109.99</v>
      </c>
      <c r="O109" s="2" t="s">
        <v>197</v>
      </c>
      <c r="P109" s="2" t="s">
        <v>431</v>
      </c>
      <c r="Q109" s="2" t="s">
        <v>199</v>
      </c>
      <c r="R109" s="2" t="s">
        <v>200</v>
      </c>
      <c r="S109" s="2" t="s">
        <v>720</v>
      </c>
      <c r="T109" s="2" t="s">
        <v>202</v>
      </c>
      <c r="U109" s="2" t="s">
        <v>203</v>
      </c>
      <c r="V109" s="2" t="s">
        <v>721</v>
      </c>
      <c r="W109" s="2" t="s">
        <v>722</v>
      </c>
      <c r="X109" s="2" t="s">
        <v>723</v>
      </c>
      <c r="Y109" s="2" t="s">
        <v>247</v>
      </c>
      <c r="Z109" s="4">
        <v>306</v>
      </c>
      <c r="AA109" s="4">
        <f>=ROUNDDOWN(20.4,0)</f>
      </c>
      <c r="AB109" s="5">
        <v>15</v>
      </c>
      <c r="AC109" s="2" t="s">
        <v>208</v>
      </c>
      <c r="AD109" s="4">
        <v>100</v>
      </c>
      <c r="AE109" s="4">
        <v>490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/>
      <c r="AP109" s="4">
        <v>4</v>
      </c>
      <c r="AQ109" s="8">
        <v>245.78</v>
      </c>
      <c r="AR109" s="4">
        <v>19</v>
      </c>
      <c r="AS109" s="8">
        <v>1150.26</v>
      </c>
      <c r="AT109" s="7">
        <v>-0.7895</v>
      </c>
      <c r="AU109" s="7">
        <v>-0.7863</v>
      </c>
      <c r="AV109" s="4">
        <v>7</v>
      </c>
      <c r="AW109" s="8">
        <v>471.15</v>
      </c>
      <c r="AX109" s="4">
        <v>28</v>
      </c>
      <c r="AY109" s="8">
        <v>1839.31</v>
      </c>
      <c r="AZ109" s="7">
        <v>-0.75</v>
      </c>
      <c r="BA109" s="7">
        <v>-0.7438</v>
      </c>
      <c r="BB109" s="7">
        <v>0.5217</v>
      </c>
      <c r="BC109" s="4" t="s">
        <v>200</v>
      </c>
      <c r="BD109" s="8" t="s">
        <v>200</v>
      </c>
      <c r="BE109" s="4" t="s">
        <v>200</v>
      </c>
      <c r="BF109" s="8" t="s">
        <v>200</v>
      </c>
      <c r="BG109" s="7" t="s">
        <v>200</v>
      </c>
      <c r="BH109" s="7" t="s">
        <v>200</v>
      </c>
      <c r="BI109" s="7">
        <v>0.2061</v>
      </c>
      <c r="BJ109" s="4">
        <v>4</v>
      </c>
      <c r="BK109" s="8">
        <v>245.78</v>
      </c>
      <c r="BL109" s="2" t="s">
        <v>1713</v>
      </c>
      <c r="BM109" s="7">
        <v>1</v>
      </c>
      <c r="BN109" s="7">
        <v>1</v>
      </c>
      <c r="BO109" s="4">
        <v>1</v>
      </c>
      <c r="BP109" s="8">
        <v>60.08</v>
      </c>
      <c r="BQ109" s="4">
        <v>4</v>
      </c>
      <c r="BR109" s="8">
        <v>252.96</v>
      </c>
      <c r="BS109" s="7">
        <v>-0.75</v>
      </c>
      <c r="BT109" s="7">
        <v>-0.7625</v>
      </c>
      <c r="BU109" s="2" t="s">
        <v>210</v>
      </c>
      <c r="BV109" s="2" t="s">
        <v>197</v>
      </c>
      <c r="BW109" s="2" t="s">
        <v>200</v>
      </c>
      <c r="BX109" s="2" t="s">
        <v>726</v>
      </c>
      <c r="BY109" s="2" t="s">
        <v>212</v>
      </c>
      <c r="BZ109" s="2" t="s">
        <v>200</v>
      </c>
      <c r="CA109" s="4"/>
      <c r="CB109" s="8"/>
      <c r="CC109" s="4">
        <v>2</v>
      </c>
      <c r="CD109" s="8">
        <v>115.48</v>
      </c>
      <c r="CE109" s="7">
        <v>-1</v>
      </c>
      <c r="CF109" s="7">
        <v>-1</v>
      </c>
      <c r="CG109" s="2" t="s">
        <v>210</v>
      </c>
      <c r="CH109" s="2" t="s">
        <v>197</v>
      </c>
      <c r="CI109" s="2" t="s">
        <v>505</v>
      </c>
      <c r="CJ109" s="2" t="s">
        <v>1714</v>
      </c>
      <c r="CK109" s="2" t="s">
        <v>212</v>
      </c>
      <c r="CL109" s="2" t="s">
        <v>200</v>
      </c>
      <c r="CM109" s="4">
        <v>1</v>
      </c>
      <c r="CN109" s="8">
        <v>60.98</v>
      </c>
      <c r="CO109" s="4">
        <v>1</v>
      </c>
      <c r="CP109" s="8">
        <v>60.98</v>
      </c>
      <c r="CQ109" s="7"/>
      <c r="CR109" s="7"/>
      <c r="CS109" s="2" t="s">
        <v>210</v>
      </c>
      <c r="CT109" s="2" t="s">
        <v>197</v>
      </c>
      <c r="CU109" s="2" t="s">
        <v>742</v>
      </c>
      <c r="CV109" s="2" t="s">
        <v>1715</v>
      </c>
      <c r="CW109" s="2" t="s">
        <v>212</v>
      </c>
      <c r="CX109" s="2" t="s">
        <v>200</v>
      </c>
      <c r="CY109" s="4">
        <v>1</v>
      </c>
      <c r="CZ109" s="8">
        <v>62.36</v>
      </c>
      <c r="DA109" s="4">
        <v>1</v>
      </c>
      <c r="DB109" s="8">
        <v>62.36</v>
      </c>
      <c r="DC109" s="7"/>
      <c r="DD109" s="7"/>
      <c r="DE109" s="2" t="s">
        <v>210</v>
      </c>
      <c r="DF109" s="2" t="s">
        <v>197</v>
      </c>
      <c r="DG109" s="2" t="s">
        <v>729</v>
      </c>
      <c r="DH109" s="2" t="s">
        <v>301</v>
      </c>
      <c r="DI109" s="2" t="s">
        <v>212</v>
      </c>
      <c r="DJ109" s="2" t="s">
        <v>200</v>
      </c>
      <c r="DK109" s="4"/>
      <c r="DL109" s="8"/>
      <c r="DM109" s="4">
        <v>1</v>
      </c>
      <c r="DN109" s="8">
        <v>59.88</v>
      </c>
      <c r="DO109" s="7">
        <v>-1</v>
      </c>
      <c r="DP109" s="7">
        <v>-1</v>
      </c>
      <c r="DQ109" s="2" t="s">
        <v>210</v>
      </c>
      <c r="DR109" s="2" t="s">
        <v>197</v>
      </c>
      <c r="DS109" s="2" t="s">
        <v>302</v>
      </c>
      <c r="DT109" s="2" t="s">
        <v>1716</v>
      </c>
      <c r="DU109" s="2" t="s">
        <v>212</v>
      </c>
      <c r="DV109" s="2" t="s">
        <v>200</v>
      </c>
      <c r="DW109" s="4">
        <v>1</v>
      </c>
      <c r="DX109" s="8">
        <v>62.36</v>
      </c>
      <c r="DY109" s="4">
        <v>5</v>
      </c>
      <c r="DZ109" s="8">
        <v>311.8</v>
      </c>
      <c r="EA109" s="7">
        <v>-0.8</v>
      </c>
      <c r="EB109" s="7">
        <v>-0.8</v>
      </c>
      <c r="EC109" s="2" t="s">
        <v>210</v>
      </c>
      <c r="ED109" s="2" t="s">
        <v>197</v>
      </c>
      <c r="EE109" s="2" t="s">
        <v>298</v>
      </c>
      <c r="EF109" s="2" t="s">
        <v>328</v>
      </c>
      <c r="EG109" s="2" t="s">
        <v>212</v>
      </c>
      <c r="EH109" s="2" t="s">
        <v>200</v>
      </c>
      <c r="EI109" s="4"/>
      <c r="EJ109" s="8"/>
      <c r="EK109" s="4">
        <v>3</v>
      </c>
      <c r="EL109" s="8">
        <v>181.92</v>
      </c>
      <c r="EM109" s="7">
        <v>-1</v>
      </c>
      <c r="EN109" s="7">
        <v>-1</v>
      </c>
      <c r="EO109" s="2" t="s">
        <v>210</v>
      </c>
      <c r="EP109" s="2" t="s">
        <v>197</v>
      </c>
      <c r="EQ109" s="2" t="s">
        <v>1124</v>
      </c>
      <c r="ER109" s="2" t="s">
        <v>547</v>
      </c>
      <c r="ES109" s="2" t="s">
        <v>212</v>
      </c>
      <c r="ET109" s="2" t="s">
        <v>200</v>
      </c>
      <c r="EU109" s="4"/>
      <c r="EV109" s="8"/>
      <c r="EW109" s="4">
        <v>1</v>
      </c>
      <c r="EX109" s="8">
        <v>49.08</v>
      </c>
      <c r="EY109" s="7">
        <v>-1</v>
      </c>
      <c r="EZ109" s="7">
        <v>-1</v>
      </c>
      <c r="FA109" s="2" t="s">
        <v>210</v>
      </c>
      <c r="FB109" s="2" t="s">
        <v>197</v>
      </c>
      <c r="FC109" s="2" t="s">
        <v>490</v>
      </c>
      <c r="FD109" s="2" t="s">
        <v>1369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1717</v>
      </c>
      <c r="FP109" s="2" t="s">
        <v>1297</v>
      </c>
      <c r="FQ109" s="2" t="s">
        <v>212</v>
      </c>
      <c r="FR109" s="2" t="s">
        <v>200</v>
      </c>
      <c r="FS109" s="4"/>
      <c r="FT109" s="8"/>
      <c r="FU109" s="4">
        <v>1</v>
      </c>
      <c r="FV109" s="8">
        <v>55.8</v>
      </c>
      <c r="FW109" s="7">
        <v>-1</v>
      </c>
      <c r="FX109" s="7">
        <v>-1</v>
      </c>
      <c r="FY109" s="2" t="s">
        <v>210</v>
      </c>
      <c r="FZ109" s="2" t="s">
        <v>197</v>
      </c>
      <c r="GA109" s="2" t="s">
        <v>733</v>
      </c>
      <c r="GB109" s="2" t="s">
        <v>734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197</v>
      </c>
      <c r="GM109" s="2" t="s">
        <v>742</v>
      </c>
      <c r="GN109" s="2" t="s">
        <v>661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254</v>
      </c>
      <c r="GX109" s="2" t="s">
        <v>197</v>
      </c>
      <c r="GY109" s="2" t="s">
        <v>200</v>
      </c>
      <c r="GZ109" s="2" t="s">
        <v>200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307</v>
      </c>
      <c r="HJ109" s="2" t="s">
        <v>197</v>
      </c>
      <c r="HK109" s="2" t="s">
        <v>233</v>
      </c>
      <c r="HL109" s="2" t="s">
        <v>1718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254</v>
      </c>
      <c r="HV109" s="2" t="s">
        <v>197</v>
      </c>
      <c r="HW109" s="2" t="s">
        <v>200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210</v>
      </c>
      <c r="IH109" s="2" t="s">
        <v>197</v>
      </c>
      <c r="II109" s="2" t="s">
        <v>247</v>
      </c>
      <c r="IJ109" s="2" t="s">
        <v>491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228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254</v>
      </c>
      <c r="JF109" s="2" t="s">
        <v>197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200</v>
      </c>
      <c r="JR109" s="2" t="s">
        <v>200</v>
      </c>
      <c r="JS109" s="2" t="s">
        <v>200</v>
      </c>
      <c r="JT109" s="2" t="s">
        <v>200</v>
      </c>
      <c r="JU109" s="2" t="s">
        <v>200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242</v>
      </c>
      <c r="KD109" s="2" t="s">
        <v>197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210</v>
      </c>
      <c r="KP109" s="2" t="s">
        <v>243</v>
      </c>
      <c r="KQ109" s="2" t="s">
        <v>740</v>
      </c>
      <c r="KR109" s="2" t="s">
        <v>791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210</v>
      </c>
      <c r="LB109" s="2" t="s">
        <v>243</v>
      </c>
      <c r="LC109" s="2" t="s">
        <v>742</v>
      </c>
      <c r="LD109" s="2" t="s">
        <v>1040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243</v>
      </c>
      <c r="LO109" s="2" t="s">
        <v>412</v>
      </c>
      <c r="LP109" s="2" t="s">
        <v>200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197</v>
      </c>
      <c r="MA109" s="2" t="s">
        <v>318</v>
      </c>
      <c r="MB109" s="2" t="s">
        <v>1173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251</v>
      </c>
      <c r="MM109" s="2" t="s">
        <v>341</v>
      </c>
      <c r="MN109" s="2" t="s">
        <v>728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254</v>
      </c>
      <c r="NJ109" s="2" t="s">
        <v>197</v>
      </c>
      <c r="NK109" s="2" t="s">
        <v>200</v>
      </c>
      <c r="NL109" s="2" t="s">
        <v>200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210</v>
      </c>
      <c r="NV109" s="2" t="s">
        <v>243</v>
      </c>
      <c r="NW109" s="2" t="s">
        <v>279</v>
      </c>
      <c r="NX109" s="2" t="s">
        <v>200</v>
      </c>
      <c r="NY109" s="2" t="s">
        <v>212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242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228</v>
      </c>
      <c r="OT109" s="2" t="s">
        <v>243</v>
      </c>
      <c r="OU109" s="2" t="s">
        <v>200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307</v>
      </c>
      <c r="PF109" s="2" t="s">
        <v>197</v>
      </c>
      <c r="PG109" s="2" t="s">
        <v>769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254</v>
      </c>
      <c r="PR109" s="2" t="s">
        <v>197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254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228</v>
      </c>
      <c r="QP109" s="2" t="s">
        <v>243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>
        <v>306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>
        <v>100</v>
      </c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>
        <v>90</v>
      </c>
      <c r="SK109" s="4"/>
      <c r="SL109" s="4">
        <v>300</v>
      </c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1719</v>
      </c>
      <c r="B110" s="2" t="s">
        <v>189</v>
      </c>
      <c r="C110" s="2" t="s">
        <v>190</v>
      </c>
      <c r="D110" s="2" t="s">
        <v>1619</v>
      </c>
      <c r="E110" s="2" t="s">
        <v>1620</v>
      </c>
      <c r="F110" s="2" t="s">
        <v>718</v>
      </c>
      <c r="G110" s="2" t="s">
        <v>718</v>
      </c>
      <c r="H110" s="2" t="s">
        <v>718</v>
      </c>
      <c r="I110" s="2" t="s">
        <v>1691</v>
      </c>
      <c r="J110" s="2" t="s">
        <v>262</v>
      </c>
      <c r="K110" s="2" t="s">
        <v>646</v>
      </c>
      <c r="L110" s="3">
        <v>70</v>
      </c>
      <c r="M110" s="3">
        <v>73.5</v>
      </c>
      <c r="N110" s="3">
        <v>139.99</v>
      </c>
      <c r="O110" s="2" t="s">
        <v>197</v>
      </c>
      <c r="P110" s="2" t="s">
        <v>431</v>
      </c>
      <c r="Q110" s="2" t="s">
        <v>199</v>
      </c>
      <c r="R110" s="2" t="s">
        <v>200</v>
      </c>
      <c r="S110" s="2" t="s">
        <v>720</v>
      </c>
      <c r="T110" s="2" t="s">
        <v>202</v>
      </c>
      <c r="U110" s="2" t="s">
        <v>203</v>
      </c>
      <c r="V110" s="2" t="s">
        <v>721</v>
      </c>
      <c r="W110" s="2" t="s">
        <v>722</v>
      </c>
      <c r="X110" s="2" t="s">
        <v>723</v>
      </c>
      <c r="Y110" s="2" t="s">
        <v>247</v>
      </c>
      <c r="Z110" s="4">
        <v>204</v>
      </c>
      <c r="AA110" s="4">
        <f>=ROUNDDOWN(17,0)</f>
      </c>
      <c r="AB110" s="5">
        <v>12</v>
      </c>
      <c r="AC110" s="2" t="s">
        <v>724</v>
      </c>
      <c r="AD110" s="4">
        <v>12</v>
      </c>
      <c r="AE110" s="4">
        <v>342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/>
      <c r="AP110" s="4">
        <v>3</v>
      </c>
      <c r="AQ110" s="8">
        <v>225.37</v>
      </c>
      <c r="AR110" s="4">
        <v>9</v>
      </c>
      <c r="AS110" s="8">
        <v>689.05</v>
      </c>
      <c r="AT110" s="7">
        <v>-0.6667</v>
      </c>
      <c r="AU110" s="7">
        <v>-0.6729</v>
      </c>
      <c r="AV110" s="4" t="s">
        <v>200</v>
      </c>
      <c r="AW110" s="8" t="s">
        <v>200</v>
      </c>
      <c r="AX110" s="4" t="s">
        <v>200</v>
      </c>
      <c r="AY110" s="8" t="s">
        <v>200</v>
      </c>
      <c r="AZ110" s="7" t="s">
        <v>200</v>
      </c>
      <c r="BA110" s="7" t="s">
        <v>200</v>
      </c>
      <c r="BB110" s="7">
        <v>0.4783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 t="s">
        <v>200</v>
      </c>
      <c r="BJ110" s="4">
        <v>3</v>
      </c>
      <c r="BK110" s="8">
        <v>225.37</v>
      </c>
      <c r="BL110" s="2" t="s">
        <v>1720</v>
      </c>
      <c r="BM110" s="7">
        <v>1</v>
      </c>
      <c r="BN110" s="7">
        <v>1</v>
      </c>
      <c r="BO110" s="4">
        <v>1</v>
      </c>
      <c r="BP110" s="8">
        <v>68.82</v>
      </c>
      <c r="BQ110" s="4">
        <v>2</v>
      </c>
      <c r="BR110" s="8">
        <v>144.88</v>
      </c>
      <c r="BS110" s="7">
        <v>-0.5</v>
      </c>
      <c r="BT110" s="7">
        <v>-0.525</v>
      </c>
      <c r="BU110" s="2" t="s">
        <v>210</v>
      </c>
      <c r="BV110" s="2" t="s">
        <v>197</v>
      </c>
      <c r="BW110" s="2" t="s">
        <v>200</v>
      </c>
      <c r="BX110" s="2" t="s">
        <v>698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197</v>
      </c>
      <c r="CI110" s="2" t="s">
        <v>505</v>
      </c>
      <c r="CJ110" s="2" t="s">
        <v>743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197</v>
      </c>
      <c r="CU110" s="2" t="s">
        <v>742</v>
      </c>
      <c r="CV110" s="2" t="s">
        <v>1721</v>
      </c>
      <c r="CW110" s="2" t="s">
        <v>212</v>
      </c>
      <c r="CX110" s="2" t="s">
        <v>200</v>
      </c>
      <c r="CY110" s="4">
        <v>1</v>
      </c>
      <c r="CZ110" s="8">
        <v>79.37</v>
      </c>
      <c r="DA110" s="4"/>
      <c r="DB110" s="8"/>
      <c r="DC110" s="7"/>
      <c r="DD110" s="7"/>
      <c r="DE110" s="2" t="s">
        <v>210</v>
      </c>
      <c r="DF110" s="2" t="s">
        <v>197</v>
      </c>
      <c r="DG110" s="2" t="s">
        <v>729</v>
      </c>
      <c r="DH110" s="2" t="s">
        <v>1009</v>
      </c>
      <c r="DI110" s="2" t="s">
        <v>212</v>
      </c>
      <c r="DJ110" s="2" t="s">
        <v>200</v>
      </c>
      <c r="DK110" s="4"/>
      <c r="DL110" s="8"/>
      <c r="DM110" s="4">
        <v>2</v>
      </c>
      <c r="DN110" s="8">
        <v>152.4</v>
      </c>
      <c r="DO110" s="7">
        <v>-1</v>
      </c>
      <c r="DP110" s="7">
        <v>-1</v>
      </c>
      <c r="DQ110" s="2" t="s">
        <v>210</v>
      </c>
      <c r="DR110" s="2" t="s">
        <v>197</v>
      </c>
      <c r="DS110" s="2" t="s">
        <v>302</v>
      </c>
      <c r="DT110" s="2" t="s">
        <v>1716</v>
      </c>
      <c r="DU110" s="2" t="s">
        <v>212</v>
      </c>
      <c r="DV110" s="2" t="s">
        <v>200</v>
      </c>
      <c r="DW110" s="4"/>
      <c r="DX110" s="8"/>
      <c r="DY110" s="4"/>
      <c r="DZ110" s="8"/>
      <c r="EA110" s="7"/>
      <c r="EB110" s="7"/>
      <c r="EC110" s="2" t="s">
        <v>210</v>
      </c>
      <c r="ED110" s="2" t="s">
        <v>197</v>
      </c>
      <c r="EE110" s="2" t="s">
        <v>298</v>
      </c>
      <c r="EF110" s="2" t="s">
        <v>1682</v>
      </c>
      <c r="EG110" s="2" t="s">
        <v>212</v>
      </c>
      <c r="EH110" s="2" t="s">
        <v>200</v>
      </c>
      <c r="EI110" s="4">
        <v>1</v>
      </c>
      <c r="EJ110" s="8">
        <v>77.18</v>
      </c>
      <c r="EK110" s="4">
        <v>4</v>
      </c>
      <c r="EL110" s="8">
        <v>308.72</v>
      </c>
      <c r="EM110" s="7">
        <v>-0.75</v>
      </c>
      <c r="EN110" s="7">
        <v>-0.75</v>
      </c>
      <c r="EO110" s="2" t="s">
        <v>210</v>
      </c>
      <c r="EP110" s="2" t="s">
        <v>197</v>
      </c>
      <c r="EQ110" s="2" t="s">
        <v>1124</v>
      </c>
      <c r="ER110" s="2" t="s">
        <v>1722</v>
      </c>
      <c r="ES110" s="2" t="s">
        <v>212</v>
      </c>
      <c r="ET110" s="2" t="s">
        <v>200</v>
      </c>
      <c r="EU110" s="4"/>
      <c r="EV110" s="8"/>
      <c r="EW110" s="4">
        <v>1</v>
      </c>
      <c r="EX110" s="8">
        <v>83.05</v>
      </c>
      <c r="EY110" s="7">
        <v>-1</v>
      </c>
      <c r="EZ110" s="7">
        <v>-1</v>
      </c>
      <c r="FA110" s="2" t="s">
        <v>210</v>
      </c>
      <c r="FB110" s="2" t="s">
        <v>197</v>
      </c>
      <c r="FC110" s="2" t="s">
        <v>490</v>
      </c>
      <c r="FD110" s="2" t="s">
        <v>1723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1717</v>
      </c>
      <c r="FP110" s="2" t="s">
        <v>821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733</v>
      </c>
      <c r="GB110" s="2" t="s">
        <v>1675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210</v>
      </c>
      <c r="GL110" s="2" t="s">
        <v>197</v>
      </c>
      <c r="GM110" s="2" t="s">
        <v>742</v>
      </c>
      <c r="GN110" s="2" t="s">
        <v>1724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254</v>
      </c>
      <c r="GX110" s="2" t="s">
        <v>197</v>
      </c>
      <c r="GY110" s="2" t="s">
        <v>200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307</v>
      </c>
      <c r="HJ110" s="2" t="s">
        <v>197</v>
      </c>
      <c r="HK110" s="2" t="s">
        <v>233</v>
      </c>
      <c r="HL110" s="2" t="s">
        <v>200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254</v>
      </c>
      <c r="HV110" s="2" t="s">
        <v>197</v>
      </c>
      <c r="HW110" s="2" t="s">
        <v>200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210</v>
      </c>
      <c r="IH110" s="2" t="s">
        <v>197</v>
      </c>
      <c r="II110" s="2" t="s">
        <v>247</v>
      </c>
      <c r="IJ110" s="2" t="s">
        <v>1725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228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254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200</v>
      </c>
      <c r="JR110" s="2" t="s">
        <v>200</v>
      </c>
      <c r="JS110" s="2" t="s">
        <v>200</v>
      </c>
      <c r="JT110" s="2" t="s">
        <v>200</v>
      </c>
      <c r="JU110" s="2" t="s">
        <v>200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242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210</v>
      </c>
      <c r="KP110" s="2" t="s">
        <v>243</v>
      </c>
      <c r="KQ110" s="2" t="s">
        <v>740</v>
      </c>
      <c r="KR110" s="2" t="s">
        <v>997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210</v>
      </c>
      <c r="LB110" s="2" t="s">
        <v>243</v>
      </c>
      <c r="LC110" s="2" t="s">
        <v>742</v>
      </c>
      <c r="LD110" s="2" t="s">
        <v>1726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243</v>
      </c>
      <c r="LO110" s="2" t="s">
        <v>412</v>
      </c>
      <c r="LP110" s="2" t="s">
        <v>200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197</v>
      </c>
      <c r="MA110" s="2" t="s">
        <v>1727</v>
      </c>
      <c r="MB110" s="2" t="s">
        <v>355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251</v>
      </c>
      <c r="MM110" s="2" t="s">
        <v>341</v>
      </c>
      <c r="MN110" s="2" t="s">
        <v>316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254</v>
      </c>
      <c r="NJ110" s="2" t="s">
        <v>197</v>
      </c>
      <c r="NK110" s="2" t="s">
        <v>200</v>
      </c>
      <c r="NL110" s="2" t="s">
        <v>200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210</v>
      </c>
      <c r="NV110" s="2" t="s">
        <v>243</v>
      </c>
      <c r="NW110" s="2" t="s">
        <v>279</v>
      </c>
      <c r="NX110" s="2" t="s">
        <v>200</v>
      </c>
      <c r="NY110" s="2" t="s">
        <v>212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242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228</v>
      </c>
      <c r="OT110" s="2" t="s">
        <v>243</v>
      </c>
      <c r="OU110" s="2" t="s">
        <v>200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307</v>
      </c>
      <c r="PF110" s="2" t="s">
        <v>197</v>
      </c>
      <c r="PG110" s="2" t="s">
        <v>765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254</v>
      </c>
      <c r="PR110" s="2" t="s">
        <v>197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254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228</v>
      </c>
      <c r="QP110" s="2" t="s">
        <v>243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>
        <v>204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>
        <v>12</v>
      </c>
      <c r="RU110" s="4"/>
      <c r="RV110" s="4">
        <v>100</v>
      </c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>
        <v>80</v>
      </c>
      <c r="SK110" s="4"/>
      <c r="SL110" s="4">
        <v>150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1728</v>
      </c>
      <c r="B111" s="2" t="s">
        <v>189</v>
      </c>
      <c r="C111" s="2" t="s">
        <v>190</v>
      </c>
      <c r="D111" s="2" t="s">
        <v>1619</v>
      </c>
      <c r="E111" s="2" t="s">
        <v>1620</v>
      </c>
      <c r="F111" s="2" t="s">
        <v>718</v>
      </c>
      <c r="G111" s="2" t="s">
        <v>718</v>
      </c>
      <c r="H111" s="2" t="s">
        <v>718</v>
      </c>
      <c r="I111" s="2" t="s">
        <v>1691</v>
      </c>
      <c r="J111" s="2" t="s">
        <v>195</v>
      </c>
      <c r="K111" s="2" t="s">
        <v>286</v>
      </c>
      <c r="L111" s="3">
        <v>55</v>
      </c>
      <c r="M111" s="3">
        <v>57.74</v>
      </c>
      <c r="N111" s="3">
        <v>109.99</v>
      </c>
      <c r="O111" s="2" t="s">
        <v>197</v>
      </c>
      <c r="P111" s="2" t="s">
        <v>528</v>
      </c>
      <c r="Q111" s="2" t="s">
        <v>199</v>
      </c>
      <c r="R111" s="2" t="s">
        <v>200</v>
      </c>
      <c r="S111" s="2" t="s">
        <v>816</v>
      </c>
      <c r="T111" s="2" t="s">
        <v>202</v>
      </c>
      <c r="U111" s="2" t="s">
        <v>203</v>
      </c>
      <c r="V111" s="2" t="s">
        <v>721</v>
      </c>
      <c r="W111" s="2" t="s">
        <v>722</v>
      </c>
      <c r="X111" s="2" t="s">
        <v>723</v>
      </c>
      <c r="Y111" s="2" t="s">
        <v>542</v>
      </c>
      <c r="Z111" s="4">
        <v>250</v>
      </c>
      <c r="AA111" s="4">
        <f>=ROUNDDOWN(50,0)</f>
      </c>
      <c r="AB111" s="5">
        <v>5</v>
      </c>
      <c r="AC111" s="2" t="s">
        <v>200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/>
      <c r="AP111" s="4"/>
      <c r="AQ111" s="8"/>
      <c r="AR111" s="4">
        <v>7</v>
      </c>
      <c r="AS111" s="8">
        <v>434.08</v>
      </c>
      <c r="AT111" s="7">
        <v>-1</v>
      </c>
      <c r="AU111" s="7">
        <v>-1</v>
      </c>
      <c r="AV111" s="4">
        <v>3</v>
      </c>
      <c r="AW111" s="8">
        <v>218.16</v>
      </c>
      <c r="AX111" s="4">
        <v>14</v>
      </c>
      <c r="AY111" s="8">
        <v>979.93</v>
      </c>
      <c r="AZ111" s="7">
        <v>-0.7857</v>
      </c>
      <c r="BA111" s="7">
        <v>-0.7774</v>
      </c>
      <c r="BB111" s="7"/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>
        <v>0.0954</v>
      </c>
      <c r="BJ111" s="4"/>
      <c r="BK111" s="8"/>
      <c r="BL111" s="2" t="s">
        <v>1729</v>
      </c>
      <c r="BM111" s="7"/>
      <c r="BN111" s="7"/>
      <c r="BO111" s="4"/>
      <c r="BP111" s="8"/>
      <c r="BQ111" s="4">
        <v>2</v>
      </c>
      <c r="BR111" s="8">
        <v>126.48</v>
      </c>
      <c r="BS111" s="7">
        <v>-1</v>
      </c>
      <c r="BT111" s="7">
        <v>-1</v>
      </c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/>
      <c r="CB111" s="8"/>
      <c r="CC111" s="4"/>
      <c r="CD111" s="8"/>
      <c r="CE111" s="7"/>
      <c r="CF111" s="7"/>
      <c r="CG111" s="2" t="s">
        <v>210</v>
      </c>
      <c r="CH111" s="2" t="s">
        <v>197</v>
      </c>
      <c r="CI111" s="2" t="s">
        <v>758</v>
      </c>
      <c r="CJ111" s="2" t="s">
        <v>1289</v>
      </c>
      <c r="CK111" s="2" t="s">
        <v>212</v>
      </c>
      <c r="CL111" s="2" t="s">
        <v>200</v>
      </c>
      <c r="CM111" s="4"/>
      <c r="CN111" s="8"/>
      <c r="CO111" s="4"/>
      <c r="CP111" s="8"/>
      <c r="CQ111" s="7"/>
      <c r="CR111" s="7"/>
      <c r="CS111" s="2" t="s">
        <v>210</v>
      </c>
      <c r="CT111" s="2" t="s">
        <v>197</v>
      </c>
      <c r="CU111" s="2" t="s">
        <v>352</v>
      </c>
      <c r="CV111" s="2" t="s">
        <v>1730</v>
      </c>
      <c r="CW111" s="2" t="s">
        <v>212</v>
      </c>
      <c r="CX111" s="2" t="s">
        <v>200</v>
      </c>
      <c r="CY111" s="4"/>
      <c r="CZ111" s="8"/>
      <c r="DA111" s="4"/>
      <c r="DB111" s="8"/>
      <c r="DC111" s="7"/>
      <c r="DD111" s="7"/>
      <c r="DE111" s="2" t="s">
        <v>210</v>
      </c>
      <c r="DF111" s="2" t="s">
        <v>197</v>
      </c>
      <c r="DG111" s="2" t="s">
        <v>761</v>
      </c>
      <c r="DH111" s="2" t="s">
        <v>1731</v>
      </c>
      <c r="DI111" s="2" t="s">
        <v>212</v>
      </c>
      <c r="DJ111" s="2" t="s">
        <v>200</v>
      </c>
      <c r="DK111" s="4"/>
      <c r="DL111" s="8"/>
      <c r="DM111" s="4">
        <v>1</v>
      </c>
      <c r="DN111" s="8">
        <v>59.88</v>
      </c>
      <c r="DO111" s="7">
        <v>-1</v>
      </c>
      <c r="DP111" s="7">
        <v>-1</v>
      </c>
      <c r="DQ111" s="2" t="s">
        <v>210</v>
      </c>
      <c r="DR111" s="2" t="s">
        <v>197</v>
      </c>
      <c r="DS111" s="2" t="s">
        <v>762</v>
      </c>
      <c r="DT111" s="2" t="s">
        <v>776</v>
      </c>
      <c r="DU111" s="2" t="s">
        <v>212</v>
      </c>
      <c r="DV111" s="2" t="s">
        <v>200</v>
      </c>
      <c r="DW111" s="4"/>
      <c r="DX111" s="8"/>
      <c r="DY111" s="4">
        <v>3</v>
      </c>
      <c r="DZ111" s="8">
        <v>187.08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356</v>
      </c>
      <c r="EF111" s="2" t="s">
        <v>355</v>
      </c>
      <c r="EG111" s="2" t="s">
        <v>212</v>
      </c>
      <c r="EH111" s="2" t="s">
        <v>200</v>
      </c>
      <c r="EI111" s="4"/>
      <c r="EJ111" s="8"/>
      <c r="EK111" s="4">
        <v>1</v>
      </c>
      <c r="EL111" s="8">
        <v>60.64</v>
      </c>
      <c r="EM111" s="7">
        <v>-1</v>
      </c>
      <c r="EN111" s="7">
        <v>-1</v>
      </c>
      <c r="EO111" s="2" t="s">
        <v>210</v>
      </c>
      <c r="EP111" s="2" t="s">
        <v>197</v>
      </c>
      <c r="EQ111" s="2" t="s">
        <v>765</v>
      </c>
      <c r="ER111" s="2" t="s">
        <v>1694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767</v>
      </c>
      <c r="FD111" s="2" t="s">
        <v>1732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228</v>
      </c>
      <c r="FN111" s="2" t="s">
        <v>197</v>
      </c>
      <c r="FO111" s="2" t="s">
        <v>200</v>
      </c>
      <c r="FP111" s="2" t="s">
        <v>200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228</v>
      </c>
      <c r="FZ111" s="2" t="s">
        <v>197</v>
      </c>
      <c r="GA111" s="2" t="s">
        <v>200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210</v>
      </c>
      <c r="GL111" s="2" t="s">
        <v>197</v>
      </c>
      <c r="GM111" s="2" t="s">
        <v>365</v>
      </c>
      <c r="GN111" s="2" t="s">
        <v>1733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254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254</v>
      </c>
      <c r="HJ111" s="2" t="s">
        <v>197</v>
      </c>
      <c r="HK111" s="2" t="s">
        <v>200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254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210</v>
      </c>
      <c r="IH111" s="2" t="s">
        <v>197</v>
      </c>
      <c r="II111" s="2" t="s">
        <v>235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228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254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200</v>
      </c>
      <c r="JR111" s="2" t="s">
        <v>200</v>
      </c>
      <c r="JS111" s="2" t="s">
        <v>200</v>
      </c>
      <c r="JT111" s="2" t="s">
        <v>200</v>
      </c>
      <c r="JU111" s="2" t="s">
        <v>200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242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243</v>
      </c>
      <c r="KQ111" s="2" t="s">
        <v>374</v>
      </c>
      <c r="KR111" s="2" t="s">
        <v>1734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254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243</v>
      </c>
      <c r="LO111" s="2" t="s">
        <v>412</v>
      </c>
      <c r="LP111" s="2" t="s">
        <v>1735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254</v>
      </c>
      <c r="LZ111" s="2" t="s">
        <v>197</v>
      </c>
      <c r="MA111" s="2" t="s">
        <v>200</v>
      </c>
      <c r="MB111" s="2" t="s">
        <v>200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251</v>
      </c>
      <c r="MM111" s="2" t="s">
        <v>1653</v>
      </c>
      <c r="MN111" s="2" t="s">
        <v>1736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254</v>
      </c>
      <c r="MX111" s="2" t="s">
        <v>243</v>
      </c>
      <c r="MY111" s="2" t="s">
        <v>200</v>
      </c>
      <c r="MZ111" s="2" t="s">
        <v>200</v>
      </c>
      <c r="NA111" s="2" t="s">
        <v>212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254</v>
      </c>
      <c r="NJ111" s="2" t="s">
        <v>197</v>
      </c>
      <c r="NK111" s="2" t="s">
        <v>200</v>
      </c>
      <c r="NL111" s="2" t="s">
        <v>200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210</v>
      </c>
      <c r="NV111" s="2" t="s">
        <v>243</v>
      </c>
      <c r="NW111" s="2" t="s">
        <v>279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242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200</v>
      </c>
      <c r="OT111" s="2" t="s">
        <v>200</v>
      </c>
      <c r="OU111" s="2" t="s">
        <v>200</v>
      </c>
      <c r="OV111" s="2" t="s">
        <v>200</v>
      </c>
      <c r="OW111" s="2" t="s">
        <v>200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307</v>
      </c>
      <c r="PF111" s="2" t="s">
        <v>197</v>
      </c>
      <c r="PG111" s="2" t="s">
        <v>668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254</v>
      </c>
      <c r="PR111" s="2" t="s">
        <v>197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254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>
        <v>250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1737</v>
      </c>
      <c r="B112" s="2" t="s">
        <v>189</v>
      </c>
      <c r="C112" s="2" t="s">
        <v>190</v>
      </c>
      <c r="D112" s="2" t="s">
        <v>1619</v>
      </c>
      <c r="E112" s="2" t="s">
        <v>1620</v>
      </c>
      <c r="F112" s="2" t="s">
        <v>718</v>
      </c>
      <c r="G112" s="2" t="s">
        <v>718</v>
      </c>
      <c r="H112" s="2" t="s">
        <v>718</v>
      </c>
      <c r="I112" s="2" t="s">
        <v>1691</v>
      </c>
      <c r="J112" s="2" t="s">
        <v>262</v>
      </c>
      <c r="K112" s="2" t="s">
        <v>286</v>
      </c>
      <c r="L112" s="3">
        <v>70</v>
      </c>
      <c r="M112" s="3">
        <v>73.49</v>
      </c>
      <c r="N112" s="3">
        <v>139.99</v>
      </c>
      <c r="O112" s="2" t="s">
        <v>197</v>
      </c>
      <c r="P112" s="2" t="s">
        <v>528</v>
      </c>
      <c r="Q112" s="2" t="s">
        <v>199</v>
      </c>
      <c r="R112" s="2" t="s">
        <v>200</v>
      </c>
      <c r="S112" s="2" t="s">
        <v>816</v>
      </c>
      <c r="T112" s="2" t="s">
        <v>202</v>
      </c>
      <c r="U112" s="2" t="s">
        <v>203</v>
      </c>
      <c r="V112" s="2" t="s">
        <v>721</v>
      </c>
      <c r="W112" s="2" t="s">
        <v>722</v>
      </c>
      <c r="X112" s="2" t="s">
        <v>723</v>
      </c>
      <c r="Y112" s="2" t="s">
        <v>542</v>
      </c>
      <c r="Z112" s="4">
        <v>197</v>
      </c>
      <c r="AA112" s="4">
        <f>=ROUNDDOWN(49.25,0)</f>
      </c>
      <c r="AB112" s="5">
        <v>4</v>
      </c>
      <c r="AC112" s="2" t="s">
        <v>200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/>
      <c r="AP112" s="4">
        <v>3</v>
      </c>
      <c r="AQ112" s="8">
        <v>218.16</v>
      </c>
      <c r="AR112" s="4">
        <v>7</v>
      </c>
      <c r="AS112" s="8">
        <v>545.85</v>
      </c>
      <c r="AT112" s="7">
        <v>-0.5714</v>
      </c>
      <c r="AU112" s="7">
        <v>-0.6003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1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3</v>
      </c>
      <c r="BK112" s="8">
        <v>218.16</v>
      </c>
      <c r="BL112" s="2" t="s">
        <v>1738</v>
      </c>
      <c r="BM112" s="7">
        <v>1</v>
      </c>
      <c r="BN112" s="7">
        <v>1</v>
      </c>
      <c r="BO112" s="4">
        <v>2</v>
      </c>
      <c r="BP112" s="8">
        <v>140.54</v>
      </c>
      <c r="BQ112" s="4"/>
      <c r="BR112" s="8"/>
      <c r="BS112" s="7"/>
      <c r="BT112" s="7"/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/>
      <c r="CB112" s="8"/>
      <c r="CC112" s="4"/>
      <c r="CD112" s="8"/>
      <c r="CE112" s="7"/>
      <c r="CF112" s="7"/>
      <c r="CG112" s="2" t="s">
        <v>210</v>
      </c>
      <c r="CH112" s="2" t="s">
        <v>197</v>
      </c>
      <c r="CI112" s="2" t="s">
        <v>758</v>
      </c>
      <c r="CJ112" s="2" t="s">
        <v>763</v>
      </c>
      <c r="CK112" s="2" t="s">
        <v>212</v>
      </c>
      <c r="CL112" s="2" t="s">
        <v>200</v>
      </c>
      <c r="CM112" s="4">
        <v>1</v>
      </c>
      <c r="CN112" s="8">
        <v>77.62</v>
      </c>
      <c r="CO112" s="4"/>
      <c r="CP112" s="8"/>
      <c r="CQ112" s="7"/>
      <c r="CR112" s="7"/>
      <c r="CS112" s="2" t="s">
        <v>210</v>
      </c>
      <c r="CT112" s="2" t="s">
        <v>197</v>
      </c>
      <c r="CU112" s="2" t="s">
        <v>352</v>
      </c>
      <c r="CV112" s="2" t="s">
        <v>382</v>
      </c>
      <c r="CW112" s="2" t="s">
        <v>212</v>
      </c>
      <c r="CX112" s="2" t="s">
        <v>200</v>
      </c>
      <c r="CY112" s="4"/>
      <c r="CZ112" s="8"/>
      <c r="DA112" s="4">
        <v>1</v>
      </c>
      <c r="DB112" s="8">
        <v>79.37</v>
      </c>
      <c r="DC112" s="7">
        <v>-1</v>
      </c>
      <c r="DD112" s="7">
        <v>-1</v>
      </c>
      <c r="DE112" s="2" t="s">
        <v>210</v>
      </c>
      <c r="DF112" s="2" t="s">
        <v>197</v>
      </c>
      <c r="DG112" s="2" t="s">
        <v>761</v>
      </c>
      <c r="DH112" s="2" t="s">
        <v>554</v>
      </c>
      <c r="DI112" s="2" t="s">
        <v>212</v>
      </c>
      <c r="DJ112" s="2" t="s">
        <v>200</v>
      </c>
      <c r="DK112" s="4"/>
      <c r="DL112" s="8"/>
      <c r="DM112" s="4">
        <v>1</v>
      </c>
      <c r="DN112" s="8">
        <v>76.2</v>
      </c>
      <c r="DO112" s="7">
        <v>-1</v>
      </c>
      <c r="DP112" s="7">
        <v>-1</v>
      </c>
      <c r="DQ112" s="2" t="s">
        <v>210</v>
      </c>
      <c r="DR112" s="2" t="s">
        <v>197</v>
      </c>
      <c r="DS112" s="2" t="s">
        <v>762</v>
      </c>
      <c r="DT112" s="2" t="s">
        <v>763</v>
      </c>
      <c r="DU112" s="2" t="s">
        <v>212</v>
      </c>
      <c r="DV112" s="2" t="s">
        <v>200</v>
      </c>
      <c r="DW112" s="4"/>
      <c r="DX112" s="8"/>
      <c r="DY112" s="4">
        <v>2</v>
      </c>
      <c r="DZ112" s="8">
        <v>158.74</v>
      </c>
      <c r="EA112" s="7">
        <v>-1</v>
      </c>
      <c r="EB112" s="7">
        <v>-1</v>
      </c>
      <c r="EC112" s="2" t="s">
        <v>210</v>
      </c>
      <c r="ED112" s="2" t="s">
        <v>197</v>
      </c>
      <c r="EE112" s="2" t="s">
        <v>356</v>
      </c>
      <c r="EF112" s="2" t="s">
        <v>391</v>
      </c>
      <c r="EG112" s="2" t="s">
        <v>212</v>
      </c>
      <c r="EH112" s="2" t="s">
        <v>200</v>
      </c>
      <c r="EI112" s="4"/>
      <c r="EJ112" s="8"/>
      <c r="EK112" s="4">
        <v>3</v>
      </c>
      <c r="EL112" s="8">
        <v>231.54</v>
      </c>
      <c r="EM112" s="7">
        <v>-1</v>
      </c>
      <c r="EN112" s="7">
        <v>-1</v>
      </c>
      <c r="EO112" s="2" t="s">
        <v>210</v>
      </c>
      <c r="EP112" s="2" t="s">
        <v>197</v>
      </c>
      <c r="EQ112" s="2" t="s">
        <v>765</v>
      </c>
      <c r="ER112" s="2" t="s">
        <v>777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197</v>
      </c>
      <c r="FC112" s="2" t="s">
        <v>767</v>
      </c>
      <c r="FD112" s="2" t="s">
        <v>1161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228</v>
      </c>
      <c r="FN112" s="2" t="s">
        <v>197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228</v>
      </c>
      <c r="FZ112" s="2" t="s">
        <v>197</v>
      </c>
      <c r="GA112" s="2" t="s">
        <v>200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210</v>
      </c>
      <c r="GL112" s="2" t="s">
        <v>197</v>
      </c>
      <c r="GM112" s="2" t="s">
        <v>365</v>
      </c>
      <c r="GN112" s="2" t="s">
        <v>1156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254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254</v>
      </c>
      <c r="HJ112" s="2" t="s">
        <v>197</v>
      </c>
      <c r="HK112" s="2" t="s">
        <v>200</v>
      </c>
      <c r="HL112" s="2" t="s">
        <v>200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254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210</v>
      </c>
      <c r="IH112" s="2" t="s">
        <v>197</v>
      </c>
      <c r="II112" s="2" t="s">
        <v>235</v>
      </c>
      <c r="IJ112" s="2" t="s">
        <v>1739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228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254</v>
      </c>
      <c r="JF112" s="2" t="s">
        <v>197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200</v>
      </c>
      <c r="JR112" s="2" t="s">
        <v>200</v>
      </c>
      <c r="JS112" s="2" t="s">
        <v>200</v>
      </c>
      <c r="JT112" s="2" t="s">
        <v>200</v>
      </c>
      <c r="JU112" s="2" t="s">
        <v>200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242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243</v>
      </c>
      <c r="KQ112" s="2" t="s">
        <v>374</v>
      </c>
      <c r="KR112" s="2" t="s">
        <v>518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254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210</v>
      </c>
      <c r="LN112" s="2" t="s">
        <v>243</v>
      </c>
      <c r="LO112" s="2" t="s">
        <v>412</v>
      </c>
      <c r="LP112" s="2" t="s">
        <v>200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254</v>
      </c>
      <c r="LZ112" s="2" t="s">
        <v>197</v>
      </c>
      <c r="MA112" s="2" t="s">
        <v>200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251</v>
      </c>
      <c r="MM112" s="2" t="s">
        <v>1653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254</v>
      </c>
      <c r="MX112" s="2" t="s">
        <v>243</v>
      </c>
      <c r="MY112" s="2" t="s">
        <v>200</v>
      </c>
      <c r="MZ112" s="2" t="s">
        <v>200</v>
      </c>
      <c r="NA112" s="2" t="s">
        <v>212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254</v>
      </c>
      <c r="NJ112" s="2" t="s">
        <v>197</v>
      </c>
      <c r="NK112" s="2" t="s">
        <v>200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210</v>
      </c>
      <c r="NV112" s="2" t="s">
        <v>243</v>
      </c>
      <c r="NW112" s="2" t="s">
        <v>279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242</v>
      </c>
      <c r="OH112" s="2" t="s">
        <v>197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200</v>
      </c>
      <c r="OT112" s="2" t="s">
        <v>200</v>
      </c>
      <c r="OU112" s="2" t="s">
        <v>200</v>
      </c>
      <c r="OV112" s="2" t="s">
        <v>200</v>
      </c>
      <c r="OW112" s="2" t="s">
        <v>200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307</v>
      </c>
      <c r="PF112" s="2" t="s">
        <v>197</v>
      </c>
      <c r="PG112" s="2" t="s">
        <v>378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254</v>
      </c>
      <c r="PR112" s="2" t="s">
        <v>197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254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>
        <v>197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1740</v>
      </c>
      <c r="B113" s="2" t="s">
        <v>189</v>
      </c>
      <c r="C113" s="2" t="s">
        <v>190</v>
      </c>
      <c r="D113" s="2" t="s">
        <v>1619</v>
      </c>
      <c r="E113" s="2" t="s">
        <v>1620</v>
      </c>
      <c r="F113" s="2" t="s">
        <v>855</v>
      </c>
      <c r="G113" s="2" t="s">
        <v>855</v>
      </c>
      <c r="H113" s="2" t="s">
        <v>855</v>
      </c>
      <c r="I113" s="2" t="s">
        <v>1741</v>
      </c>
      <c r="J113" s="2" t="s">
        <v>195</v>
      </c>
      <c r="K113" s="2" t="s">
        <v>857</v>
      </c>
      <c r="L113" s="3">
        <v>44.16</v>
      </c>
      <c r="M113" s="3">
        <v>46.37</v>
      </c>
      <c r="N113" s="3">
        <v>84.99</v>
      </c>
      <c r="O113" s="2" t="s">
        <v>197</v>
      </c>
      <c r="P113" s="2" t="s">
        <v>198</v>
      </c>
      <c r="Q113" s="2" t="s">
        <v>199</v>
      </c>
      <c r="R113" s="2" t="s">
        <v>200</v>
      </c>
      <c r="S113" s="2" t="s">
        <v>858</v>
      </c>
      <c r="T113" s="2" t="s">
        <v>202</v>
      </c>
      <c r="U113" s="2" t="s">
        <v>203</v>
      </c>
      <c r="V113" s="2" t="s">
        <v>859</v>
      </c>
      <c r="W113" s="2" t="s">
        <v>590</v>
      </c>
      <c r="X113" s="2" t="s">
        <v>206</v>
      </c>
      <c r="Y113" s="2" t="s">
        <v>860</v>
      </c>
      <c r="Z113" s="4">
        <v>3057</v>
      </c>
      <c r="AA113" s="4">
        <f>=ROUNDDOWN(138.954545454545,0)</f>
      </c>
      <c r="AB113" s="5">
        <v>22</v>
      </c>
      <c r="AC113" s="2" t="s">
        <v>200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/>
      <c r="AP113" s="4">
        <v>15</v>
      </c>
      <c r="AQ113" s="8">
        <v>740.42</v>
      </c>
      <c r="AR113" s="4">
        <v>43</v>
      </c>
      <c r="AS113" s="8">
        <v>2153.32</v>
      </c>
      <c r="AT113" s="7">
        <v>-0.6512</v>
      </c>
      <c r="AU113" s="7">
        <v>-0.6561</v>
      </c>
      <c r="AV113" s="4">
        <v>32</v>
      </c>
      <c r="AW113" s="8">
        <v>1870.83</v>
      </c>
      <c r="AX113" s="4">
        <v>155</v>
      </c>
      <c r="AY113" s="8">
        <v>9857.53</v>
      </c>
      <c r="AZ113" s="7">
        <v>-0.7935</v>
      </c>
      <c r="BA113" s="7">
        <v>-0.8102</v>
      </c>
      <c r="BB113" s="7">
        <v>0.3958</v>
      </c>
      <c r="BC113" s="4">
        <v>35</v>
      </c>
      <c r="BD113" s="8">
        <v>2031.41</v>
      </c>
      <c r="BE113" s="4">
        <v>170</v>
      </c>
      <c r="BF113" s="8">
        <v>10726.48</v>
      </c>
      <c r="BG113" s="7">
        <v>-0.7941</v>
      </c>
      <c r="BH113" s="7">
        <v>-0.8106</v>
      </c>
      <c r="BI113" s="7">
        <v>0.921</v>
      </c>
      <c r="BJ113" s="4">
        <v>15</v>
      </c>
      <c r="BK113" s="8">
        <v>740.42</v>
      </c>
      <c r="BL113" s="2" t="s">
        <v>1742</v>
      </c>
      <c r="BM113" s="7">
        <v>1</v>
      </c>
      <c r="BN113" s="7">
        <v>1</v>
      </c>
      <c r="BO113" s="4">
        <v>8</v>
      </c>
      <c r="BP113" s="8">
        <v>425.28</v>
      </c>
      <c r="BQ113" s="4">
        <v>27</v>
      </c>
      <c r="BR113" s="8">
        <v>1435.32</v>
      </c>
      <c r="BS113" s="7">
        <v>-0.7037</v>
      </c>
      <c r="BT113" s="7">
        <v>-0.7037</v>
      </c>
      <c r="BU113" s="2" t="s">
        <v>210</v>
      </c>
      <c r="BV113" s="2" t="s">
        <v>197</v>
      </c>
      <c r="BW113" s="2" t="s">
        <v>200</v>
      </c>
      <c r="BX113" s="2" t="s">
        <v>1743</v>
      </c>
      <c r="BY113" s="2" t="s">
        <v>212</v>
      </c>
      <c r="BZ113" s="2" t="s">
        <v>200</v>
      </c>
      <c r="CA113" s="4"/>
      <c r="CB113" s="8"/>
      <c r="CC113" s="4">
        <v>3</v>
      </c>
      <c r="CD113" s="8">
        <v>122.88</v>
      </c>
      <c r="CE113" s="7">
        <v>-1</v>
      </c>
      <c r="CF113" s="7">
        <v>-1</v>
      </c>
      <c r="CG113" s="2" t="s">
        <v>210</v>
      </c>
      <c r="CH113" s="2" t="s">
        <v>197</v>
      </c>
      <c r="CI113" s="2" t="s">
        <v>1744</v>
      </c>
      <c r="CJ113" s="2" t="s">
        <v>1745</v>
      </c>
      <c r="CK113" s="2" t="s">
        <v>212</v>
      </c>
      <c r="CL113" s="2" t="s">
        <v>200</v>
      </c>
      <c r="CM113" s="4">
        <v>1</v>
      </c>
      <c r="CN113" s="8">
        <v>51.99</v>
      </c>
      <c r="CO113" s="4"/>
      <c r="CP113" s="8"/>
      <c r="CQ113" s="7"/>
      <c r="CR113" s="7"/>
      <c r="CS113" s="2" t="s">
        <v>210</v>
      </c>
      <c r="CT113" s="2" t="s">
        <v>197</v>
      </c>
      <c r="CU113" s="2" t="s">
        <v>1744</v>
      </c>
      <c r="CV113" s="2" t="s">
        <v>1746</v>
      </c>
      <c r="CW113" s="2" t="s">
        <v>212</v>
      </c>
      <c r="CX113" s="2" t="s">
        <v>200</v>
      </c>
      <c r="CY113" s="4">
        <v>1</v>
      </c>
      <c r="CZ113" s="8">
        <v>51.2</v>
      </c>
      <c r="DA113" s="4">
        <v>5</v>
      </c>
      <c r="DB113" s="8">
        <v>256</v>
      </c>
      <c r="DC113" s="7">
        <v>-0.8</v>
      </c>
      <c r="DD113" s="7">
        <v>-0.8</v>
      </c>
      <c r="DE113" s="2" t="s">
        <v>210</v>
      </c>
      <c r="DF113" s="2" t="s">
        <v>197</v>
      </c>
      <c r="DG113" s="2" t="s">
        <v>866</v>
      </c>
      <c r="DH113" s="2" t="s">
        <v>602</v>
      </c>
      <c r="DI113" s="2" t="s">
        <v>212</v>
      </c>
      <c r="DJ113" s="2" t="s">
        <v>200</v>
      </c>
      <c r="DK113" s="4"/>
      <c r="DL113" s="8"/>
      <c r="DM113" s="4"/>
      <c r="DN113" s="8"/>
      <c r="DO113" s="7"/>
      <c r="DP113" s="7"/>
      <c r="DQ113" s="2" t="s">
        <v>210</v>
      </c>
      <c r="DR113" s="2" t="s">
        <v>197</v>
      </c>
      <c r="DS113" s="2" t="s">
        <v>868</v>
      </c>
      <c r="DT113" s="2" t="s">
        <v>259</v>
      </c>
      <c r="DU113" s="2" t="s">
        <v>212</v>
      </c>
      <c r="DV113" s="2" t="s">
        <v>200</v>
      </c>
      <c r="DW113" s="4">
        <v>5</v>
      </c>
      <c r="DX113" s="8">
        <v>211.95</v>
      </c>
      <c r="DY113" s="4">
        <v>8</v>
      </c>
      <c r="DZ113" s="8">
        <v>339.12</v>
      </c>
      <c r="EA113" s="7">
        <v>-0.375</v>
      </c>
      <c r="EB113" s="7">
        <v>-0.375</v>
      </c>
      <c r="EC113" s="2" t="s">
        <v>210</v>
      </c>
      <c r="ED113" s="2" t="s">
        <v>251</v>
      </c>
      <c r="EE113" s="2" t="s">
        <v>602</v>
      </c>
      <c r="EF113" s="2" t="s">
        <v>870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708</v>
      </c>
      <c r="ER113" s="2" t="s">
        <v>1636</v>
      </c>
      <c r="ES113" s="2" t="s">
        <v>212</v>
      </c>
      <c r="ET113" s="2" t="s">
        <v>200</v>
      </c>
      <c r="EU113" s="4"/>
      <c r="EV113" s="8"/>
      <c r="EW113" s="4"/>
      <c r="EX113" s="8"/>
      <c r="EY113" s="7"/>
      <c r="EZ113" s="7"/>
      <c r="FA113" s="2" t="s">
        <v>210</v>
      </c>
      <c r="FB113" s="2" t="s">
        <v>197</v>
      </c>
      <c r="FC113" s="2" t="s">
        <v>211</v>
      </c>
      <c r="FD113" s="2" t="s">
        <v>1747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210</v>
      </c>
      <c r="FN113" s="2" t="s">
        <v>197</v>
      </c>
      <c r="FO113" s="2" t="s">
        <v>620</v>
      </c>
      <c r="FP113" s="2" t="s">
        <v>913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228</v>
      </c>
      <c r="FZ113" s="2" t="s">
        <v>197</v>
      </c>
      <c r="GA113" s="2" t="s">
        <v>200</v>
      </c>
      <c r="GB113" s="2" t="s">
        <v>200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210</v>
      </c>
      <c r="GL113" s="2" t="s">
        <v>197</v>
      </c>
      <c r="GM113" s="2" t="s">
        <v>709</v>
      </c>
      <c r="GN113" s="2" t="s">
        <v>694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254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307</v>
      </c>
      <c r="HJ113" s="2" t="s">
        <v>197</v>
      </c>
      <c r="HK113" s="2" t="s">
        <v>233</v>
      </c>
      <c r="HL113" s="2" t="s">
        <v>200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210</v>
      </c>
      <c r="HV113" s="2" t="s">
        <v>197</v>
      </c>
      <c r="HW113" s="2" t="s">
        <v>235</v>
      </c>
      <c r="HX113" s="2" t="s">
        <v>819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210</v>
      </c>
      <c r="IH113" s="2" t="s">
        <v>197</v>
      </c>
      <c r="II113" s="2" t="s">
        <v>872</v>
      </c>
      <c r="IJ113" s="2" t="s">
        <v>226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228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210</v>
      </c>
      <c r="JF113" s="2" t="s">
        <v>197</v>
      </c>
      <c r="JG113" s="2" t="s">
        <v>240</v>
      </c>
      <c r="JH113" s="2" t="s">
        <v>799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200</v>
      </c>
      <c r="JR113" s="2" t="s">
        <v>200</v>
      </c>
      <c r="JS113" s="2" t="s">
        <v>200</v>
      </c>
      <c r="JT113" s="2" t="s">
        <v>200</v>
      </c>
      <c r="JU113" s="2" t="s">
        <v>200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242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243</v>
      </c>
      <c r="KQ113" s="2" t="s">
        <v>1748</v>
      </c>
      <c r="KR113" s="2" t="s">
        <v>1321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406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406</v>
      </c>
      <c r="LN113" s="2" t="s">
        <v>197</v>
      </c>
      <c r="LO113" s="2" t="s">
        <v>200</v>
      </c>
      <c r="LP113" s="2" t="s">
        <v>200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197</v>
      </c>
      <c r="MA113" s="2" t="s">
        <v>708</v>
      </c>
      <c r="MB113" s="2" t="s">
        <v>995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251</v>
      </c>
      <c r="MM113" s="2" t="s">
        <v>884</v>
      </c>
      <c r="MN113" s="2" t="s">
        <v>892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254</v>
      </c>
      <c r="NJ113" s="2" t="s">
        <v>197</v>
      </c>
      <c r="NK113" s="2" t="s">
        <v>200</v>
      </c>
      <c r="NL113" s="2" t="s">
        <v>200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210</v>
      </c>
      <c r="NV113" s="2" t="s">
        <v>243</v>
      </c>
      <c r="NW113" s="2" t="s">
        <v>1749</v>
      </c>
      <c r="NX113" s="2" t="s">
        <v>200</v>
      </c>
      <c r="NY113" s="2" t="s">
        <v>212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200</v>
      </c>
      <c r="OH113" s="2" t="s">
        <v>200</v>
      </c>
      <c r="OI113" s="2" t="s">
        <v>200</v>
      </c>
      <c r="OJ113" s="2" t="s">
        <v>200</v>
      </c>
      <c r="OK113" s="2" t="s">
        <v>200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228</v>
      </c>
      <c r="OT113" s="2" t="s">
        <v>243</v>
      </c>
      <c r="OU113" s="2" t="s">
        <v>200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307</v>
      </c>
      <c r="PF113" s="2" t="s">
        <v>197</v>
      </c>
      <c r="PG113" s="2" t="s">
        <v>1061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254</v>
      </c>
      <c r="PR113" s="2" t="s">
        <v>197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254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210</v>
      </c>
      <c r="QP113" s="2" t="s">
        <v>243</v>
      </c>
      <c r="QQ113" s="2" t="s">
        <v>620</v>
      </c>
      <c r="QR113" s="2" t="s">
        <v>484</v>
      </c>
      <c r="QS113" s="2" t="s">
        <v>212</v>
      </c>
      <c r="QT113" s="2" t="s">
        <v>200</v>
      </c>
      <c r="QU113" s="4">
        <v>94</v>
      </c>
      <c r="QV113" s="4">
        <v>2674</v>
      </c>
      <c r="QW113" s="4"/>
      <c r="QX113" s="4">
        <v>289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1750</v>
      </c>
      <c r="B114" s="2" t="s">
        <v>189</v>
      </c>
      <c r="C114" s="2" t="s">
        <v>190</v>
      </c>
      <c r="D114" s="2" t="s">
        <v>1619</v>
      </c>
      <c r="E114" s="2" t="s">
        <v>1620</v>
      </c>
      <c r="F114" s="2" t="s">
        <v>855</v>
      </c>
      <c r="G114" s="2" t="s">
        <v>855</v>
      </c>
      <c r="H114" s="2" t="s">
        <v>855</v>
      </c>
      <c r="I114" s="2" t="s">
        <v>1741</v>
      </c>
      <c r="J114" s="2" t="s">
        <v>262</v>
      </c>
      <c r="K114" s="2" t="s">
        <v>857</v>
      </c>
      <c r="L114" s="3">
        <v>58.6</v>
      </c>
      <c r="M114" s="3">
        <v>61.53</v>
      </c>
      <c r="N114" s="3">
        <v>114.99</v>
      </c>
      <c r="O114" s="2" t="s">
        <v>197</v>
      </c>
      <c r="P114" s="2" t="s">
        <v>198</v>
      </c>
      <c r="Q114" s="2" t="s">
        <v>199</v>
      </c>
      <c r="R114" s="2" t="s">
        <v>200</v>
      </c>
      <c r="S114" s="2" t="s">
        <v>858</v>
      </c>
      <c r="T114" s="2" t="s">
        <v>202</v>
      </c>
      <c r="U114" s="2" t="s">
        <v>203</v>
      </c>
      <c r="V114" s="2" t="s">
        <v>859</v>
      </c>
      <c r="W114" s="2" t="s">
        <v>590</v>
      </c>
      <c r="X114" s="2" t="s">
        <v>206</v>
      </c>
      <c r="Y114" s="2" t="s">
        <v>860</v>
      </c>
      <c r="Z114" s="4">
        <v>3588</v>
      </c>
      <c r="AA114" s="4">
        <f>=ROUNDDOWN(108.727272727273,0)</f>
      </c>
      <c r="AB114" s="5">
        <v>33</v>
      </c>
      <c r="AC114" s="2" t="s">
        <v>200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/>
      <c r="AP114" s="4">
        <v>17</v>
      </c>
      <c r="AQ114" s="8">
        <v>1130.41</v>
      </c>
      <c r="AR114" s="4">
        <v>112</v>
      </c>
      <c r="AS114" s="8">
        <v>7704.21</v>
      </c>
      <c r="AT114" s="7">
        <v>-0.8482</v>
      </c>
      <c r="AU114" s="7">
        <v>-0.8533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0.6042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17</v>
      </c>
      <c r="BK114" s="8">
        <v>1130.41</v>
      </c>
      <c r="BL114" s="2" t="s">
        <v>1751</v>
      </c>
      <c r="BM114" s="7">
        <v>1</v>
      </c>
      <c r="BN114" s="7">
        <v>1</v>
      </c>
      <c r="BO114" s="4">
        <v>8</v>
      </c>
      <c r="BP114" s="8">
        <v>559.04</v>
      </c>
      <c r="BQ114" s="4">
        <v>96</v>
      </c>
      <c r="BR114" s="8">
        <v>6708.48</v>
      </c>
      <c r="BS114" s="7">
        <v>-0.9167</v>
      </c>
      <c r="BT114" s="7">
        <v>-0.9167</v>
      </c>
      <c r="BU114" s="2" t="s">
        <v>210</v>
      </c>
      <c r="BV114" s="2" t="s">
        <v>197</v>
      </c>
      <c r="BW114" s="2" t="s">
        <v>200</v>
      </c>
      <c r="BX114" s="2" t="s">
        <v>265</v>
      </c>
      <c r="BY114" s="2" t="s">
        <v>212</v>
      </c>
      <c r="BZ114" s="2" t="s">
        <v>200</v>
      </c>
      <c r="CA114" s="4">
        <v>1</v>
      </c>
      <c r="CB114" s="8">
        <v>54.61</v>
      </c>
      <c r="CC114" s="4">
        <v>4</v>
      </c>
      <c r="CD114" s="8">
        <v>218.44</v>
      </c>
      <c r="CE114" s="7">
        <v>-0.75</v>
      </c>
      <c r="CF114" s="7">
        <v>-0.75</v>
      </c>
      <c r="CG114" s="2" t="s">
        <v>210</v>
      </c>
      <c r="CH114" s="2" t="s">
        <v>197</v>
      </c>
      <c r="CI114" s="2" t="s">
        <v>1752</v>
      </c>
      <c r="CJ114" s="2" t="s">
        <v>1753</v>
      </c>
      <c r="CK114" s="2" t="s">
        <v>212</v>
      </c>
      <c r="CL114" s="2" t="s">
        <v>200</v>
      </c>
      <c r="CM114" s="4">
        <v>3</v>
      </c>
      <c r="CN114" s="8">
        <v>202.77</v>
      </c>
      <c r="CO114" s="4">
        <v>1</v>
      </c>
      <c r="CP114" s="8">
        <v>67.59</v>
      </c>
      <c r="CQ114" s="7">
        <v>2</v>
      </c>
      <c r="CR114" s="7">
        <v>2</v>
      </c>
      <c r="CS114" s="2" t="s">
        <v>210</v>
      </c>
      <c r="CT114" s="2" t="s">
        <v>197</v>
      </c>
      <c r="CU114" s="2" t="s">
        <v>1752</v>
      </c>
      <c r="CV114" s="2" t="s">
        <v>1104</v>
      </c>
      <c r="CW114" s="2" t="s">
        <v>212</v>
      </c>
      <c r="CX114" s="2" t="s">
        <v>200</v>
      </c>
      <c r="CY114" s="4">
        <v>2</v>
      </c>
      <c r="CZ114" s="8">
        <v>136.52</v>
      </c>
      <c r="DA114" s="4">
        <v>7</v>
      </c>
      <c r="DB114" s="8">
        <v>477.82</v>
      </c>
      <c r="DC114" s="7">
        <v>-0.7143</v>
      </c>
      <c r="DD114" s="7">
        <v>-0.7143</v>
      </c>
      <c r="DE114" s="2" t="s">
        <v>210</v>
      </c>
      <c r="DF114" s="2" t="s">
        <v>197</v>
      </c>
      <c r="DG114" s="2" t="s">
        <v>866</v>
      </c>
      <c r="DH114" s="2" t="s">
        <v>1744</v>
      </c>
      <c r="DI114" s="2" t="s">
        <v>212</v>
      </c>
      <c r="DJ114" s="2" t="s">
        <v>200</v>
      </c>
      <c r="DK114" s="4"/>
      <c r="DL114" s="8"/>
      <c r="DM114" s="4"/>
      <c r="DN114" s="8"/>
      <c r="DO114" s="7"/>
      <c r="DP114" s="7"/>
      <c r="DQ114" s="2" t="s">
        <v>210</v>
      </c>
      <c r="DR114" s="2" t="s">
        <v>197</v>
      </c>
      <c r="DS114" s="2" t="s">
        <v>868</v>
      </c>
      <c r="DT114" s="2" t="s">
        <v>259</v>
      </c>
      <c r="DU114" s="2" t="s">
        <v>212</v>
      </c>
      <c r="DV114" s="2" t="s">
        <v>200</v>
      </c>
      <c r="DW114" s="4">
        <v>2</v>
      </c>
      <c r="DX114" s="8">
        <v>115.94</v>
      </c>
      <c r="DY114" s="4">
        <v>4</v>
      </c>
      <c r="DZ114" s="8">
        <v>231.88</v>
      </c>
      <c r="EA114" s="7">
        <v>-0.5</v>
      </c>
      <c r="EB114" s="7">
        <v>-0.5</v>
      </c>
      <c r="EC114" s="2" t="s">
        <v>210</v>
      </c>
      <c r="ED114" s="2" t="s">
        <v>197</v>
      </c>
      <c r="EE114" s="2" t="s">
        <v>602</v>
      </c>
      <c r="EF114" s="2" t="s">
        <v>226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708</v>
      </c>
      <c r="ER114" s="2" t="s">
        <v>1754</v>
      </c>
      <c r="ES114" s="2" t="s">
        <v>212</v>
      </c>
      <c r="ET114" s="2" t="s">
        <v>200</v>
      </c>
      <c r="EU114" s="4">
        <v>1</v>
      </c>
      <c r="EV114" s="8">
        <v>61.53</v>
      </c>
      <c r="EW114" s="4"/>
      <c r="EX114" s="8"/>
      <c r="EY114" s="7"/>
      <c r="EZ114" s="7"/>
      <c r="FA114" s="2" t="s">
        <v>210</v>
      </c>
      <c r="FB114" s="2" t="s">
        <v>197</v>
      </c>
      <c r="FC114" s="2" t="s">
        <v>211</v>
      </c>
      <c r="FD114" s="2" t="s">
        <v>1747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210</v>
      </c>
      <c r="FN114" s="2" t="s">
        <v>197</v>
      </c>
      <c r="FO114" s="2" t="s">
        <v>1755</v>
      </c>
      <c r="FP114" s="2" t="s">
        <v>252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228</v>
      </c>
      <c r="FZ114" s="2" t="s">
        <v>197</v>
      </c>
      <c r="GA114" s="2" t="s">
        <v>200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210</v>
      </c>
      <c r="GL114" s="2" t="s">
        <v>197</v>
      </c>
      <c r="GM114" s="2" t="s">
        <v>709</v>
      </c>
      <c r="GN114" s="2" t="s">
        <v>875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254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307</v>
      </c>
      <c r="HJ114" s="2" t="s">
        <v>197</v>
      </c>
      <c r="HK114" s="2" t="s">
        <v>233</v>
      </c>
      <c r="HL114" s="2" t="s">
        <v>200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235</v>
      </c>
      <c r="HX114" s="2" t="s">
        <v>819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210</v>
      </c>
      <c r="IH114" s="2" t="s">
        <v>197</v>
      </c>
      <c r="II114" s="2" t="s">
        <v>211</v>
      </c>
      <c r="IJ114" s="2" t="s">
        <v>894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228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210</v>
      </c>
      <c r="JF114" s="2" t="s">
        <v>197</v>
      </c>
      <c r="JG114" s="2" t="s">
        <v>240</v>
      </c>
      <c r="JH114" s="2" t="s">
        <v>1186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200</v>
      </c>
      <c r="JR114" s="2" t="s">
        <v>200</v>
      </c>
      <c r="JS114" s="2" t="s">
        <v>200</v>
      </c>
      <c r="JT114" s="2" t="s">
        <v>200</v>
      </c>
      <c r="JU114" s="2" t="s">
        <v>200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242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243</v>
      </c>
      <c r="KQ114" s="2" t="s">
        <v>1748</v>
      </c>
      <c r="KR114" s="2" t="s">
        <v>881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406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406</v>
      </c>
      <c r="LN114" s="2" t="s">
        <v>197</v>
      </c>
      <c r="LO114" s="2" t="s">
        <v>200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197</v>
      </c>
      <c r="MA114" s="2" t="s">
        <v>708</v>
      </c>
      <c r="MB114" s="2" t="s">
        <v>977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251</v>
      </c>
      <c r="MM114" s="2" t="s">
        <v>884</v>
      </c>
      <c r="MN114" s="2" t="s">
        <v>892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254</v>
      </c>
      <c r="NJ114" s="2" t="s">
        <v>197</v>
      </c>
      <c r="NK114" s="2" t="s">
        <v>200</v>
      </c>
      <c r="NL114" s="2" t="s">
        <v>200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210</v>
      </c>
      <c r="NV114" s="2" t="s">
        <v>243</v>
      </c>
      <c r="NW114" s="2" t="s">
        <v>469</v>
      </c>
      <c r="NX114" s="2" t="s">
        <v>200</v>
      </c>
      <c r="NY114" s="2" t="s">
        <v>212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200</v>
      </c>
      <c r="OH114" s="2" t="s">
        <v>200</v>
      </c>
      <c r="OI114" s="2" t="s">
        <v>200</v>
      </c>
      <c r="OJ114" s="2" t="s">
        <v>200</v>
      </c>
      <c r="OK114" s="2" t="s">
        <v>200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228</v>
      </c>
      <c r="OT114" s="2" t="s">
        <v>243</v>
      </c>
      <c r="OU114" s="2" t="s">
        <v>200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307</v>
      </c>
      <c r="PF114" s="2" t="s">
        <v>197</v>
      </c>
      <c r="PG114" s="2" t="s">
        <v>1061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254</v>
      </c>
      <c r="PR114" s="2" t="s">
        <v>197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254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210</v>
      </c>
      <c r="QP114" s="2" t="s">
        <v>243</v>
      </c>
      <c r="QQ114" s="2" t="s">
        <v>1755</v>
      </c>
      <c r="QR114" s="2" t="s">
        <v>1015</v>
      </c>
      <c r="QS114" s="2" t="s">
        <v>212</v>
      </c>
      <c r="QT114" s="2" t="s">
        <v>200</v>
      </c>
      <c r="QU114" s="4">
        <v>308</v>
      </c>
      <c r="QV114" s="4">
        <v>2446</v>
      </c>
      <c r="QW114" s="4"/>
      <c r="QX114" s="4">
        <v>834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1756</v>
      </c>
      <c r="B115" s="2" t="s">
        <v>189</v>
      </c>
      <c r="C115" s="2" t="s">
        <v>190</v>
      </c>
      <c r="D115" s="2" t="s">
        <v>1619</v>
      </c>
      <c r="E115" s="2" t="s">
        <v>1620</v>
      </c>
      <c r="F115" s="2" t="s">
        <v>855</v>
      </c>
      <c r="G115" s="2" t="s">
        <v>855</v>
      </c>
      <c r="H115" s="2" t="s">
        <v>855</v>
      </c>
      <c r="I115" s="2" t="s">
        <v>1741</v>
      </c>
      <c r="J115" s="2" t="s">
        <v>195</v>
      </c>
      <c r="K115" s="2" t="s">
        <v>908</v>
      </c>
      <c r="L115" s="3">
        <v>44.16</v>
      </c>
      <c r="M115" s="3">
        <v>46.37</v>
      </c>
      <c r="N115" s="3">
        <v>84.99</v>
      </c>
      <c r="O115" s="2" t="s">
        <v>197</v>
      </c>
      <c r="P115" s="2" t="s">
        <v>528</v>
      </c>
      <c r="Q115" s="2" t="s">
        <v>199</v>
      </c>
      <c r="R115" s="2" t="s">
        <v>200</v>
      </c>
      <c r="S115" s="2" t="s">
        <v>909</v>
      </c>
      <c r="T115" s="2" t="s">
        <v>202</v>
      </c>
      <c r="U115" s="2" t="s">
        <v>203</v>
      </c>
      <c r="V115" s="2" t="s">
        <v>859</v>
      </c>
      <c r="W115" s="2" t="s">
        <v>590</v>
      </c>
      <c r="X115" s="2" t="s">
        <v>206</v>
      </c>
      <c r="Y115" s="2" t="s">
        <v>910</v>
      </c>
      <c r="Z115" s="4">
        <v>181</v>
      </c>
      <c r="AA115" s="4">
        <f>=ROUNDDOWN(36.2,0)</f>
      </c>
      <c r="AB115" s="5">
        <v>5</v>
      </c>
      <c r="AC115" s="2" t="s">
        <v>200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/>
      <c r="AP115" s="4">
        <v>2</v>
      </c>
      <c r="AQ115" s="8">
        <v>90.7</v>
      </c>
      <c r="AR115" s="4">
        <v>7</v>
      </c>
      <c r="AS115" s="8">
        <v>335.55</v>
      </c>
      <c r="AT115" s="7">
        <v>-0.7143</v>
      </c>
      <c r="AU115" s="7">
        <v>-0.7297</v>
      </c>
      <c r="AV115" s="4">
        <v>3</v>
      </c>
      <c r="AW115" s="8">
        <v>160.58</v>
      </c>
      <c r="AX115" s="4">
        <v>12</v>
      </c>
      <c r="AY115" s="8">
        <v>678.47</v>
      </c>
      <c r="AZ115" s="7">
        <v>-0.75</v>
      </c>
      <c r="BA115" s="7">
        <v>-0.7633</v>
      </c>
      <c r="BB115" s="7">
        <v>0.5648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0.079</v>
      </c>
      <c r="BJ115" s="4">
        <v>2</v>
      </c>
      <c r="BK115" s="8">
        <v>90.7</v>
      </c>
      <c r="BL115" s="2" t="s">
        <v>1757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1758</v>
      </c>
      <c r="BY115" s="2" t="s">
        <v>212</v>
      </c>
      <c r="BZ115" s="2" t="s">
        <v>200</v>
      </c>
      <c r="CA115" s="4"/>
      <c r="CB115" s="8"/>
      <c r="CC115" s="4">
        <v>2</v>
      </c>
      <c r="CD115" s="8">
        <v>96.38</v>
      </c>
      <c r="CE115" s="7">
        <v>-1</v>
      </c>
      <c r="CF115" s="7">
        <v>-1</v>
      </c>
      <c r="CG115" s="2" t="s">
        <v>210</v>
      </c>
      <c r="CH115" s="2" t="s">
        <v>197</v>
      </c>
      <c r="CI115" s="2" t="s">
        <v>276</v>
      </c>
      <c r="CJ115" s="2" t="s">
        <v>400</v>
      </c>
      <c r="CK115" s="2" t="s">
        <v>212</v>
      </c>
      <c r="CL115" s="2" t="s">
        <v>200</v>
      </c>
      <c r="CM115" s="4"/>
      <c r="CN115" s="8"/>
      <c r="CO115" s="4">
        <v>1</v>
      </c>
      <c r="CP115" s="8">
        <v>51.99</v>
      </c>
      <c r="CQ115" s="7">
        <v>-1</v>
      </c>
      <c r="CR115" s="7">
        <v>-1</v>
      </c>
      <c r="CS115" s="2" t="s">
        <v>210</v>
      </c>
      <c r="CT115" s="2" t="s">
        <v>197</v>
      </c>
      <c r="CU115" s="2" t="s">
        <v>401</v>
      </c>
      <c r="CV115" s="2" t="s">
        <v>1521</v>
      </c>
      <c r="CW115" s="2" t="s">
        <v>212</v>
      </c>
      <c r="CX115" s="2" t="s">
        <v>200</v>
      </c>
      <c r="CY115" s="4"/>
      <c r="CZ115" s="8"/>
      <c r="DA115" s="4">
        <v>2</v>
      </c>
      <c r="DB115" s="8">
        <v>102.4</v>
      </c>
      <c r="DC115" s="7">
        <v>-1</v>
      </c>
      <c r="DD115" s="7">
        <v>-1</v>
      </c>
      <c r="DE115" s="2" t="s">
        <v>210</v>
      </c>
      <c r="DF115" s="2" t="s">
        <v>197</v>
      </c>
      <c r="DG115" s="2" t="s">
        <v>910</v>
      </c>
      <c r="DH115" s="2" t="s">
        <v>324</v>
      </c>
      <c r="DI115" s="2" t="s">
        <v>212</v>
      </c>
      <c r="DJ115" s="2" t="s">
        <v>200</v>
      </c>
      <c r="DK115" s="4">
        <v>1</v>
      </c>
      <c r="DL115" s="8">
        <v>48.31</v>
      </c>
      <c r="DM115" s="4"/>
      <c r="DN115" s="8"/>
      <c r="DO115" s="7"/>
      <c r="DP115" s="7"/>
      <c r="DQ115" s="2" t="s">
        <v>210</v>
      </c>
      <c r="DR115" s="2" t="s">
        <v>197</v>
      </c>
      <c r="DS115" s="2" t="s">
        <v>296</v>
      </c>
      <c r="DT115" s="2" t="s">
        <v>330</v>
      </c>
      <c r="DU115" s="2" t="s">
        <v>212</v>
      </c>
      <c r="DV115" s="2" t="s">
        <v>200</v>
      </c>
      <c r="DW115" s="4">
        <v>1</v>
      </c>
      <c r="DX115" s="8">
        <v>42.39</v>
      </c>
      <c r="DY115" s="4">
        <v>2</v>
      </c>
      <c r="DZ115" s="8">
        <v>84.78</v>
      </c>
      <c r="EA115" s="7">
        <v>-0.5</v>
      </c>
      <c r="EB115" s="7">
        <v>-0.5</v>
      </c>
      <c r="EC115" s="2" t="s">
        <v>210</v>
      </c>
      <c r="ED115" s="2" t="s">
        <v>197</v>
      </c>
      <c r="EE115" s="2" t="s">
        <v>298</v>
      </c>
      <c r="EF115" s="2" t="s">
        <v>299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1055</v>
      </c>
      <c r="ER115" s="2" t="s">
        <v>1028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918</v>
      </c>
      <c r="FD115" s="2" t="s">
        <v>1759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210</v>
      </c>
      <c r="FN115" s="2" t="s">
        <v>197</v>
      </c>
      <c r="FO115" s="2" t="s">
        <v>1717</v>
      </c>
      <c r="FP115" s="2" t="s">
        <v>306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228</v>
      </c>
      <c r="FZ115" s="2" t="s">
        <v>197</v>
      </c>
      <c r="GA115" s="2" t="s">
        <v>200</v>
      </c>
      <c r="GB115" s="2" t="s">
        <v>200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406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254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307</v>
      </c>
      <c r="HJ115" s="2" t="s">
        <v>197</v>
      </c>
      <c r="HK115" s="2" t="s">
        <v>233</v>
      </c>
      <c r="HL115" s="2" t="s">
        <v>200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254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210</v>
      </c>
      <c r="IH115" s="2" t="s">
        <v>197</v>
      </c>
      <c r="II115" s="2" t="s">
        <v>910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228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254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200</v>
      </c>
      <c r="JR115" s="2" t="s">
        <v>200</v>
      </c>
      <c r="JS115" s="2" t="s">
        <v>200</v>
      </c>
      <c r="JT115" s="2" t="s">
        <v>200</v>
      </c>
      <c r="JU115" s="2" t="s">
        <v>200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242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243</v>
      </c>
      <c r="KQ115" s="2" t="s">
        <v>921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406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254</v>
      </c>
      <c r="LN115" s="2" t="s">
        <v>197</v>
      </c>
      <c r="LO115" s="2" t="s">
        <v>200</v>
      </c>
      <c r="LP115" s="2" t="s">
        <v>200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254</v>
      </c>
      <c r="LZ115" s="2" t="s">
        <v>197</v>
      </c>
      <c r="MA115" s="2" t="s">
        <v>200</v>
      </c>
      <c r="MB115" s="2" t="s">
        <v>200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251</v>
      </c>
      <c r="MM115" s="2" t="s">
        <v>291</v>
      </c>
      <c r="MN115" s="2" t="s">
        <v>454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254</v>
      </c>
      <c r="NJ115" s="2" t="s">
        <v>197</v>
      </c>
      <c r="NK115" s="2" t="s">
        <v>200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210</v>
      </c>
      <c r="NV115" s="2" t="s">
        <v>243</v>
      </c>
      <c r="NW115" s="2" t="s">
        <v>1760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242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228</v>
      </c>
      <c r="OT115" s="2" t="s">
        <v>243</v>
      </c>
      <c r="OU115" s="2" t="s">
        <v>200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307</v>
      </c>
      <c r="PF115" s="2" t="s">
        <v>197</v>
      </c>
      <c r="PG115" s="2" t="s">
        <v>1061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254</v>
      </c>
      <c r="PR115" s="2" t="s">
        <v>197</v>
      </c>
      <c r="PS115" s="2" t="s">
        <v>200</v>
      </c>
      <c r="PT115" s="2" t="s">
        <v>200</v>
      </c>
      <c r="PU115" s="2" t="s">
        <v>212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254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228</v>
      </c>
      <c r="QP115" s="2" t="s">
        <v>243</v>
      </c>
      <c r="QQ115" s="2" t="s">
        <v>200</v>
      </c>
      <c r="QR115" s="2" t="s">
        <v>200</v>
      </c>
      <c r="QS115" s="2" t="s">
        <v>212</v>
      </c>
      <c r="QT115" s="2" t="s">
        <v>200</v>
      </c>
      <c r="QU115" s="4">
        <v>181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1761</v>
      </c>
      <c r="B116" s="2" t="s">
        <v>189</v>
      </c>
      <c r="C116" s="2" t="s">
        <v>190</v>
      </c>
      <c r="D116" s="2" t="s">
        <v>1619</v>
      </c>
      <c r="E116" s="2" t="s">
        <v>1620</v>
      </c>
      <c r="F116" s="2" t="s">
        <v>855</v>
      </c>
      <c r="G116" s="2" t="s">
        <v>855</v>
      </c>
      <c r="H116" s="2" t="s">
        <v>855</v>
      </c>
      <c r="I116" s="2" t="s">
        <v>1741</v>
      </c>
      <c r="J116" s="2" t="s">
        <v>262</v>
      </c>
      <c r="K116" s="2" t="s">
        <v>908</v>
      </c>
      <c r="L116" s="3">
        <v>58.6</v>
      </c>
      <c r="M116" s="3">
        <v>61.53</v>
      </c>
      <c r="N116" s="3">
        <v>114.99</v>
      </c>
      <c r="O116" s="2" t="s">
        <v>197</v>
      </c>
      <c r="P116" s="2" t="s">
        <v>528</v>
      </c>
      <c r="Q116" s="2" t="s">
        <v>199</v>
      </c>
      <c r="R116" s="2" t="s">
        <v>200</v>
      </c>
      <c r="S116" s="2" t="s">
        <v>909</v>
      </c>
      <c r="T116" s="2" t="s">
        <v>202</v>
      </c>
      <c r="U116" s="2" t="s">
        <v>203</v>
      </c>
      <c r="V116" s="2" t="s">
        <v>859</v>
      </c>
      <c r="W116" s="2" t="s">
        <v>590</v>
      </c>
      <c r="X116" s="2" t="s">
        <v>206</v>
      </c>
      <c r="Y116" s="2" t="s">
        <v>910</v>
      </c>
      <c r="Z116" s="4">
        <v>114</v>
      </c>
      <c r="AA116" s="4">
        <f>=ROUNDDOWN(16.2857142857143,0)</f>
      </c>
      <c r="AB116" s="5">
        <v>7</v>
      </c>
      <c r="AC116" s="2" t="s">
        <v>157</v>
      </c>
      <c r="AD116" s="4">
        <v>250</v>
      </c>
      <c r="AE116" s="4">
        <v>250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/>
      <c r="AP116" s="4">
        <v>1</v>
      </c>
      <c r="AQ116" s="8">
        <v>69.88</v>
      </c>
      <c r="AR116" s="4">
        <v>5</v>
      </c>
      <c r="AS116" s="8">
        <v>342.92</v>
      </c>
      <c r="AT116" s="7">
        <v>-0.8</v>
      </c>
      <c r="AU116" s="7">
        <v>-0.7962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0.4352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1</v>
      </c>
      <c r="BK116" s="8">
        <v>69.88</v>
      </c>
      <c r="BL116" s="2" t="s">
        <v>1762</v>
      </c>
      <c r="BM116" s="7">
        <v>1</v>
      </c>
      <c r="BN116" s="7">
        <v>1</v>
      </c>
      <c r="BO116" s="4">
        <v>1</v>
      </c>
      <c r="BP116" s="8">
        <v>69.88</v>
      </c>
      <c r="BQ116" s="4">
        <v>1</v>
      </c>
      <c r="BR116" s="8">
        <v>69.88</v>
      </c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912</v>
      </c>
      <c r="BY116" s="2" t="s">
        <v>212</v>
      </c>
      <c r="BZ116" s="2" t="s">
        <v>200</v>
      </c>
      <c r="CA116" s="4"/>
      <c r="CB116" s="8"/>
      <c r="CC116" s="4"/>
      <c r="CD116" s="8"/>
      <c r="CE116" s="7"/>
      <c r="CF116" s="7"/>
      <c r="CG116" s="2" t="s">
        <v>210</v>
      </c>
      <c r="CH116" s="2" t="s">
        <v>197</v>
      </c>
      <c r="CI116" s="2" t="s">
        <v>276</v>
      </c>
      <c r="CJ116" s="2" t="s">
        <v>416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914</v>
      </c>
      <c r="CV116" s="2" t="s">
        <v>751</v>
      </c>
      <c r="CW116" s="2" t="s">
        <v>212</v>
      </c>
      <c r="CX116" s="2" t="s">
        <v>200</v>
      </c>
      <c r="CY116" s="4"/>
      <c r="CZ116" s="8"/>
      <c r="DA116" s="4">
        <v>4</v>
      </c>
      <c r="DB116" s="8">
        <v>273.04</v>
      </c>
      <c r="DC116" s="7">
        <v>-1</v>
      </c>
      <c r="DD116" s="7">
        <v>-1</v>
      </c>
      <c r="DE116" s="2" t="s">
        <v>210</v>
      </c>
      <c r="DF116" s="2" t="s">
        <v>197</v>
      </c>
      <c r="DG116" s="2" t="s">
        <v>910</v>
      </c>
      <c r="DH116" s="2" t="s">
        <v>1763</v>
      </c>
      <c r="DI116" s="2" t="s">
        <v>212</v>
      </c>
      <c r="DJ116" s="2" t="s">
        <v>200</v>
      </c>
      <c r="DK116" s="4"/>
      <c r="DL116" s="8"/>
      <c r="DM116" s="4"/>
      <c r="DN116" s="8"/>
      <c r="DO116" s="7"/>
      <c r="DP116" s="7"/>
      <c r="DQ116" s="2" t="s">
        <v>210</v>
      </c>
      <c r="DR116" s="2" t="s">
        <v>197</v>
      </c>
      <c r="DS116" s="2" t="s">
        <v>296</v>
      </c>
      <c r="DT116" s="2" t="s">
        <v>330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298</v>
      </c>
      <c r="EF116" s="2" t="s">
        <v>299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1055</v>
      </c>
      <c r="ER116" s="2" t="s">
        <v>798</v>
      </c>
      <c r="ES116" s="2" t="s">
        <v>212</v>
      </c>
      <c r="ET116" s="2" t="s">
        <v>200</v>
      </c>
      <c r="EU116" s="4"/>
      <c r="EV116" s="8"/>
      <c r="EW116" s="4"/>
      <c r="EX116" s="8"/>
      <c r="EY116" s="7"/>
      <c r="EZ116" s="7"/>
      <c r="FA116" s="2" t="s">
        <v>210</v>
      </c>
      <c r="FB116" s="2" t="s">
        <v>197</v>
      </c>
      <c r="FC116" s="2" t="s">
        <v>918</v>
      </c>
      <c r="FD116" s="2" t="s">
        <v>1716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210</v>
      </c>
      <c r="FN116" s="2" t="s">
        <v>197</v>
      </c>
      <c r="FO116" s="2" t="s">
        <v>1717</v>
      </c>
      <c r="FP116" s="2" t="s">
        <v>1764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228</v>
      </c>
      <c r="FZ116" s="2" t="s">
        <v>197</v>
      </c>
      <c r="GA116" s="2" t="s">
        <v>200</v>
      </c>
      <c r="GB116" s="2" t="s">
        <v>200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406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254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307</v>
      </c>
      <c r="HJ116" s="2" t="s">
        <v>197</v>
      </c>
      <c r="HK116" s="2" t="s">
        <v>233</v>
      </c>
      <c r="HL116" s="2" t="s">
        <v>200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254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210</v>
      </c>
      <c r="IH116" s="2" t="s">
        <v>197</v>
      </c>
      <c r="II116" s="2" t="s">
        <v>910</v>
      </c>
      <c r="IJ116" s="2" t="s">
        <v>1765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228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254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200</v>
      </c>
      <c r="JR116" s="2" t="s">
        <v>200</v>
      </c>
      <c r="JS116" s="2" t="s">
        <v>200</v>
      </c>
      <c r="JT116" s="2" t="s">
        <v>200</v>
      </c>
      <c r="JU116" s="2" t="s">
        <v>200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242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210</v>
      </c>
      <c r="KP116" s="2" t="s">
        <v>243</v>
      </c>
      <c r="KQ116" s="2" t="s">
        <v>921</v>
      </c>
      <c r="KR116" s="2" t="s">
        <v>1036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406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254</v>
      </c>
      <c r="LN116" s="2" t="s">
        <v>197</v>
      </c>
      <c r="LO116" s="2" t="s">
        <v>200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254</v>
      </c>
      <c r="LZ116" s="2" t="s">
        <v>197</v>
      </c>
      <c r="MA116" s="2" t="s">
        <v>200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251</v>
      </c>
      <c r="MM116" s="2" t="s">
        <v>1314</v>
      </c>
      <c r="MN116" s="2" t="s">
        <v>930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254</v>
      </c>
      <c r="NJ116" s="2" t="s">
        <v>197</v>
      </c>
      <c r="NK116" s="2" t="s">
        <v>200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210</v>
      </c>
      <c r="NV116" s="2" t="s">
        <v>243</v>
      </c>
      <c r="NW116" s="2" t="s">
        <v>1760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242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228</v>
      </c>
      <c r="OT116" s="2" t="s">
        <v>243</v>
      </c>
      <c r="OU116" s="2" t="s">
        <v>200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307</v>
      </c>
      <c r="PF116" s="2" t="s">
        <v>197</v>
      </c>
      <c r="PG116" s="2" t="s">
        <v>1061</v>
      </c>
      <c r="PH116" s="2" t="s">
        <v>1766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254</v>
      </c>
      <c r="PR116" s="2" t="s">
        <v>197</v>
      </c>
      <c r="PS116" s="2" t="s">
        <v>200</v>
      </c>
      <c r="PT116" s="2" t="s">
        <v>200</v>
      </c>
      <c r="PU116" s="2" t="s">
        <v>212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254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228</v>
      </c>
      <c r="QP116" s="2" t="s">
        <v>243</v>
      </c>
      <c r="QQ116" s="2" t="s">
        <v>200</v>
      </c>
      <c r="QR116" s="2" t="s">
        <v>200</v>
      </c>
      <c r="QS116" s="2" t="s">
        <v>212</v>
      </c>
      <c r="QT116" s="2" t="s">
        <v>200</v>
      </c>
      <c r="QU116" s="4">
        <v>114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>
        <v>250</v>
      </c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1767</v>
      </c>
      <c r="B117" s="2" t="s">
        <v>189</v>
      </c>
      <c r="C117" s="2" t="s">
        <v>190</v>
      </c>
      <c r="D117" s="2" t="s">
        <v>1619</v>
      </c>
      <c r="E117" s="2" t="s">
        <v>1620</v>
      </c>
      <c r="F117" s="2" t="s">
        <v>855</v>
      </c>
      <c r="G117" s="2" t="s">
        <v>855</v>
      </c>
      <c r="H117" s="2" t="s">
        <v>855</v>
      </c>
      <c r="I117" s="2" t="s">
        <v>1741</v>
      </c>
      <c r="J117" s="2" t="s">
        <v>262</v>
      </c>
      <c r="K117" s="2" t="s">
        <v>937</v>
      </c>
      <c r="L117" s="3">
        <v>58.6</v>
      </c>
      <c r="M117" s="3">
        <v>61.53</v>
      </c>
      <c r="N117" s="3">
        <v>114.99</v>
      </c>
      <c r="O117" s="2" t="s">
        <v>1266</v>
      </c>
      <c r="P117" s="2" t="s">
        <v>396</v>
      </c>
      <c r="Q117" s="2" t="s">
        <v>199</v>
      </c>
      <c r="R117" s="2" t="s">
        <v>200</v>
      </c>
      <c r="S117" s="2" t="s">
        <v>938</v>
      </c>
      <c r="T117" s="2" t="s">
        <v>202</v>
      </c>
      <c r="U117" s="2" t="s">
        <v>203</v>
      </c>
      <c r="V117" s="2" t="s">
        <v>859</v>
      </c>
      <c r="W117" s="2" t="s">
        <v>590</v>
      </c>
      <c r="X117" s="2" t="s">
        <v>206</v>
      </c>
      <c r="Y117" s="2" t="s">
        <v>939</v>
      </c>
      <c r="Z117" s="4">
        <v>8</v>
      </c>
      <c r="AA117" s="4">
        <f>=ROUNDDOWN(2.66666666666667,0)</f>
      </c>
      <c r="AB117" s="5">
        <v>3</v>
      </c>
      <c r="AC117" s="2" t="s">
        <v>200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/>
      <c r="AP117" s="4"/>
      <c r="AQ117" s="8"/>
      <c r="AR117" s="4">
        <v>3</v>
      </c>
      <c r="AS117" s="8">
        <v>190.48</v>
      </c>
      <c r="AT117" s="7">
        <v>-1</v>
      </c>
      <c r="AU117" s="7">
        <v>-1</v>
      </c>
      <c r="AV117" s="4"/>
      <c r="AW117" s="8"/>
      <c r="AX117" s="4">
        <v>3</v>
      </c>
      <c r="AY117" s="8">
        <v>190.48</v>
      </c>
      <c r="AZ117" s="7">
        <v>-1</v>
      </c>
      <c r="BA117" s="7">
        <v>-1</v>
      </c>
      <c r="BB117" s="7"/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/>
      <c r="BJ117" s="4"/>
      <c r="BK117" s="8"/>
      <c r="BL117" s="2" t="s">
        <v>1768</v>
      </c>
      <c r="BM117" s="7"/>
      <c r="BN117" s="7"/>
      <c r="BO117" s="4"/>
      <c r="BP117" s="8"/>
      <c r="BQ117" s="4"/>
      <c r="BR117" s="8"/>
      <c r="BS117" s="7"/>
      <c r="BT117" s="7"/>
      <c r="BU117" s="2" t="s">
        <v>210</v>
      </c>
      <c r="BV117" s="2" t="s">
        <v>243</v>
      </c>
      <c r="BW117" s="2" t="s">
        <v>200</v>
      </c>
      <c r="BX117" s="2" t="s">
        <v>1769</v>
      </c>
      <c r="BY117" s="2" t="s">
        <v>212</v>
      </c>
      <c r="BZ117" s="2" t="s">
        <v>200</v>
      </c>
      <c r="CA117" s="4"/>
      <c r="CB117" s="8"/>
      <c r="CC117" s="4">
        <v>1</v>
      </c>
      <c r="CD117" s="8">
        <v>64.25</v>
      </c>
      <c r="CE117" s="7">
        <v>-1</v>
      </c>
      <c r="CF117" s="7">
        <v>-1</v>
      </c>
      <c r="CG117" s="2" t="s">
        <v>210</v>
      </c>
      <c r="CH117" s="2" t="s">
        <v>243</v>
      </c>
      <c r="CI117" s="2" t="s">
        <v>942</v>
      </c>
      <c r="CJ117" s="2" t="s">
        <v>1770</v>
      </c>
      <c r="CK117" s="2" t="s">
        <v>212</v>
      </c>
      <c r="CL117" s="2" t="s">
        <v>200</v>
      </c>
      <c r="CM117" s="4"/>
      <c r="CN117" s="8"/>
      <c r="CO117" s="4"/>
      <c r="CP117" s="8"/>
      <c r="CQ117" s="7"/>
      <c r="CR117" s="7"/>
      <c r="CS117" s="2" t="s">
        <v>210</v>
      </c>
      <c r="CT117" s="2" t="s">
        <v>243</v>
      </c>
      <c r="CU117" s="2" t="s">
        <v>944</v>
      </c>
      <c r="CV117" s="2" t="s">
        <v>1771</v>
      </c>
      <c r="CW117" s="2" t="s">
        <v>212</v>
      </c>
      <c r="CX117" s="2" t="s">
        <v>200</v>
      </c>
      <c r="CY117" s="4"/>
      <c r="CZ117" s="8"/>
      <c r="DA117" s="4">
        <v>1</v>
      </c>
      <c r="DB117" s="8">
        <v>68.26</v>
      </c>
      <c r="DC117" s="7">
        <v>-1</v>
      </c>
      <c r="DD117" s="7">
        <v>-1</v>
      </c>
      <c r="DE117" s="2" t="s">
        <v>210</v>
      </c>
      <c r="DF117" s="2" t="s">
        <v>243</v>
      </c>
      <c r="DG117" s="2" t="s">
        <v>945</v>
      </c>
      <c r="DH117" s="2" t="s">
        <v>957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243</v>
      </c>
      <c r="DS117" s="2" t="s">
        <v>945</v>
      </c>
      <c r="DT117" s="2" t="s">
        <v>1772</v>
      </c>
      <c r="DU117" s="2" t="s">
        <v>212</v>
      </c>
      <c r="DV117" s="2" t="s">
        <v>200</v>
      </c>
      <c r="DW117" s="4"/>
      <c r="DX117" s="8"/>
      <c r="DY117" s="4">
        <v>1</v>
      </c>
      <c r="DZ117" s="8">
        <v>57.97</v>
      </c>
      <c r="EA117" s="7">
        <v>-1</v>
      </c>
      <c r="EB117" s="7">
        <v>-1</v>
      </c>
      <c r="EC117" s="2" t="s">
        <v>210</v>
      </c>
      <c r="ED117" s="2" t="s">
        <v>243</v>
      </c>
      <c r="EE117" s="2" t="s">
        <v>737</v>
      </c>
      <c r="EF117" s="2" t="s">
        <v>943</v>
      </c>
      <c r="EG117" s="2" t="s">
        <v>212</v>
      </c>
      <c r="EH117" s="2" t="s">
        <v>200</v>
      </c>
      <c r="EI117" s="4"/>
      <c r="EJ117" s="8"/>
      <c r="EK117" s="4"/>
      <c r="EL117" s="8"/>
      <c r="EM117" s="7"/>
      <c r="EN117" s="7"/>
      <c r="EO117" s="2" t="s">
        <v>210</v>
      </c>
      <c r="EP117" s="2" t="s">
        <v>243</v>
      </c>
      <c r="EQ117" s="2" t="s">
        <v>949</v>
      </c>
      <c r="ER117" s="2" t="s">
        <v>1773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243</v>
      </c>
      <c r="FC117" s="2" t="s">
        <v>951</v>
      </c>
      <c r="FD117" s="2" t="s">
        <v>1774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228</v>
      </c>
      <c r="FN117" s="2" t="s">
        <v>243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228</v>
      </c>
      <c r="FZ117" s="2" t="s">
        <v>243</v>
      </c>
      <c r="GA117" s="2" t="s">
        <v>200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406</v>
      </c>
      <c r="GL117" s="2" t="s">
        <v>243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254</v>
      </c>
      <c r="GX117" s="2" t="s">
        <v>243</v>
      </c>
      <c r="GY117" s="2" t="s">
        <v>200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254</v>
      </c>
      <c r="HJ117" s="2" t="s">
        <v>243</v>
      </c>
      <c r="HK117" s="2" t="s">
        <v>200</v>
      </c>
      <c r="HL117" s="2" t="s">
        <v>200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254</v>
      </c>
      <c r="HV117" s="2" t="s">
        <v>243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210</v>
      </c>
      <c r="IH117" s="2" t="s">
        <v>243</v>
      </c>
      <c r="II117" s="2" t="s">
        <v>945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228</v>
      </c>
      <c r="IT117" s="2" t="s">
        <v>243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254</v>
      </c>
      <c r="JF117" s="2" t="s">
        <v>243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200</v>
      </c>
      <c r="JR117" s="2" t="s">
        <v>200</v>
      </c>
      <c r="JS117" s="2" t="s">
        <v>200</v>
      </c>
      <c r="JT117" s="2" t="s">
        <v>200</v>
      </c>
      <c r="JU117" s="2" t="s">
        <v>200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242</v>
      </c>
      <c r="KD117" s="2" t="s">
        <v>243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243</v>
      </c>
      <c r="KQ117" s="2" t="s">
        <v>955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406</v>
      </c>
      <c r="LB117" s="2" t="s">
        <v>243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254</v>
      </c>
      <c r="LN117" s="2" t="s">
        <v>243</v>
      </c>
      <c r="LO117" s="2" t="s">
        <v>200</v>
      </c>
      <c r="LP117" s="2" t="s">
        <v>200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254</v>
      </c>
      <c r="LZ117" s="2" t="s">
        <v>243</v>
      </c>
      <c r="MA117" s="2" t="s">
        <v>200</v>
      </c>
      <c r="MB117" s="2" t="s">
        <v>200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210</v>
      </c>
      <c r="ML117" s="2" t="s">
        <v>243</v>
      </c>
      <c r="MM117" s="2" t="s">
        <v>959</v>
      </c>
      <c r="MN117" s="2" t="s">
        <v>774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254</v>
      </c>
      <c r="MX117" s="2" t="s">
        <v>243</v>
      </c>
      <c r="MY117" s="2" t="s">
        <v>200</v>
      </c>
      <c r="MZ117" s="2" t="s">
        <v>200</v>
      </c>
      <c r="NA117" s="2" t="s">
        <v>212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254</v>
      </c>
      <c r="NJ117" s="2" t="s">
        <v>243</v>
      </c>
      <c r="NK117" s="2" t="s">
        <v>200</v>
      </c>
      <c r="NL117" s="2" t="s">
        <v>200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210</v>
      </c>
      <c r="NV117" s="2" t="s">
        <v>243</v>
      </c>
      <c r="NW117" s="2" t="s">
        <v>279</v>
      </c>
      <c r="NX117" s="2" t="s">
        <v>200</v>
      </c>
      <c r="NY117" s="2" t="s">
        <v>212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242</v>
      </c>
      <c r="OH117" s="2" t="s">
        <v>243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254</v>
      </c>
      <c r="OT117" s="2" t="s">
        <v>243</v>
      </c>
      <c r="OU117" s="2" t="s">
        <v>200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210</v>
      </c>
      <c r="PF117" s="2" t="s">
        <v>243</v>
      </c>
      <c r="PG117" s="2" t="s">
        <v>1061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254</v>
      </c>
      <c r="PR117" s="2" t="s">
        <v>243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200</v>
      </c>
      <c r="QD117" s="2" t="s">
        <v>200</v>
      </c>
      <c r="QE117" s="2" t="s">
        <v>200</v>
      </c>
      <c r="QF117" s="2" t="s">
        <v>200</v>
      </c>
      <c r="QG117" s="2" t="s">
        <v>200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254</v>
      </c>
      <c r="QP117" s="2" t="s">
        <v>243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1775</v>
      </c>
      <c r="B118" s="2" t="s">
        <v>189</v>
      </c>
      <c r="C118" s="2" t="s">
        <v>190</v>
      </c>
      <c r="D118" s="2" t="s">
        <v>1619</v>
      </c>
      <c r="E118" s="2" t="s">
        <v>1620</v>
      </c>
      <c r="F118" s="2" t="s">
        <v>428</v>
      </c>
      <c r="G118" s="2" t="s">
        <v>428</v>
      </c>
      <c r="H118" s="2" t="s">
        <v>428</v>
      </c>
      <c r="I118" s="2" t="s">
        <v>1776</v>
      </c>
      <c r="J118" s="2" t="s">
        <v>195</v>
      </c>
      <c r="K118" s="2" t="s">
        <v>471</v>
      </c>
      <c r="L118" s="3">
        <v>51.3</v>
      </c>
      <c r="M118" s="3">
        <v>53.86</v>
      </c>
      <c r="N118" s="3">
        <v>109.99</v>
      </c>
      <c r="O118" s="2" t="s">
        <v>197</v>
      </c>
      <c r="P118" s="2" t="s">
        <v>685</v>
      </c>
      <c r="Q118" s="2" t="s">
        <v>199</v>
      </c>
      <c r="R118" s="2" t="s">
        <v>200</v>
      </c>
      <c r="S118" s="2" t="s">
        <v>472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473</v>
      </c>
      <c r="Y118" s="2" t="s">
        <v>474</v>
      </c>
      <c r="Z118" s="4">
        <v>277</v>
      </c>
      <c r="AA118" s="4">
        <f>=ROUNDDOWN(30.7777777777778,0)</f>
      </c>
      <c r="AB118" s="5">
        <v>9</v>
      </c>
      <c r="AC118" s="2" t="s">
        <v>172</v>
      </c>
      <c r="AD118" s="4">
        <v>80</v>
      </c>
      <c r="AE118" s="4">
        <v>170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/>
      <c r="AP118" s="4">
        <v>5</v>
      </c>
      <c r="AQ118" s="8">
        <v>290.96</v>
      </c>
      <c r="AR118" s="4">
        <v>10</v>
      </c>
      <c r="AS118" s="8">
        <v>587.57</v>
      </c>
      <c r="AT118" s="7">
        <v>-0.5</v>
      </c>
      <c r="AU118" s="7">
        <v>-0.5048</v>
      </c>
      <c r="AV118" s="4">
        <v>13</v>
      </c>
      <c r="AW118" s="8">
        <v>860.95</v>
      </c>
      <c r="AX118" s="4">
        <v>23</v>
      </c>
      <c r="AY118" s="8">
        <v>1526.51</v>
      </c>
      <c r="AZ118" s="7">
        <v>-0.4348</v>
      </c>
      <c r="BA118" s="7">
        <v>-0.436</v>
      </c>
      <c r="BB118" s="7">
        <v>0.338</v>
      </c>
      <c r="BC118" s="4">
        <v>31</v>
      </c>
      <c r="BD118" s="8">
        <v>1975.42</v>
      </c>
      <c r="BE118" s="4">
        <v>44</v>
      </c>
      <c r="BF118" s="8">
        <v>2953.47</v>
      </c>
      <c r="BG118" s="7">
        <v>-0.2955</v>
      </c>
      <c r="BH118" s="7">
        <v>-0.3312</v>
      </c>
      <c r="BI118" s="7">
        <v>0.4358</v>
      </c>
      <c r="BJ118" s="4">
        <v>5</v>
      </c>
      <c r="BK118" s="8">
        <v>290.96</v>
      </c>
      <c r="BL118" s="2" t="s">
        <v>1777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1778</v>
      </c>
      <c r="BY118" s="2" t="s">
        <v>212</v>
      </c>
      <c r="BZ118" s="2" t="s">
        <v>200</v>
      </c>
      <c r="CA118" s="4"/>
      <c r="CB118" s="8"/>
      <c r="CC118" s="4">
        <v>1</v>
      </c>
      <c r="CD118" s="8">
        <v>52.06</v>
      </c>
      <c r="CE118" s="7">
        <v>-1</v>
      </c>
      <c r="CF118" s="7">
        <v>-1</v>
      </c>
      <c r="CG118" s="2" t="s">
        <v>210</v>
      </c>
      <c r="CH118" s="2" t="s">
        <v>197</v>
      </c>
      <c r="CI118" s="2" t="s">
        <v>476</v>
      </c>
      <c r="CJ118" s="2" t="s">
        <v>1025</v>
      </c>
      <c r="CK118" s="2" t="s">
        <v>212</v>
      </c>
      <c r="CL118" s="2" t="s">
        <v>200</v>
      </c>
      <c r="CM118" s="4">
        <v>2</v>
      </c>
      <c r="CN118" s="8">
        <v>120</v>
      </c>
      <c r="CO118" s="4">
        <v>2</v>
      </c>
      <c r="CP118" s="8">
        <v>120</v>
      </c>
      <c r="CQ118" s="7"/>
      <c r="CR118" s="7"/>
      <c r="CS118" s="2" t="s">
        <v>210</v>
      </c>
      <c r="CT118" s="2" t="s">
        <v>197</v>
      </c>
      <c r="CU118" s="2" t="s">
        <v>478</v>
      </c>
      <c r="CV118" s="2" t="s">
        <v>1499</v>
      </c>
      <c r="CW118" s="2" t="s">
        <v>212</v>
      </c>
      <c r="CX118" s="2" t="s">
        <v>200</v>
      </c>
      <c r="CY118" s="4">
        <v>2</v>
      </c>
      <c r="CZ118" s="8">
        <v>110.62</v>
      </c>
      <c r="DA118" s="4"/>
      <c r="DB118" s="8"/>
      <c r="DC118" s="7"/>
      <c r="DD118" s="7"/>
      <c r="DE118" s="2" t="s">
        <v>210</v>
      </c>
      <c r="DF118" s="2" t="s">
        <v>197</v>
      </c>
      <c r="DG118" s="2" t="s">
        <v>495</v>
      </c>
      <c r="DH118" s="2" t="s">
        <v>1779</v>
      </c>
      <c r="DI118" s="2" t="s">
        <v>212</v>
      </c>
      <c r="DJ118" s="2" t="s">
        <v>200</v>
      </c>
      <c r="DK118" s="4"/>
      <c r="DL118" s="8"/>
      <c r="DM118" s="4">
        <v>2</v>
      </c>
      <c r="DN118" s="8">
        <v>115.98</v>
      </c>
      <c r="DO118" s="7">
        <v>-1</v>
      </c>
      <c r="DP118" s="7">
        <v>-1</v>
      </c>
      <c r="DQ118" s="2" t="s">
        <v>210</v>
      </c>
      <c r="DR118" s="2" t="s">
        <v>197</v>
      </c>
      <c r="DS118" s="2" t="s">
        <v>482</v>
      </c>
      <c r="DT118" s="2" t="s">
        <v>1780</v>
      </c>
      <c r="DU118" s="2" t="s">
        <v>212</v>
      </c>
      <c r="DV118" s="2" t="s">
        <v>200</v>
      </c>
      <c r="DW118" s="4">
        <v>1</v>
      </c>
      <c r="DX118" s="8">
        <v>60.34</v>
      </c>
      <c r="DY118" s="4">
        <v>4</v>
      </c>
      <c r="DZ118" s="8">
        <v>241.36</v>
      </c>
      <c r="EA118" s="7">
        <v>-0.75</v>
      </c>
      <c r="EB118" s="7">
        <v>-0.75</v>
      </c>
      <c r="EC118" s="2" t="s">
        <v>210</v>
      </c>
      <c r="ED118" s="2" t="s">
        <v>197</v>
      </c>
      <c r="EE118" s="2" t="s">
        <v>484</v>
      </c>
      <c r="EF118" s="2" t="s">
        <v>485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956</v>
      </c>
      <c r="ER118" s="2" t="s">
        <v>538</v>
      </c>
      <c r="ES118" s="2" t="s">
        <v>212</v>
      </c>
      <c r="ET118" s="2" t="s">
        <v>200</v>
      </c>
      <c r="EU118" s="4"/>
      <c r="EV118" s="8"/>
      <c r="EW118" s="4"/>
      <c r="EX118" s="8"/>
      <c r="EY118" s="7"/>
      <c r="EZ118" s="7"/>
      <c r="FA118" s="2" t="s">
        <v>210</v>
      </c>
      <c r="FB118" s="2" t="s">
        <v>197</v>
      </c>
      <c r="FC118" s="2" t="s">
        <v>487</v>
      </c>
      <c r="FD118" s="2" t="s">
        <v>1349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210</v>
      </c>
      <c r="FN118" s="2" t="s">
        <v>197</v>
      </c>
      <c r="FO118" s="2" t="s">
        <v>478</v>
      </c>
      <c r="FP118" s="2" t="s">
        <v>1781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228</v>
      </c>
      <c r="FZ118" s="2" t="s">
        <v>197</v>
      </c>
      <c r="GA118" s="2" t="s">
        <v>200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210</v>
      </c>
      <c r="GL118" s="2" t="s">
        <v>197</v>
      </c>
      <c r="GM118" s="2" t="s">
        <v>490</v>
      </c>
      <c r="GN118" s="2" t="s">
        <v>1681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254</v>
      </c>
      <c r="GX118" s="2" t="s">
        <v>197</v>
      </c>
      <c r="GY118" s="2" t="s">
        <v>200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307</v>
      </c>
      <c r="HJ118" s="2" t="s">
        <v>197</v>
      </c>
      <c r="HK118" s="2" t="s">
        <v>233</v>
      </c>
      <c r="HL118" s="2" t="s">
        <v>1629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307</v>
      </c>
      <c r="HV118" s="2" t="s">
        <v>197</v>
      </c>
      <c r="HW118" s="2" t="s">
        <v>235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210</v>
      </c>
      <c r="IH118" s="2" t="s">
        <v>197</v>
      </c>
      <c r="II118" s="2" t="s">
        <v>495</v>
      </c>
      <c r="IJ118" s="2" t="s">
        <v>1022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228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>
        <v>1</v>
      </c>
      <c r="JB118" s="8">
        <v>58.17</v>
      </c>
      <c r="JC118" s="7">
        <v>-1</v>
      </c>
      <c r="JD118" s="7">
        <v>-1</v>
      </c>
      <c r="JE118" s="2" t="s">
        <v>210</v>
      </c>
      <c r="JF118" s="2" t="s">
        <v>197</v>
      </c>
      <c r="JG118" s="2" t="s">
        <v>240</v>
      </c>
      <c r="JH118" s="2" t="s">
        <v>1782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200</v>
      </c>
      <c r="JR118" s="2" t="s">
        <v>200</v>
      </c>
      <c r="JS118" s="2" t="s">
        <v>200</v>
      </c>
      <c r="JT118" s="2" t="s">
        <v>200</v>
      </c>
      <c r="JU118" s="2" t="s">
        <v>200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242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243</v>
      </c>
      <c r="KQ118" s="2" t="s">
        <v>336</v>
      </c>
      <c r="KR118" s="2" t="s">
        <v>300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210</v>
      </c>
      <c r="LB118" s="2" t="s">
        <v>243</v>
      </c>
      <c r="LC118" s="2" t="s">
        <v>315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406</v>
      </c>
      <c r="LN118" s="2" t="s">
        <v>197</v>
      </c>
      <c r="LO118" s="2" t="s">
        <v>200</v>
      </c>
      <c r="LP118" s="2" t="s">
        <v>200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197</v>
      </c>
      <c r="MA118" s="2" t="s">
        <v>504</v>
      </c>
      <c r="MB118" s="2" t="s">
        <v>419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210</v>
      </c>
      <c r="ML118" s="2" t="s">
        <v>251</v>
      </c>
      <c r="MM118" s="2" t="s">
        <v>506</v>
      </c>
      <c r="MN118" s="2" t="s">
        <v>524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254</v>
      </c>
      <c r="NJ118" s="2" t="s">
        <v>197</v>
      </c>
      <c r="NK118" s="2" t="s">
        <v>200</v>
      </c>
      <c r="NL118" s="2" t="s">
        <v>200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210</v>
      </c>
      <c r="NV118" s="2" t="s">
        <v>243</v>
      </c>
      <c r="NW118" s="2" t="s">
        <v>1749</v>
      </c>
      <c r="NX118" s="2" t="s">
        <v>200</v>
      </c>
      <c r="NY118" s="2" t="s">
        <v>212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242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228</v>
      </c>
      <c r="OT118" s="2" t="s">
        <v>243</v>
      </c>
      <c r="OU118" s="2" t="s">
        <v>200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210</v>
      </c>
      <c r="PF118" s="2" t="s">
        <v>197</v>
      </c>
      <c r="PG118" s="2" t="s">
        <v>281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254</v>
      </c>
      <c r="PR118" s="2" t="s">
        <v>197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254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228</v>
      </c>
      <c r="QP118" s="2" t="s">
        <v>243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195</v>
      </c>
      <c r="QV118" s="4">
        <v>56</v>
      </c>
      <c r="QW118" s="4"/>
      <c r="QX118" s="4">
        <v>26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>
        <v>80</v>
      </c>
      <c r="SV118" s="4"/>
      <c r="SW118" s="4">
        <v>90</v>
      </c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1783</v>
      </c>
      <c r="B119" s="2" t="s">
        <v>189</v>
      </c>
      <c r="C119" s="2" t="s">
        <v>190</v>
      </c>
      <c r="D119" s="2" t="s">
        <v>1619</v>
      </c>
      <c r="E119" s="2" t="s">
        <v>1620</v>
      </c>
      <c r="F119" s="2" t="s">
        <v>428</v>
      </c>
      <c r="G119" s="2" t="s">
        <v>428</v>
      </c>
      <c r="H119" s="2" t="s">
        <v>428</v>
      </c>
      <c r="I119" s="2" t="s">
        <v>1776</v>
      </c>
      <c r="J119" s="2" t="s">
        <v>262</v>
      </c>
      <c r="K119" s="2" t="s">
        <v>471</v>
      </c>
      <c r="L119" s="3">
        <v>65.55</v>
      </c>
      <c r="M119" s="3">
        <v>68.83</v>
      </c>
      <c r="N119" s="3">
        <v>139.99</v>
      </c>
      <c r="O119" s="2" t="s">
        <v>197</v>
      </c>
      <c r="P119" s="2" t="s">
        <v>685</v>
      </c>
      <c r="Q119" s="2" t="s">
        <v>199</v>
      </c>
      <c r="R119" s="2" t="s">
        <v>200</v>
      </c>
      <c r="S119" s="2" t="s">
        <v>472</v>
      </c>
      <c r="T119" s="2" t="s">
        <v>202</v>
      </c>
      <c r="U119" s="2" t="s">
        <v>203</v>
      </c>
      <c r="V119" s="2" t="s">
        <v>204</v>
      </c>
      <c r="W119" s="2" t="s">
        <v>205</v>
      </c>
      <c r="X119" s="2" t="s">
        <v>473</v>
      </c>
      <c r="Y119" s="2" t="s">
        <v>474</v>
      </c>
      <c r="Z119" s="4">
        <v>419</v>
      </c>
      <c r="AA119" s="4">
        <f>=ROUNDDOWN(41.9,0)</f>
      </c>
      <c r="AB119" s="5">
        <v>10</v>
      </c>
      <c r="AC119" s="2" t="s">
        <v>172</v>
      </c>
      <c r="AD119" s="4">
        <v>100</v>
      </c>
      <c r="AE119" s="4">
        <v>100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/>
      <c r="AP119" s="4">
        <v>8</v>
      </c>
      <c r="AQ119" s="8">
        <v>569.99</v>
      </c>
      <c r="AR119" s="4">
        <v>13</v>
      </c>
      <c r="AS119" s="8">
        <v>938.94</v>
      </c>
      <c r="AT119" s="7">
        <v>-0.3846</v>
      </c>
      <c r="AU119" s="7">
        <v>-0.3929</v>
      </c>
      <c r="AV119" s="4" t="s">
        <v>200</v>
      </c>
      <c r="AW119" s="8" t="s">
        <v>200</v>
      </c>
      <c r="AX119" s="4" t="s">
        <v>200</v>
      </c>
      <c r="AY119" s="8" t="s">
        <v>200</v>
      </c>
      <c r="AZ119" s="7" t="s">
        <v>200</v>
      </c>
      <c r="BA119" s="7" t="s">
        <v>200</v>
      </c>
      <c r="BB119" s="7">
        <v>0.662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 t="s">
        <v>200</v>
      </c>
      <c r="BJ119" s="4">
        <v>8</v>
      </c>
      <c r="BK119" s="8">
        <v>569.99</v>
      </c>
      <c r="BL119" s="2" t="s">
        <v>1784</v>
      </c>
      <c r="BM119" s="7">
        <v>1</v>
      </c>
      <c r="BN119" s="7">
        <v>1</v>
      </c>
      <c r="BO119" s="4">
        <v>1</v>
      </c>
      <c r="BP119" s="8">
        <v>75.38</v>
      </c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1785</v>
      </c>
      <c r="BY119" s="2" t="s">
        <v>212</v>
      </c>
      <c r="BZ119" s="2" t="s">
        <v>200</v>
      </c>
      <c r="CA119" s="4">
        <v>1</v>
      </c>
      <c r="CB119" s="8">
        <v>53.97</v>
      </c>
      <c r="CC119" s="4">
        <v>2</v>
      </c>
      <c r="CD119" s="8">
        <v>121.42</v>
      </c>
      <c r="CE119" s="7">
        <v>-0.5</v>
      </c>
      <c r="CF119" s="7">
        <v>-0.5555</v>
      </c>
      <c r="CG119" s="2" t="s">
        <v>210</v>
      </c>
      <c r="CH119" s="2" t="s">
        <v>197</v>
      </c>
      <c r="CI119" s="2" t="s">
        <v>476</v>
      </c>
      <c r="CJ119" s="2" t="s">
        <v>510</v>
      </c>
      <c r="CK119" s="2" t="s">
        <v>212</v>
      </c>
      <c r="CL119" s="2" t="s">
        <v>200</v>
      </c>
      <c r="CM119" s="4">
        <v>1</v>
      </c>
      <c r="CN119" s="8">
        <v>75</v>
      </c>
      <c r="CO119" s="4">
        <v>2</v>
      </c>
      <c r="CP119" s="8">
        <v>150</v>
      </c>
      <c r="CQ119" s="7">
        <v>-0.5</v>
      </c>
      <c r="CR119" s="7">
        <v>-0.5</v>
      </c>
      <c r="CS119" s="2" t="s">
        <v>210</v>
      </c>
      <c r="CT119" s="2" t="s">
        <v>197</v>
      </c>
      <c r="CU119" s="2" t="s">
        <v>478</v>
      </c>
      <c r="CV119" s="2" t="s">
        <v>1786</v>
      </c>
      <c r="CW119" s="2" t="s">
        <v>212</v>
      </c>
      <c r="CX119" s="2" t="s">
        <v>200</v>
      </c>
      <c r="CY119" s="4">
        <v>3</v>
      </c>
      <c r="CZ119" s="8">
        <v>215.04</v>
      </c>
      <c r="DA119" s="4">
        <v>4</v>
      </c>
      <c r="DB119" s="8">
        <v>286.72</v>
      </c>
      <c r="DC119" s="7">
        <v>-0.25</v>
      </c>
      <c r="DD119" s="7">
        <v>-0.25</v>
      </c>
      <c r="DE119" s="2" t="s">
        <v>210</v>
      </c>
      <c r="DF119" s="2" t="s">
        <v>197</v>
      </c>
      <c r="DG119" s="2" t="s">
        <v>495</v>
      </c>
      <c r="DH119" s="2" t="s">
        <v>253</v>
      </c>
      <c r="DI119" s="2" t="s">
        <v>212</v>
      </c>
      <c r="DJ119" s="2" t="s">
        <v>200</v>
      </c>
      <c r="DK119" s="4">
        <v>1</v>
      </c>
      <c r="DL119" s="8">
        <v>73.8</v>
      </c>
      <c r="DM119" s="4"/>
      <c r="DN119" s="8"/>
      <c r="DO119" s="7"/>
      <c r="DP119" s="7"/>
      <c r="DQ119" s="2" t="s">
        <v>210</v>
      </c>
      <c r="DR119" s="2" t="s">
        <v>197</v>
      </c>
      <c r="DS119" s="2" t="s">
        <v>482</v>
      </c>
      <c r="DT119" s="2" t="s">
        <v>1037</v>
      </c>
      <c r="DU119" s="2" t="s">
        <v>212</v>
      </c>
      <c r="DV119" s="2" t="s">
        <v>200</v>
      </c>
      <c r="DW119" s="4">
        <v>1</v>
      </c>
      <c r="DX119" s="8">
        <v>76.8</v>
      </c>
      <c r="DY119" s="4">
        <v>3</v>
      </c>
      <c r="DZ119" s="8">
        <v>230.4</v>
      </c>
      <c r="EA119" s="7">
        <v>-0.6667</v>
      </c>
      <c r="EB119" s="7">
        <v>-0.6667</v>
      </c>
      <c r="EC119" s="2" t="s">
        <v>210</v>
      </c>
      <c r="ED119" s="2" t="s">
        <v>197</v>
      </c>
      <c r="EE119" s="2" t="s">
        <v>484</v>
      </c>
      <c r="EF119" s="2" t="s">
        <v>485</v>
      </c>
      <c r="EG119" s="2" t="s">
        <v>212</v>
      </c>
      <c r="EH119" s="2" t="s">
        <v>200</v>
      </c>
      <c r="EI119" s="4"/>
      <c r="EJ119" s="8"/>
      <c r="EK119" s="4">
        <v>1</v>
      </c>
      <c r="EL119" s="8">
        <v>76.07</v>
      </c>
      <c r="EM119" s="7">
        <v>-1</v>
      </c>
      <c r="EN119" s="7">
        <v>-1</v>
      </c>
      <c r="EO119" s="2" t="s">
        <v>210</v>
      </c>
      <c r="EP119" s="2" t="s">
        <v>197</v>
      </c>
      <c r="EQ119" s="2" t="s">
        <v>956</v>
      </c>
      <c r="ER119" s="2" t="s">
        <v>1787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487</v>
      </c>
      <c r="FD119" s="2" t="s">
        <v>1034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210</v>
      </c>
      <c r="FN119" s="2" t="s">
        <v>197</v>
      </c>
      <c r="FO119" s="2" t="s">
        <v>478</v>
      </c>
      <c r="FP119" s="2" t="s">
        <v>1353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228</v>
      </c>
      <c r="FZ119" s="2" t="s">
        <v>197</v>
      </c>
      <c r="GA119" s="2" t="s">
        <v>200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>
        <v>1</v>
      </c>
      <c r="GH119" s="8">
        <v>74.33</v>
      </c>
      <c r="GI119" s="7">
        <v>-1</v>
      </c>
      <c r="GJ119" s="7">
        <v>-1</v>
      </c>
      <c r="GK119" s="2" t="s">
        <v>210</v>
      </c>
      <c r="GL119" s="2" t="s">
        <v>197</v>
      </c>
      <c r="GM119" s="2" t="s">
        <v>490</v>
      </c>
      <c r="GN119" s="2" t="s">
        <v>1788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254</v>
      </c>
      <c r="GX119" s="2" t="s">
        <v>197</v>
      </c>
      <c r="GY119" s="2" t="s">
        <v>200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307</v>
      </c>
      <c r="HJ119" s="2" t="s">
        <v>197</v>
      </c>
      <c r="HK119" s="2" t="s">
        <v>233</v>
      </c>
      <c r="HL119" s="2" t="s">
        <v>200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307</v>
      </c>
      <c r="HV119" s="2" t="s">
        <v>197</v>
      </c>
      <c r="HW119" s="2" t="s">
        <v>235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210</v>
      </c>
      <c r="IH119" s="2" t="s">
        <v>197</v>
      </c>
      <c r="II119" s="2" t="s">
        <v>495</v>
      </c>
      <c r="IJ119" s="2" t="s">
        <v>905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228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197</v>
      </c>
      <c r="JG119" s="2" t="s">
        <v>240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200</v>
      </c>
      <c r="JR119" s="2" t="s">
        <v>200</v>
      </c>
      <c r="JS119" s="2" t="s">
        <v>200</v>
      </c>
      <c r="JT119" s="2" t="s">
        <v>200</v>
      </c>
      <c r="JU119" s="2" t="s">
        <v>200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242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210</v>
      </c>
      <c r="KP119" s="2" t="s">
        <v>243</v>
      </c>
      <c r="KQ119" s="2" t="s">
        <v>912</v>
      </c>
      <c r="KR119" s="2" t="s">
        <v>1036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210</v>
      </c>
      <c r="LB119" s="2" t="s">
        <v>197</v>
      </c>
      <c r="LC119" s="2" t="s">
        <v>315</v>
      </c>
      <c r="LD119" s="2" t="s">
        <v>1354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406</v>
      </c>
      <c r="LN119" s="2" t="s">
        <v>197</v>
      </c>
      <c r="LO119" s="2" t="s">
        <v>200</v>
      </c>
      <c r="LP119" s="2" t="s">
        <v>200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197</v>
      </c>
      <c r="MA119" s="2" t="s">
        <v>504</v>
      </c>
      <c r="MB119" s="2" t="s">
        <v>915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251</v>
      </c>
      <c r="MM119" s="2" t="s">
        <v>506</v>
      </c>
      <c r="MN119" s="2" t="s">
        <v>1559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254</v>
      </c>
      <c r="NJ119" s="2" t="s">
        <v>197</v>
      </c>
      <c r="NK119" s="2" t="s">
        <v>200</v>
      </c>
      <c r="NL119" s="2" t="s">
        <v>200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210</v>
      </c>
      <c r="NV119" s="2" t="s">
        <v>243</v>
      </c>
      <c r="NW119" s="2" t="s">
        <v>469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242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228</v>
      </c>
      <c r="OT119" s="2" t="s">
        <v>243</v>
      </c>
      <c r="OU119" s="2" t="s">
        <v>200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210</v>
      </c>
      <c r="PF119" s="2" t="s">
        <v>197</v>
      </c>
      <c r="PG119" s="2" t="s">
        <v>281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254</v>
      </c>
      <c r="PR119" s="2" t="s">
        <v>197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254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228</v>
      </c>
      <c r="QP119" s="2" t="s">
        <v>243</v>
      </c>
      <c r="QQ119" s="2" t="s">
        <v>200</v>
      </c>
      <c r="QR119" s="2" t="s">
        <v>200</v>
      </c>
      <c r="QS119" s="2" t="s">
        <v>212</v>
      </c>
      <c r="QT119" s="2" t="s">
        <v>200</v>
      </c>
      <c r="QU119" s="4">
        <v>226</v>
      </c>
      <c r="QV119" s="4">
        <v>162</v>
      </c>
      <c r="QW119" s="4"/>
      <c r="QX119" s="4">
        <v>31</v>
      </c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>
        <v>100</v>
      </c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1789</v>
      </c>
      <c r="B120" s="2" t="s">
        <v>189</v>
      </c>
      <c r="C120" s="2" t="s">
        <v>190</v>
      </c>
      <c r="D120" s="2" t="s">
        <v>1619</v>
      </c>
      <c r="E120" s="2" t="s">
        <v>1620</v>
      </c>
      <c r="F120" s="2" t="s">
        <v>428</v>
      </c>
      <c r="G120" s="2" t="s">
        <v>428</v>
      </c>
      <c r="H120" s="2" t="s">
        <v>428</v>
      </c>
      <c r="I120" s="2" t="s">
        <v>1776</v>
      </c>
      <c r="J120" s="2" t="s">
        <v>195</v>
      </c>
      <c r="K120" s="2" t="s">
        <v>430</v>
      </c>
      <c r="L120" s="3">
        <v>51.3</v>
      </c>
      <c r="M120" s="3">
        <v>53.86</v>
      </c>
      <c r="N120" s="3">
        <v>109.99</v>
      </c>
      <c r="O120" s="2" t="s">
        <v>197</v>
      </c>
      <c r="P120" s="2" t="s">
        <v>431</v>
      </c>
      <c r="Q120" s="2" t="s">
        <v>199</v>
      </c>
      <c r="R120" s="2" t="s">
        <v>200</v>
      </c>
      <c r="S120" s="2" t="s">
        <v>432</v>
      </c>
      <c r="T120" s="2" t="s">
        <v>202</v>
      </c>
      <c r="U120" s="2" t="s">
        <v>203</v>
      </c>
      <c r="V120" s="2" t="s">
        <v>204</v>
      </c>
      <c r="W120" s="2" t="s">
        <v>205</v>
      </c>
      <c r="X120" s="2" t="s">
        <v>473</v>
      </c>
      <c r="Y120" s="2" t="s">
        <v>440</v>
      </c>
      <c r="Z120" s="4">
        <v>279</v>
      </c>
      <c r="AA120" s="4">
        <f>=ROUNDDOWN(46.5,0)</f>
      </c>
      <c r="AB120" s="5">
        <v>6</v>
      </c>
      <c r="AC120" s="2" t="s">
        <v>457</v>
      </c>
      <c r="AD120" s="4">
        <v>120</v>
      </c>
      <c r="AE120" s="4">
        <v>260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/>
      <c r="AP120" s="4">
        <v>5</v>
      </c>
      <c r="AQ120" s="8">
        <v>272.42</v>
      </c>
      <c r="AR120" s="4">
        <v>4</v>
      </c>
      <c r="AS120" s="8">
        <v>235.53</v>
      </c>
      <c r="AT120" s="7">
        <v>0.25</v>
      </c>
      <c r="AU120" s="7">
        <v>0.1566</v>
      </c>
      <c r="AV120" s="4">
        <v>11</v>
      </c>
      <c r="AW120" s="8">
        <v>694.22</v>
      </c>
      <c r="AX120" s="4">
        <v>14</v>
      </c>
      <c r="AY120" s="8">
        <v>964.3</v>
      </c>
      <c r="AZ120" s="7">
        <v>-0.2143</v>
      </c>
      <c r="BA120" s="7">
        <v>-0.2801</v>
      </c>
      <c r="BB120" s="7">
        <v>0.3924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>
        <v>0.3514</v>
      </c>
      <c r="BJ120" s="4">
        <v>5</v>
      </c>
      <c r="BK120" s="8">
        <v>272.42</v>
      </c>
      <c r="BL120" s="2" t="s">
        <v>788</v>
      </c>
      <c r="BM120" s="7">
        <v>1</v>
      </c>
      <c r="BN120" s="7">
        <v>1</v>
      </c>
      <c r="BO120" s="4">
        <v>1</v>
      </c>
      <c r="BP120" s="8">
        <v>59</v>
      </c>
      <c r="BQ120" s="4"/>
      <c r="BR120" s="8"/>
      <c r="BS120" s="7"/>
      <c r="BT120" s="7"/>
      <c r="BU120" s="2" t="s">
        <v>210</v>
      </c>
      <c r="BV120" s="2" t="s">
        <v>197</v>
      </c>
      <c r="BW120" s="2" t="s">
        <v>200</v>
      </c>
      <c r="BX120" s="2" t="s">
        <v>1790</v>
      </c>
      <c r="BY120" s="2" t="s">
        <v>212</v>
      </c>
      <c r="BZ120" s="2" t="s">
        <v>200</v>
      </c>
      <c r="CA120" s="4">
        <v>1</v>
      </c>
      <c r="CB120" s="8">
        <v>44.25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440</v>
      </c>
      <c r="CJ120" s="2" t="s">
        <v>342</v>
      </c>
      <c r="CK120" s="2" t="s">
        <v>212</v>
      </c>
      <c r="CL120" s="2" t="s">
        <v>200</v>
      </c>
      <c r="CM120" s="4">
        <v>1</v>
      </c>
      <c r="CN120" s="8">
        <v>60</v>
      </c>
      <c r="CO120" s="4"/>
      <c r="CP120" s="8"/>
      <c r="CQ120" s="7"/>
      <c r="CR120" s="7"/>
      <c r="CS120" s="2" t="s">
        <v>210</v>
      </c>
      <c r="CT120" s="2" t="s">
        <v>197</v>
      </c>
      <c r="CU120" s="2" t="s">
        <v>438</v>
      </c>
      <c r="CV120" s="2" t="s">
        <v>439</v>
      </c>
      <c r="CW120" s="2" t="s">
        <v>212</v>
      </c>
      <c r="CX120" s="2" t="s">
        <v>200</v>
      </c>
      <c r="CY120" s="4">
        <v>1</v>
      </c>
      <c r="CZ120" s="8">
        <v>55.31</v>
      </c>
      <c r="DA120" s="4">
        <v>1</v>
      </c>
      <c r="DB120" s="8">
        <v>55.31</v>
      </c>
      <c r="DC120" s="7"/>
      <c r="DD120" s="7"/>
      <c r="DE120" s="2" t="s">
        <v>210</v>
      </c>
      <c r="DF120" s="2" t="s">
        <v>197</v>
      </c>
      <c r="DG120" s="2" t="s">
        <v>440</v>
      </c>
      <c r="DH120" s="2" t="s">
        <v>438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441</v>
      </c>
      <c r="DT120" s="2" t="s">
        <v>1791</v>
      </c>
      <c r="DU120" s="2" t="s">
        <v>212</v>
      </c>
      <c r="DV120" s="2" t="s">
        <v>200</v>
      </c>
      <c r="DW120" s="4"/>
      <c r="DX120" s="8"/>
      <c r="DY120" s="4">
        <v>2</v>
      </c>
      <c r="DZ120" s="8">
        <v>120.68</v>
      </c>
      <c r="EA120" s="7">
        <v>-1</v>
      </c>
      <c r="EB120" s="7">
        <v>-1</v>
      </c>
      <c r="EC120" s="2" t="s">
        <v>210</v>
      </c>
      <c r="ED120" s="2" t="s">
        <v>197</v>
      </c>
      <c r="EE120" s="2" t="s">
        <v>443</v>
      </c>
      <c r="EF120" s="2" t="s">
        <v>313</v>
      </c>
      <c r="EG120" s="2" t="s">
        <v>212</v>
      </c>
      <c r="EH120" s="2" t="s">
        <v>200</v>
      </c>
      <c r="EI120" s="4"/>
      <c r="EJ120" s="8"/>
      <c r="EK120" s="4">
        <v>1</v>
      </c>
      <c r="EL120" s="8">
        <v>59.54</v>
      </c>
      <c r="EM120" s="7">
        <v>-1</v>
      </c>
      <c r="EN120" s="7">
        <v>-1</v>
      </c>
      <c r="EO120" s="2" t="s">
        <v>210</v>
      </c>
      <c r="EP120" s="2" t="s">
        <v>197</v>
      </c>
      <c r="EQ120" s="2" t="s">
        <v>612</v>
      </c>
      <c r="ER120" s="2" t="s">
        <v>1792</v>
      </c>
      <c r="ES120" s="2" t="s">
        <v>212</v>
      </c>
      <c r="ET120" s="2" t="s">
        <v>200</v>
      </c>
      <c r="EU120" s="4">
        <v>1</v>
      </c>
      <c r="EV120" s="8">
        <v>53.86</v>
      </c>
      <c r="EW120" s="4"/>
      <c r="EX120" s="8"/>
      <c r="EY120" s="7"/>
      <c r="EZ120" s="7"/>
      <c r="FA120" s="2" t="s">
        <v>210</v>
      </c>
      <c r="FB120" s="2" t="s">
        <v>197</v>
      </c>
      <c r="FC120" s="2" t="s">
        <v>445</v>
      </c>
      <c r="FD120" s="2" t="s">
        <v>1207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1717</v>
      </c>
      <c r="FP120" s="2" t="s">
        <v>1477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228</v>
      </c>
      <c r="FZ120" s="2" t="s">
        <v>197</v>
      </c>
      <c r="GA120" s="2" t="s">
        <v>200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197</v>
      </c>
      <c r="GM120" s="2" t="s">
        <v>1172</v>
      </c>
      <c r="GN120" s="2" t="s">
        <v>1711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254</v>
      </c>
      <c r="GX120" s="2" t="s">
        <v>197</v>
      </c>
      <c r="GY120" s="2" t="s">
        <v>200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307</v>
      </c>
      <c r="HJ120" s="2" t="s">
        <v>197</v>
      </c>
      <c r="HK120" s="2" t="s">
        <v>369</v>
      </c>
      <c r="HL120" s="2" t="s">
        <v>200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254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210</v>
      </c>
      <c r="IH120" s="2" t="s">
        <v>197</v>
      </c>
      <c r="II120" s="2" t="s">
        <v>440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228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254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200</v>
      </c>
      <c r="JR120" s="2" t="s">
        <v>200</v>
      </c>
      <c r="JS120" s="2" t="s">
        <v>200</v>
      </c>
      <c r="JT120" s="2" t="s">
        <v>200</v>
      </c>
      <c r="JU120" s="2" t="s">
        <v>200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242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210</v>
      </c>
      <c r="KP120" s="2" t="s">
        <v>243</v>
      </c>
      <c r="KQ120" s="2" t="s">
        <v>454</v>
      </c>
      <c r="KR120" s="2" t="s">
        <v>1005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210</v>
      </c>
      <c r="LB120" s="2" t="s">
        <v>197</v>
      </c>
      <c r="LC120" s="2" t="s">
        <v>446</v>
      </c>
      <c r="LD120" s="2" t="s">
        <v>486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243</v>
      </c>
      <c r="LO120" s="2" t="s">
        <v>412</v>
      </c>
      <c r="LP120" s="2" t="s">
        <v>200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254</v>
      </c>
      <c r="LZ120" s="2" t="s">
        <v>197</v>
      </c>
      <c r="MA120" s="2" t="s">
        <v>200</v>
      </c>
      <c r="MB120" s="2" t="s">
        <v>200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251</v>
      </c>
      <c r="MM120" s="2" t="s">
        <v>283</v>
      </c>
      <c r="MN120" s="2" t="s">
        <v>1793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254</v>
      </c>
      <c r="NJ120" s="2" t="s">
        <v>197</v>
      </c>
      <c r="NK120" s="2" t="s">
        <v>200</v>
      </c>
      <c r="NL120" s="2" t="s">
        <v>200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210</v>
      </c>
      <c r="NV120" s="2" t="s">
        <v>243</v>
      </c>
      <c r="NW120" s="2" t="s">
        <v>279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242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254</v>
      </c>
      <c r="OT120" s="2" t="s">
        <v>243</v>
      </c>
      <c r="OU120" s="2" t="s">
        <v>200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210</v>
      </c>
      <c r="PF120" s="2" t="s">
        <v>197</v>
      </c>
      <c r="PG120" s="2" t="s">
        <v>281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254</v>
      </c>
      <c r="PR120" s="2" t="s">
        <v>197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254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254</v>
      </c>
      <c r="QP120" s="2" t="s">
        <v>243</v>
      </c>
      <c r="QQ120" s="2" t="s">
        <v>200</v>
      </c>
      <c r="QR120" s="2" t="s">
        <v>200</v>
      </c>
      <c r="QS120" s="2" t="s">
        <v>212</v>
      </c>
      <c r="QT120" s="2" t="s">
        <v>200</v>
      </c>
      <c r="QU120" s="4">
        <v>198</v>
      </c>
      <c r="QV120" s="4"/>
      <c r="QW120" s="4"/>
      <c r="QX120" s="4">
        <v>81</v>
      </c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>
        <v>120</v>
      </c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>
        <v>90</v>
      </c>
      <c r="TE120" s="4"/>
      <c r="TF120" s="4">
        <v>50</v>
      </c>
      <c r="TG120" s="4"/>
      <c r="TH120" s="4"/>
      <c r="TI120" s="4"/>
      <c r="TJ120" s="4"/>
    </row>
    <row r="121">
      <c r="A121" s="2" t="s">
        <v>1794</v>
      </c>
      <c r="B121" s="2" t="s">
        <v>189</v>
      </c>
      <c r="C121" s="2" t="s">
        <v>190</v>
      </c>
      <c r="D121" s="2" t="s">
        <v>1619</v>
      </c>
      <c r="E121" s="2" t="s">
        <v>1620</v>
      </c>
      <c r="F121" s="2" t="s">
        <v>428</v>
      </c>
      <c r="G121" s="2" t="s">
        <v>428</v>
      </c>
      <c r="H121" s="2" t="s">
        <v>428</v>
      </c>
      <c r="I121" s="2" t="s">
        <v>1776</v>
      </c>
      <c r="J121" s="2" t="s">
        <v>262</v>
      </c>
      <c r="K121" s="2" t="s">
        <v>430</v>
      </c>
      <c r="L121" s="3">
        <v>65.55</v>
      </c>
      <c r="M121" s="3">
        <v>68.83</v>
      </c>
      <c r="N121" s="3">
        <v>139.99</v>
      </c>
      <c r="O121" s="2" t="s">
        <v>197</v>
      </c>
      <c r="P121" s="2" t="s">
        <v>431</v>
      </c>
      <c r="Q121" s="2" t="s">
        <v>199</v>
      </c>
      <c r="R121" s="2" t="s">
        <v>200</v>
      </c>
      <c r="S121" s="2" t="s">
        <v>432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473</v>
      </c>
      <c r="Y121" s="2" t="s">
        <v>440</v>
      </c>
      <c r="Z121" s="4">
        <v>492</v>
      </c>
      <c r="AA121" s="4">
        <f>=ROUNDDOWN(54.6666666666667,0)</f>
      </c>
      <c r="AB121" s="5">
        <v>9</v>
      </c>
      <c r="AC121" s="2" t="s">
        <v>1795</v>
      </c>
      <c r="AD121" s="4">
        <v>120</v>
      </c>
      <c r="AE121" s="4">
        <v>190</v>
      </c>
      <c r="AF121" s="6">
        <v>66</v>
      </c>
      <c r="AG121" s="6">
        <v>74</v>
      </c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/>
      <c r="AP121" s="4">
        <v>6</v>
      </c>
      <c r="AQ121" s="8">
        <v>421.8</v>
      </c>
      <c r="AR121" s="4">
        <v>10</v>
      </c>
      <c r="AS121" s="8">
        <v>728.77</v>
      </c>
      <c r="AT121" s="7">
        <v>-0.4</v>
      </c>
      <c r="AU121" s="7">
        <v>-0.4212</v>
      </c>
      <c r="AV121" s="4" t="s">
        <v>200</v>
      </c>
      <c r="AW121" s="8" t="s">
        <v>200</v>
      </c>
      <c r="AX121" s="4" t="s">
        <v>200</v>
      </c>
      <c r="AY121" s="8" t="s">
        <v>200</v>
      </c>
      <c r="AZ121" s="7" t="s">
        <v>200</v>
      </c>
      <c r="BA121" s="7" t="s">
        <v>200</v>
      </c>
      <c r="BB121" s="7">
        <v>0.6076</v>
      </c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 t="s">
        <v>200</v>
      </c>
      <c r="BJ121" s="4">
        <v>6</v>
      </c>
      <c r="BK121" s="8">
        <v>421.8</v>
      </c>
      <c r="BL121" s="2" t="s">
        <v>1796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584</v>
      </c>
      <c r="BY121" s="2" t="s">
        <v>212</v>
      </c>
      <c r="BZ121" s="2" t="s">
        <v>200</v>
      </c>
      <c r="CA121" s="4">
        <v>1</v>
      </c>
      <c r="CB121" s="8">
        <v>57.34</v>
      </c>
      <c r="CC121" s="4">
        <v>1</v>
      </c>
      <c r="CD121" s="8">
        <v>67.46</v>
      </c>
      <c r="CE121" s="7"/>
      <c r="CF121" s="7">
        <v>-0.15</v>
      </c>
      <c r="CG121" s="2" t="s">
        <v>210</v>
      </c>
      <c r="CH121" s="2" t="s">
        <v>197</v>
      </c>
      <c r="CI121" s="2" t="s">
        <v>440</v>
      </c>
      <c r="CJ121" s="2" t="s">
        <v>342</v>
      </c>
      <c r="CK121" s="2" t="s">
        <v>212</v>
      </c>
      <c r="CL121" s="2" t="s">
        <v>200</v>
      </c>
      <c r="CM121" s="4">
        <v>2</v>
      </c>
      <c r="CN121" s="8">
        <v>150</v>
      </c>
      <c r="CO121" s="4">
        <v>2</v>
      </c>
      <c r="CP121" s="8">
        <v>150</v>
      </c>
      <c r="CQ121" s="7"/>
      <c r="CR121" s="7"/>
      <c r="CS121" s="2" t="s">
        <v>210</v>
      </c>
      <c r="CT121" s="2" t="s">
        <v>197</v>
      </c>
      <c r="CU121" s="2" t="s">
        <v>438</v>
      </c>
      <c r="CV121" s="2" t="s">
        <v>1182</v>
      </c>
      <c r="CW121" s="2" t="s">
        <v>212</v>
      </c>
      <c r="CX121" s="2" t="s">
        <v>200</v>
      </c>
      <c r="CY121" s="4"/>
      <c r="CZ121" s="8"/>
      <c r="DA121" s="4">
        <v>2</v>
      </c>
      <c r="DB121" s="8">
        <v>143.36</v>
      </c>
      <c r="DC121" s="7">
        <v>-1</v>
      </c>
      <c r="DD121" s="7">
        <v>-1</v>
      </c>
      <c r="DE121" s="2" t="s">
        <v>210</v>
      </c>
      <c r="DF121" s="2" t="s">
        <v>197</v>
      </c>
      <c r="DG121" s="2" t="s">
        <v>440</v>
      </c>
      <c r="DH121" s="2" t="s">
        <v>438</v>
      </c>
      <c r="DI121" s="2" t="s">
        <v>212</v>
      </c>
      <c r="DJ121" s="2" t="s">
        <v>200</v>
      </c>
      <c r="DK121" s="4"/>
      <c r="DL121" s="8"/>
      <c r="DM121" s="4">
        <v>1</v>
      </c>
      <c r="DN121" s="8">
        <v>73.8</v>
      </c>
      <c r="DO121" s="7">
        <v>-1</v>
      </c>
      <c r="DP121" s="7">
        <v>-1</v>
      </c>
      <c r="DQ121" s="2" t="s">
        <v>210</v>
      </c>
      <c r="DR121" s="2" t="s">
        <v>197</v>
      </c>
      <c r="DS121" s="2" t="s">
        <v>441</v>
      </c>
      <c r="DT121" s="2" t="s">
        <v>1793</v>
      </c>
      <c r="DU121" s="2" t="s">
        <v>212</v>
      </c>
      <c r="DV121" s="2" t="s">
        <v>200</v>
      </c>
      <c r="DW121" s="4">
        <v>1</v>
      </c>
      <c r="DX121" s="8">
        <v>76.8</v>
      </c>
      <c r="DY121" s="4">
        <v>1</v>
      </c>
      <c r="DZ121" s="8">
        <v>76.8</v>
      </c>
      <c r="EA121" s="7"/>
      <c r="EB121" s="7"/>
      <c r="EC121" s="2" t="s">
        <v>210</v>
      </c>
      <c r="ED121" s="2" t="s">
        <v>197</v>
      </c>
      <c r="EE121" s="2" t="s">
        <v>443</v>
      </c>
      <c r="EF121" s="2" t="s">
        <v>1797</v>
      </c>
      <c r="EG121" s="2" t="s">
        <v>212</v>
      </c>
      <c r="EH121" s="2" t="s">
        <v>200</v>
      </c>
      <c r="EI121" s="4"/>
      <c r="EJ121" s="8"/>
      <c r="EK121" s="4">
        <v>1</v>
      </c>
      <c r="EL121" s="8">
        <v>76.07</v>
      </c>
      <c r="EM121" s="7">
        <v>-1</v>
      </c>
      <c r="EN121" s="7">
        <v>-1</v>
      </c>
      <c r="EO121" s="2" t="s">
        <v>210</v>
      </c>
      <c r="EP121" s="2" t="s">
        <v>197</v>
      </c>
      <c r="EQ121" s="2" t="s">
        <v>612</v>
      </c>
      <c r="ER121" s="2" t="s">
        <v>792</v>
      </c>
      <c r="ES121" s="2" t="s">
        <v>212</v>
      </c>
      <c r="ET121" s="2" t="s">
        <v>200</v>
      </c>
      <c r="EU121" s="4">
        <v>2</v>
      </c>
      <c r="EV121" s="8">
        <v>137.66</v>
      </c>
      <c r="EW121" s="4"/>
      <c r="EX121" s="8"/>
      <c r="EY121" s="7"/>
      <c r="EZ121" s="7"/>
      <c r="FA121" s="2" t="s">
        <v>210</v>
      </c>
      <c r="FB121" s="2" t="s">
        <v>197</v>
      </c>
      <c r="FC121" s="2" t="s">
        <v>445</v>
      </c>
      <c r="FD121" s="2" t="s">
        <v>284</v>
      </c>
      <c r="FE121" s="2" t="s">
        <v>212</v>
      </c>
      <c r="FF121" s="2" t="s">
        <v>200</v>
      </c>
      <c r="FG121" s="4"/>
      <c r="FH121" s="8"/>
      <c r="FI121" s="4">
        <v>1</v>
      </c>
      <c r="FJ121" s="8">
        <v>76.07</v>
      </c>
      <c r="FK121" s="7">
        <v>-1</v>
      </c>
      <c r="FL121" s="7">
        <v>-1</v>
      </c>
      <c r="FM121" s="2" t="s">
        <v>210</v>
      </c>
      <c r="FN121" s="2" t="s">
        <v>197</v>
      </c>
      <c r="FO121" s="2" t="s">
        <v>1717</v>
      </c>
      <c r="FP121" s="2" t="s">
        <v>1798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228</v>
      </c>
      <c r="FZ121" s="2" t="s">
        <v>197</v>
      </c>
      <c r="GA121" s="2" t="s">
        <v>200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210</v>
      </c>
      <c r="GL121" s="2" t="s">
        <v>197</v>
      </c>
      <c r="GM121" s="2" t="s">
        <v>1172</v>
      </c>
      <c r="GN121" s="2" t="s">
        <v>231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254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307</v>
      </c>
      <c r="HJ121" s="2" t="s">
        <v>197</v>
      </c>
      <c r="HK121" s="2" t="s">
        <v>369</v>
      </c>
      <c r="HL121" s="2" t="s">
        <v>1799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254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210</v>
      </c>
      <c r="IH121" s="2" t="s">
        <v>197</v>
      </c>
      <c r="II121" s="2" t="s">
        <v>440</v>
      </c>
      <c r="IJ121" s="2" t="s">
        <v>1138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228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254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200</v>
      </c>
      <c r="JR121" s="2" t="s">
        <v>200</v>
      </c>
      <c r="JS121" s="2" t="s">
        <v>200</v>
      </c>
      <c r="JT121" s="2" t="s">
        <v>200</v>
      </c>
      <c r="JU121" s="2" t="s">
        <v>200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242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>
        <v>1</v>
      </c>
      <c r="KL121" s="8">
        <v>65.21</v>
      </c>
      <c r="KM121" s="7">
        <v>-1</v>
      </c>
      <c r="KN121" s="7">
        <v>-1</v>
      </c>
      <c r="KO121" s="2" t="s">
        <v>210</v>
      </c>
      <c r="KP121" s="2" t="s">
        <v>243</v>
      </c>
      <c r="KQ121" s="2" t="s">
        <v>454</v>
      </c>
      <c r="KR121" s="2" t="s">
        <v>794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210</v>
      </c>
      <c r="LB121" s="2" t="s">
        <v>197</v>
      </c>
      <c r="LC121" s="2" t="s">
        <v>315</v>
      </c>
      <c r="LD121" s="2" t="s">
        <v>1305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210</v>
      </c>
      <c r="LN121" s="2" t="s">
        <v>243</v>
      </c>
      <c r="LO121" s="2" t="s">
        <v>412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254</v>
      </c>
      <c r="LZ121" s="2" t="s">
        <v>197</v>
      </c>
      <c r="MA121" s="2" t="s">
        <v>200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210</v>
      </c>
      <c r="ML121" s="2" t="s">
        <v>251</v>
      </c>
      <c r="MM121" s="2" t="s">
        <v>283</v>
      </c>
      <c r="MN121" s="2" t="s">
        <v>442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254</v>
      </c>
      <c r="NJ121" s="2" t="s">
        <v>197</v>
      </c>
      <c r="NK121" s="2" t="s">
        <v>200</v>
      </c>
      <c r="NL121" s="2" t="s">
        <v>200</v>
      </c>
      <c r="NM121" s="2" t="s">
        <v>212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210</v>
      </c>
      <c r="NV121" s="2" t="s">
        <v>243</v>
      </c>
      <c r="NW121" s="2" t="s">
        <v>279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242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254</v>
      </c>
      <c r="OT121" s="2" t="s">
        <v>243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210</v>
      </c>
      <c r="PF121" s="2" t="s">
        <v>197</v>
      </c>
      <c r="PG121" s="2" t="s">
        <v>281</v>
      </c>
      <c r="PH121" s="2" t="s">
        <v>200</v>
      </c>
      <c r="PI121" s="2" t="s">
        <v>212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254</v>
      </c>
      <c r="PR121" s="2" t="s">
        <v>197</v>
      </c>
      <c r="PS121" s="2" t="s">
        <v>200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254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254</v>
      </c>
      <c r="QP121" s="2" t="s">
        <v>243</v>
      </c>
      <c r="QQ121" s="2" t="s">
        <v>200</v>
      </c>
      <c r="QR121" s="2" t="s">
        <v>200</v>
      </c>
      <c r="QS121" s="2" t="s">
        <v>212</v>
      </c>
      <c r="QT121" s="2" t="s">
        <v>200</v>
      </c>
      <c r="QU121" s="4">
        <v>365</v>
      </c>
      <c r="QV121" s="4"/>
      <c r="QW121" s="4"/>
      <c r="QX121" s="4">
        <v>127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>
        <v>120</v>
      </c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>
        <v>70</v>
      </c>
      <c r="TE121" s="4"/>
      <c r="TF121" s="4"/>
      <c r="TG121" s="4"/>
      <c r="TH121" s="4"/>
      <c r="TI121" s="4"/>
      <c r="TJ121" s="4"/>
    </row>
    <row r="122">
      <c r="A122" s="2" t="s">
        <v>1800</v>
      </c>
      <c r="B122" s="2" t="s">
        <v>189</v>
      </c>
      <c r="C122" s="2" t="s">
        <v>190</v>
      </c>
      <c r="D122" s="2" t="s">
        <v>1619</v>
      </c>
      <c r="E122" s="2" t="s">
        <v>1620</v>
      </c>
      <c r="F122" s="2" t="s">
        <v>428</v>
      </c>
      <c r="G122" s="2" t="s">
        <v>428</v>
      </c>
      <c r="H122" s="2" t="s">
        <v>428</v>
      </c>
      <c r="I122" s="2" t="s">
        <v>1776</v>
      </c>
      <c r="J122" s="2" t="s">
        <v>195</v>
      </c>
      <c r="K122" s="2" t="s">
        <v>564</v>
      </c>
      <c r="L122" s="3">
        <v>51.3</v>
      </c>
      <c r="M122" s="3">
        <v>53.86</v>
      </c>
      <c r="N122" s="3">
        <v>109.99</v>
      </c>
      <c r="O122" s="2" t="s">
        <v>197</v>
      </c>
      <c r="P122" s="2" t="s">
        <v>396</v>
      </c>
      <c r="Q122" s="2" t="s">
        <v>199</v>
      </c>
      <c r="R122" s="2" t="s">
        <v>200</v>
      </c>
      <c r="S122" s="2" t="s">
        <v>565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473</v>
      </c>
      <c r="Y122" s="2" t="s">
        <v>566</v>
      </c>
      <c r="Z122" s="4">
        <v>99</v>
      </c>
      <c r="AA122" s="4">
        <f>=ROUNDDOWN(33,0)</f>
      </c>
      <c r="AB122" s="5">
        <v>3</v>
      </c>
      <c r="AC122" s="2" t="s">
        <v>200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/>
      <c r="AP122" s="4">
        <v>2</v>
      </c>
      <c r="AQ122" s="8">
        <v>91.75</v>
      </c>
      <c r="AR122" s="4"/>
      <c r="AS122" s="8"/>
      <c r="AT122" s="7"/>
      <c r="AU122" s="7"/>
      <c r="AV122" s="4">
        <v>4</v>
      </c>
      <c r="AW122" s="8">
        <v>241.2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0.3804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>
        <v>0.1221</v>
      </c>
      <c r="BJ122" s="4">
        <v>2</v>
      </c>
      <c r="BK122" s="8">
        <v>91.75</v>
      </c>
      <c r="BL122" s="2" t="s">
        <v>1360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210</v>
      </c>
      <c r="BV122" s="2" t="s">
        <v>197</v>
      </c>
      <c r="BW122" s="2" t="s">
        <v>200</v>
      </c>
      <c r="BX122" s="2" t="s">
        <v>567</v>
      </c>
      <c r="BY122" s="2" t="s">
        <v>212</v>
      </c>
      <c r="BZ122" s="2" t="s">
        <v>200</v>
      </c>
      <c r="CA122" s="4">
        <v>1</v>
      </c>
      <c r="CB122" s="8">
        <v>36.44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568</v>
      </c>
      <c r="CJ122" s="2" t="s">
        <v>1801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570</v>
      </c>
      <c r="CV122" s="2" t="s">
        <v>1234</v>
      </c>
      <c r="CW122" s="2" t="s">
        <v>212</v>
      </c>
      <c r="CX122" s="2" t="s">
        <v>200</v>
      </c>
      <c r="CY122" s="4">
        <v>1</v>
      </c>
      <c r="CZ122" s="8">
        <v>55.31</v>
      </c>
      <c r="DA122" s="4"/>
      <c r="DB122" s="8"/>
      <c r="DC122" s="7"/>
      <c r="DD122" s="7"/>
      <c r="DE122" s="2" t="s">
        <v>210</v>
      </c>
      <c r="DF122" s="2" t="s">
        <v>197</v>
      </c>
      <c r="DG122" s="2" t="s">
        <v>1802</v>
      </c>
      <c r="DH122" s="2" t="s">
        <v>1803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373</v>
      </c>
      <c r="DT122" s="2" t="s">
        <v>200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210</v>
      </c>
      <c r="ED122" s="2" t="s">
        <v>197</v>
      </c>
      <c r="EE122" s="2" t="s">
        <v>574</v>
      </c>
      <c r="EF122" s="2" t="s">
        <v>1804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575</v>
      </c>
      <c r="ER122" s="2" t="s">
        <v>1805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576</v>
      </c>
      <c r="FD122" s="2" t="s">
        <v>968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228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228</v>
      </c>
      <c r="FZ122" s="2" t="s">
        <v>197</v>
      </c>
      <c r="GA122" s="2" t="s">
        <v>200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406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254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254</v>
      </c>
      <c r="HJ122" s="2" t="s">
        <v>197</v>
      </c>
      <c r="HK122" s="2" t="s">
        <v>200</v>
      </c>
      <c r="HL122" s="2" t="s">
        <v>200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254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210</v>
      </c>
      <c r="IH122" s="2" t="s">
        <v>197</v>
      </c>
      <c r="II122" s="2" t="s">
        <v>373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228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254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200</v>
      </c>
      <c r="JR122" s="2" t="s">
        <v>200</v>
      </c>
      <c r="JS122" s="2" t="s">
        <v>200</v>
      </c>
      <c r="JT122" s="2" t="s">
        <v>200</v>
      </c>
      <c r="JU122" s="2" t="s">
        <v>200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242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228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254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254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254</v>
      </c>
      <c r="LZ122" s="2" t="s">
        <v>197</v>
      </c>
      <c r="MA122" s="2" t="s">
        <v>200</v>
      </c>
      <c r="MB122" s="2" t="s">
        <v>200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200</v>
      </c>
      <c r="ML122" s="2" t="s">
        <v>200</v>
      </c>
      <c r="MM122" s="2" t="s">
        <v>200</v>
      </c>
      <c r="MN122" s="2" t="s">
        <v>200</v>
      </c>
      <c r="MO122" s="2" t="s">
        <v>200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254</v>
      </c>
      <c r="MX122" s="2" t="s">
        <v>243</v>
      </c>
      <c r="MY122" s="2" t="s">
        <v>200</v>
      </c>
      <c r="MZ122" s="2" t="s">
        <v>200</v>
      </c>
      <c r="NA122" s="2" t="s">
        <v>212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254</v>
      </c>
      <c r="NJ122" s="2" t="s">
        <v>197</v>
      </c>
      <c r="NK122" s="2" t="s">
        <v>200</v>
      </c>
      <c r="NL122" s="2" t="s">
        <v>200</v>
      </c>
      <c r="NM122" s="2" t="s">
        <v>212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228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200</v>
      </c>
      <c r="OH122" s="2" t="s">
        <v>200</v>
      </c>
      <c r="OI122" s="2" t="s">
        <v>200</v>
      </c>
      <c r="OJ122" s="2" t="s">
        <v>200</v>
      </c>
      <c r="OK122" s="2" t="s">
        <v>200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200</v>
      </c>
      <c r="OT122" s="2" t="s">
        <v>200</v>
      </c>
      <c r="OU122" s="2" t="s">
        <v>200</v>
      </c>
      <c r="OV122" s="2" t="s">
        <v>200</v>
      </c>
      <c r="OW122" s="2" t="s">
        <v>200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228</v>
      </c>
      <c r="PF122" s="2" t="s">
        <v>197</v>
      </c>
      <c r="PG122" s="2" t="s">
        <v>200</v>
      </c>
      <c r="PH122" s="2" t="s">
        <v>200</v>
      </c>
      <c r="PI122" s="2" t="s">
        <v>212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254</v>
      </c>
      <c r="PR122" s="2" t="s">
        <v>197</v>
      </c>
      <c r="PS122" s="2" t="s">
        <v>200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254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200</v>
      </c>
      <c r="QP122" s="2" t="s">
        <v>200</v>
      </c>
      <c r="QQ122" s="2" t="s">
        <v>200</v>
      </c>
      <c r="QR122" s="2" t="s">
        <v>200</v>
      </c>
      <c r="QS122" s="2" t="s">
        <v>200</v>
      </c>
      <c r="QT122" s="2" t="s">
        <v>200</v>
      </c>
      <c r="QU122" s="4">
        <v>99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1806</v>
      </c>
      <c r="B123" s="2" t="s">
        <v>189</v>
      </c>
      <c r="C123" s="2" t="s">
        <v>190</v>
      </c>
      <c r="D123" s="2" t="s">
        <v>1619</v>
      </c>
      <c r="E123" s="2" t="s">
        <v>1620</v>
      </c>
      <c r="F123" s="2" t="s">
        <v>428</v>
      </c>
      <c r="G123" s="2" t="s">
        <v>428</v>
      </c>
      <c r="H123" s="2" t="s">
        <v>428</v>
      </c>
      <c r="I123" s="2" t="s">
        <v>1776</v>
      </c>
      <c r="J123" s="2" t="s">
        <v>262</v>
      </c>
      <c r="K123" s="2" t="s">
        <v>564</v>
      </c>
      <c r="L123" s="3">
        <v>65.55</v>
      </c>
      <c r="M123" s="3">
        <v>68.83</v>
      </c>
      <c r="N123" s="3">
        <v>139.99</v>
      </c>
      <c r="O123" s="2" t="s">
        <v>197</v>
      </c>
      <c r="P123" s="2" t="s">
        <v>396</v>
      </c>
      <c r="Q123" s="2" t="s">
        <v>199</v>
      </c>
      <c r="R123" s="2" t="s">
        <v>200</v>
      </c>
      <c r="S123" s="2" t="s">
        <v>565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473</v>
      </c>
      <c r="Y123" s="2" t="s">
        <v>566</v>
      </c>
      <c r="Z123" s="4">
        <v>156</v>
      </c>
      <c r="AA123" s="4">
        <f>=ROUNDDOWN(78,0)</f>
      </c>
      <c r="AB123" s="5">
        <v>2</v>
      </c>
      <c r="AC123" s="2" t="s">
        <v>200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/>
      <c r="AP123" s="4">
        <v>2</v>
      </c>
      <c r="AQ123" s="8">
        <v>149.45</v>
      </c>
      <c r="AR123" s="4"/>
      <c r="AS123" s="8"/>
      <c r="AT123" s="7"/>
      <c r="AU123" s="7"/>
      <c r="AV123" s="4" t="s">
        <v>200</v>
      </c>
      <c r="AW123" s="8" t="s">
        <v>200</v>
      </c>
      <c r="AX123" s="4" t="s">
        <v>200</v>
      </c>
      <c r="AY123" s="8" t="s">
        <v>200</v>
      </c>
      <c r="AZ123" s="7" t="s">
        <v>200</v>
      </c>
      <c r="BA123" s="7" t="s">
        <v>200</v>
      </c>
      <c r="BB123" s="7">
        <v>0.6196</v>
      </c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>
        <v>2</v>
      </c>
      <c r="BK123" s="8">
        <v>149.45</v>
      </c>
      <c r="BL123" s="2" t="s">
        <v>1807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1233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197</v>
      </c>
      <c r="CI123" s="2" t="s">
        <v>568</v>
      </c>
      <c r="CJ123" s="2" t="s">
        <v>1329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570</v>
      </c>
      <c r="CV123" s="2" t="s">
        <v>1234</v>
      </c>
      <c r="CW123" s="2" t="s">
        <v>212</v>
      </c>
      <c r="CX123" s="2" t="s">
        <v>200</v>
      </c>
      <c r="CY123" s="4">
        <v>1</v>
      </c>
      <c r="CZ123" s="8">
        <v>71.68</v>
      </c>
      <c r="DA123" s="4"/>
      <c r="DB123" s="8"/>
      <c r="DC123" s="7"/>
      <c r="DD123" s="7"/>
      <c r="DE123" s="2" t="s">
        <v>210</v>
      </c>
      <c r="DF123" s="2" t="s">
        <v>197</v>
      </c>
      <c r="DG123" s="2" t="s">
        <v>1802</v>
      </c>
      <c r="DH123" s="2" t="s">
        <v>1808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197</v>
      </c>
      <c r="DS123" s="2" t="s">
        <v>566</v>
      </c>
      <c r="DT123" s="2" t="s">
        <v>1809</v>
      </c>
      <c r="DU123" s="2" t="s">
        <v>212</v>
      </c>
      <c r="DV123" s="2" t="s">
        <v>200</v>
      </c>
      <c r="DW123" s="4"/>
      <c r="DX123" s="8"/>
      <c r="DY123" s="4"/>
      <c r="DZ123" s="8"/>
      <c r="EA123" s="7"/>
      <c r="EB123" s="7"/>
      <c r="EC123" s="2" t="s">
        <v>210</v>
      </c>
      <c r="ED123" s="2" t="s">
        <v>197</v>
      </c>
      <c r="EE123" s="2" t="s">
        <v>574</v>
      </c>
      <c r="EF123" s="2" t="s">
        <v>200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575</v>
      </c>
      <c r="ER123" s="2" t="s">
        <v>200</v>
      </c>
      <c r="ES123" s="2" t="s">
        <v>212</v>
      </c>
      <c r="ET123" s="2" t="s">
        <v>200</v>
      </c>
      <c r="EU123" s="4">
        <v>1</v>
      </c>
      <c r="EV123" s="8">
        <v>77.77</v>
      </c>
      <c r="EW123" s="4"/>
      <c r="EX123" s="8"/>
      <c r="EY123" s="7"/>
      <c r="EZ123" s="7"/>
      <c r="FA123" s="2" t="s">
        <v>210</v>
      </c>
      <c r="FB123" s="2" t="s">
        <v>197</v>
      </c>
      <c r="FC123" s="2" t="s">
        <v>576</v>
      </c>
      <c r="FD123" s="2" t="s">
        <v>1808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228</v>
      </c>
      <c r="FN123" s="2" t="s">
        <v>197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228</v>
      </c>
      <c r="FZ123" s="2" t="s">
        <v>197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406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254</v>
      </c>
      <c r="GX123" s="2" t="s">
        <v>197</v>
      </c>
      <c r="GY123" s="2" t="s">
        <v>200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254</v>
      </c>
      <c r="HJ123" s="2" t="s">
        <v>197</v>
      </c>
      <c r="HK123" s="2" t="s">
        <v>200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254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210</v>
      </c>
      <c r="IH123" s="2" t="s">
        <v>197</v>
      </c>
      <c r="II123" s="2" t="s">
        <v>566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228</v>
      </c>
      <c r="IT123" s="2" t="s">
        <v>197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254</v>
      </c>
      <c r="JF123" s="2" t="s">
        <v>197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200</v>
      </c>
      <c r="JR123" s="2" t="s">
        <v>200</v>
      </c>
      <c r="JS123" s="2" t="s">
        <v>200</v>
      </c>
      <c r="JT123" s="2" t="s">
        <v>200</v>
      </c>
      <c r="JU123" s="2" t="s">
        <v>200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242</v>
      </c>
      <c r="KD123" s="2" t="s">
        <v>197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228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254</v>
      </c>
      <c r="LB123" s="2" t="s">
        <v>197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254</v>
      </c>
      <c r="LN123" s="2" t="s">
        <v>197</v>
      </c>
      <c r="LO123" s="2" t="s">
        <v>200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254</v>
      </c>
      <c r="LZ123" s="2" t="s">
        <v>197</v>
      </c>
      <c r="MA123" s="2" t="s">
        <v>200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200</v>
      </c>
      <c r="ML123" s="2" t="s">
        <v>200</v>
      </c>
      <c r="MM123" s="2" t="s">
        <v>200</v>
      </c>
      <c r="MN123" s="2" t="s">
        <v>200</v>
      </c>
      <c r="MO123" s="2" t="s">
        <v>200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254</v>
      </c>
      <c r="MX123" s="2" t="s">
        <v>243</v>
      </c>
      <c r="MY123" s="2" t="s">
        <v>200</v>
      </c>
      <c r="MZ123" s="2" t="s">
        <v>200</v>
      </c>
      <c r="NA123" s="2" t="s">
        <v>212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254</v>
      </c>
      <c r="NJ123" s="2" t="s">
        <v>197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228</v>
      </c>
      <c r="NV123" s="2" t="s">
        <v>197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200</v>
      </c>
      <c r="OH123" s="2" t="s">
        <v>200</v>
      </c>
      <c r="OI123" s="2" t="s">
        <v>200</v>
      </c>
      <c r="OJ123" s="2" t="s">
        <v>200</v>
      </c>
      <c r="OK123" s="2" t="s">
        <v>200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200</v>
      </c>
      <c r="OT123" s="2" t="s">
        <v>200</v>
      </c>
      <c r="OU123" s="2" t="s">
        <v>200</v>
      </c>
      <c r="OV123" s="2" t="s">
        <v>200</v>
      </c>
      <c r="OW123" s="2" t="s">
        <v>200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228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254</v>
      </c>
      <c r="PR123" s="2" t="s">
        <v>197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254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200</v>
      </c>
      <c r="QP123" s="2" t="s">
        <v>200</v>
      </c>
      <c r="QQ123" s="2" t="s">
        <v>200</v>
      </c>
      <c r="QR123" s="2" t="s">
        <v>200</v>
      </c>
      <c r="QS123" s="2" t="s">
        <v>200</v>
      </c>
      <c r="QT123" s="2" t="s">
        <v>200</v>
      </c>
      <c r="QU123" s="4">
        <v>156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1810</v>
      </c>
      <c r="B124" s="2" t="s">
        <v>189</v>
      </c>
      <c r="C124" s="2" t="s">
        <v>190</v>
      </c>
      <c r="D124" s="2" t="s">
        <v>1619</v>
      </c>
      <c r="E124" s="2" t="s">
        <v>1620</v>
      </c>
      <c r="F124" s="2" t="s">
        <v>428</v>
      </c>
      <c r="G124" s="2" t="s">
        <v>428</v>
      </c>
      <c r="H124" s="2" t="s">
        <v>428</v>
      </c>
      <c r="I124" s="2" t="s">
        <v>1776</v>
      </c>
      <c r="J124" s="2" t="s">
        <v>195</v>
      </c>
      <c r="K124" s="2" t="s">
        <v>286</v>
      </c>
      <c r="L124" s="3">
        <v>51.3</v>
      </c>
      <c r="M124" s="3">
        <v>53.86</v>
      </c>
      <c r="N124" s="3">
        <v>109.99</v>
      </c>
      <c r="O124" s="2" t="s">
        <v>197</v>
      </c>
      <c r="P124" s="2" t="s">
        <v>528</v>
      </c>
      <c r="Q124" s="2" t="s">
        <v>199</v>
      </c>
      <c r="R124" s="2" t="s">
        <v>200</v>
      </c>
      <c r="S124" s="2" t="s">
        <v>529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473</v>
      </c>
      <c r="Y124" s="2" t="s">
        <v>530</v>
      </c>
      <c r="Z124" s="4">
        <v>119</v>
      </c>
      <c r="AA124" s="4">
        <f>=ROUNDDOWN(59.5,0)</f>
      </c>
      <c r="AB124" s="5">
        <v>2</v>
      </c>
      <c r="AC124" s="2" t="s">
        <v>200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/>
      <c r="AP124" s="4">
        <v>2</v>
      </c>
      <c r="AQ124" s="8">
        <v>107.37</v>
      </c>
      <c r="AR124" s="4">
        <v>4</v>
      </c>
      <c r="AS124" s="8">
        <v>235.99</v>
      </c>
      <c r="AT124" s="7">
        <v>-0.5</v>
      </c>
      <c r="AU124" s="7">
        <v>-0.545</v>
      </c>
      <c r="AV124" s="4">
        <v>3</v>
      </c>
      <c r="AW124" s="8">
        <v>179.05</v>
      </c>
      <c r="AX124" s="4">
        <v>7</v>
      </c>
      <c r="AY124" s="8">
        <v>462.66</v>
      </c>
      <c r="AZ124" s="7">
        <v>-0.5714</v>
      </c>
      <c r="BA124" s="7">
        <v>-0.613</v>
      </c>
      <c r="BB124" s="7">
        <v>0.5997</v>
      </c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>
        <v>0.0906</v>
      </c>
      <c r="BJ124" s="4">
        <v>2</v>
      </c>
      <c r="BK124" s="8">
        <v>107.37</v>
      </c>
      <c r="BL124" s="2" t="s">
        <v>1811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210</v>
      </c>
      <c r="BV124" s="2" t="s">
        <v>197</v>
      </c>
      <c r="BW124" s="2" t="s">
        <v>200</v>
      </c>
      <c r="BX124" s="2" t="s">
        <v>1299</v>
      </c>
      <c r="BY124" s="2" t="s">
        <v>212</v>
      </c>
      <c r="BZ124" s="2" t="s">
        <v>200</v>
      </c>
      <c r="CA124" s="4">
        <v>1</v>
      </c>
      <c r="CB124" s="8">
        <v>52.06</v>
      </c>
      <c r="CC124" s="4"/>
      <c r="CD124" s="8"/>
      <c r="CE124" s="7"/>
      <c r="CF124" s="7"/>
      <c r="CG124" s="2" t="s">
        <v>210</v>
      </c>
      <c r="CH124" s="2" t="s">
        <v>197</v>
      </c>
      <c r="CI124" s="2" t="s">
        <v>532</v>
      </c>
      <c r="CJ124" s="2" t="s">
        <v>1812</v>
      </c>
      <c r="CK124" s="2" t="s">
        <v>212</v>
      </c>
      <c r="CL124" s="2" t="s">
        <v>200</v>
      </c>
      <c r="CM124" s="4"/>
      <c r="CN124" s="8"/>
      <c r="CO124" s="4">
        <v>1</v>
      </c>
      <c r="CP124" s="8">
        <v>60</v>
      </c>
      <c r="CQ124" s="7">
        <v>-1</v>
      </c>
      <c r="CR124" s="7">
        <v>-1</v>
      </c>
      <c r="CS124" s="2" t="s">
        <v>210</v>
      </c>
      <c r="CT124" s="2" t="s">
        <v>197</v>
      </c>
      <c r="CU124" s="2" t="s">
        <v>534</v>
      </c>
      <c r="CV124" s="2" t="s">
        <v>347</v>
      </c>
      <c r="CW124" s="2" t="s">
        <v>212</v>
      </c>
      <c r="CX124" s="2" t="s">
        <v>200</v>
      </c>
      <c r="CY124" s="4">
        <v>1</v>
      </c>
      <c r="CZ124" s="8">
        <v>55.31</v>
      </c>
      <c r="DA124" s="4">
        <v>1</v>
      </c>
      <c r="DB124" s="8">
        <v>55.31</v>
      </c>
      <c r="DC124" s="7"/>
      <c r="DD124" s="7"/>
      <c r="DE124" s="2" t="s">
        <v>210</v>
      </c>
      <c r="DF124" s="2" t="s">
        <v>197</v>
      </c>
      <c r="DG124" s="2" t="s">
        <v>536</v>
      </c>
      <c r="DH124" s="2" t="s">
        <v>1813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538</v>
      </c>
      <c r="DT124" s="2" t="s">
        <v>1814</v>
      </c>
      <c r="DU124" s="2" t="s">
        <v>212</v>
      </c>
      <c r="DV124" s="2" t="s">
        <v>200</v>
      </c>
      <c r="DW124" s="4"/>
      <c r="DX124" s="8"/>
      <c r="DY124" s="4">
        <v>2</v>
      </c>
      <c r="DZ124" s="8">
        <v>120.68</v>
      </c>
      <c r="EA124" s="7">
        <v>-1</v>
      </c>
      <c r="EB124" s="7">
        <v>-1</v>
      </c>
      <c r="EC124" s="2" t="s">
        <v>210</v>
      </c>
      <c r="ED124" s="2" t="s">
        <v>197</v>
      </c>
      <c r="EE124" s="2" t="s">
        <v>540</v>
      </c>
      <c r="EF124" s="2" t="s">
        <v>959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541</v>
      </c>
      <c r="ER124" s="2" t="s">
        <v>554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543</v>
      </c>
      <c r="FD124" s="2" t="s">
        <v>1137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228</v>
      </c>
      <c r="FN124" s="2" t="s">
        <v>197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228</v>
      </c>
      <c r="FZ124" s="2" t="s">
        <v>197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254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254</v>
      </c>
      <c r="GX124" s="2" t="s">
        <v>197</v>
      </c>
      <c r="GY124" s="2" t="s">
        <v>200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307</v>
      </c>
      <c r="HJ124" s="2" t="s">
        <v>197</v>
      </c>
      <c r="HK124" s="2" t="s">
        <v>369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254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210</v>
      </c>
      <c r="IH124" s="2" t="s">
        <v>197</v>
      </c>
      <c r="II124" s="2" t="s">
        <v>530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228</v>
      </c>
      <c r="IT124" s="2" t="s">
        <v>197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254</v>
      </c>
      <c r="JF124" s="2" t="s">
        <v>197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200</v>
      </c>
      <c r="JR124" s="2" t="s">
        <v>200</v>
      </c>
      <c r="JS124" s="2" t="s">
        <v>200</v>
      </c>
      <c r="JT124" s="2" t="s">
        <v>200</v>
      </c>
      <c r="JU124" s="2" t="s">
        <v>200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242</v>
      </c>
      <c r="KD124" s="2" t="s">
        <v>197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210</v>
      </c>
      <c r="KP124" s="2" t="s">
        <v>243</v>
      </c>
      <c r="KQ124" s="2" t="s">
        <v>547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406</v>
      </c>
      <c r="LB124" s="2" t="s">
        <v>197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254</v>
      </c>
      <c r="LN124" s="2" t="s">
        <v>197</v>
      </c>
      <c r="LO124" s="2" t="s">
        <v>200</v>
      </c>
      <c r="LP124" s="2" t="s">
        <v>200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254</v>
      </c>
      <c r="LZ124" s="2" t="s">
        <v>197</v>
      </c>
      <c r="MA124" s="2" t="s">
        <v>200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228</v>
      </c>
      <c r="ML124" s="2" t="s">
        <v>197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254</v>
      </c>
      <c r="MX124" s="2" t="s">
        <v>243</v>
      </c>
      <c r="MY124" s="2" t="s">
        <v>200</v>
      </c>
      <c r="MZ124" s="2" t="s">
        <v>200</v>
      </c>
      <c r="NA124" s="2" t="s">
        <v>212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254</v>
      </c>
      <c r="NJ124" s="2" t="s">
        <v>197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210</v>
      </c>
      <c r="NV124" s="2" t="s">
        <v>243</v>
      </c>
      <c r="NW124" s="2" t="s">
        <v>279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242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200</v>
      </c>
      <c r="OT124" s="2" t="s">
        <v>200</v>
      </c>
      <c r="OU124" s="2" t="s">
        <v>200</v>
      </c>
      <c r="OV124" s="2" t="s">
        <v>200</v>
      </c>
      <c r="OW124" s="2" t="s">
        <v>200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210</v>
      </c>
      <c r="PF124" s="2" t="s">
        <v>197</v>
      </c>
      <c r="PG124" s="2" t="s">
        <v>549</v>
      </c>
      <c r="PH124" s="2" t="s">
        <v>1329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254</v>
      </c>
      <c r="PR124" s="2" t="s">
        <v>197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254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200</v>
      </c>
      <c r="QP124" s="2" t="s">
        <v>200</v>
      </c>
      <c r="QQ124" s="2" t="s">
        <v>200</v>
      </c>
      <c r="QR124" s="2" t="s">
        <v>200</v>
      </c>
      <c r="QS124" s="2" t="s">
        <v>200</v>
      </c>
      <c r="QT124" s="2" t="s">
        <v>200</v>
      </c>
      <c r="QU124" s="4">
        <v>119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1815</v>
      </c>
      <c r="B125" s="2" t="s">
        <v>189</v>
      </c>
      <c r="C125" s="2" t="s">
        <v>190</v>
      </c>
      <c r="D125" s="2" t="s">
        <v>1619</v>
      </c>
      <c r="E125" s="2" t="s">
        <v>1620</v>
      </c>
      <c r="F125" s="2" t="s">
        <v>428</v>
      </c>
      <c r="G125" s="2" t="s">
        <v>428</v>
      </c>
      <c r="H125" s="2" t="s">
        <v>428</v>
      </c>
      <c r="I125" s="2" t="s">
        <v>1776</v>
      </c>
      <c r="J125" s="2" t="s">
        <v>262</v>
      </c>
      <c r="K125" s="2" t="s">
        <v>286</v>
      </c>
      <c r="L125" s="3">
        <v>65.55</v>
      </c>
      <c r="M125" s="3">
        <v>68.83</v>
      </c>
      <c r="N125" s="3">
        <v>139.99</v>
      </c>
      <c r="O125" s="2" t="s">
        <v>197</v>
      </c>
      <c r="P125" s="2" t="s">
        <v>528</v>
      </c>
      <c r="Q125" s="2" t="s">
        <v>199</v>
      </c>
      <c r="R125" s="2" t="s">
        <v>200</v>
      </c>
      <c r="S125" s="2" t="s">
        <v>529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473</v>
      </c>
      <c r="Y125" s="2" t="s">
        <v>530</v>
      </c>
      <c r="Z125" s="4">
        <v>181</v>
      </c>
      <c r="AA125" s="4">
        <f>=ROUNDDOWN(60.3333333333333,0)</f>
      </c>
      <c r="AB125" s="5">
        <v>3</v>
      </c>
      <c r="AC125" s="2" t="s">
        <v>200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/>
      <c r="AP125" s="4">
        <v>1</v>
      </c>
      <c r="AQ125" s="8">
        <v>71.68</v>
      </c>
      <c r="AR125" s="4">
        <v>3</v>
      </c>
      <c r="AS125" s="8">
        <v>226.67</v>
      </c>
      <c r="AT125" s="7">
        <v>-0.6667</v>
      </c>
      <c r="AU125" s="7">
        <v>-0.6838</v>
      </c>
      <c r="AV125" s="4" t="s">
        <v>200</v>
      </c>
      <c r="AW125" s="8" t="s">
        <v>200</v>
      </c>
      <c r="AX125" s="4" t="s">
        <v>200</v>
      </c>
      <c r="AY125" s="8" t="s">
        <v>200</v>
      </c>
      <c r="AZ125" s="7" t="s">
        <v>200</v>
      </c>
      <c r="BA125" s="7" t="s">
        <v>200</v>
      </c>
      <c r="BB125" s="7">
        <v>0.4003</v>
      </c>
      <c r="BC125" s="4" t="s">
        <v>200</v>
      </c>
      <c r="BD125" s="8" t="s">
        <v>200</v>
      </c>
      <c r="BE125" s="4" t="s">
        <v>200</v>
      </c>
      <c r="BF125" s="8" t="s">
        <v>200</v>
      </c>
      <c r="BG125" s="7" t="s">
        <v>200</v>
      </c>
      <c r="BH125" s="7" t="s">
        <v>200</v>
      </c>
      <c r="BI125" s="7" t="s">
        <v>200</v>
      </c>
      <c r="BJ125" s="4">
        <v>1</v>
      </c>
      <c r="BK125" s="8">
        <v>71.68</v>
      </c>
      <c r="BL125" s="2" t="s">
        <v>1816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1817</v>
      </c>
      <c r="BY125" s="2" t="s">
        <v>212</v>
      </c>
      <c r="BZ125" s="2" t="s">
        <v>200</v>
      </c>
      <c r="CA125" s="4"/>
      <c r="CB125" s="8"/>
      <c r="CC125" s="4"/>
      <c r="CD125" s="8"/>
      <c r="CE125" s="7"/>
      <c r="CF125" s="7"/>
      <c r="CG125" s="2" t="s">
        <v>210</v>
      </c>
      <c r="CH125" s="2" t="s">
        <v>197</v>
      </c>
      <c r="CI125" s="2" t="s">
        <v>532</v>
      </c>
      <c r="CJ125" s="2" t="s">
        <v>1818</v>
      </c>
      <c r="CK125" s="2" t="s">
        <v>212</v>
      </c>
      <c r="CL125" s="2" t="s">
        <v>200</v>
      </c>
      <c r="CM125" s="4"/>
      <c r="CN125" s="8"/>
      <c r="CO125" s="4"/>
      <c r="CP125" s="8"/>
      <c r="CQ125" s="7"/>
      <c r="CR125" s="7"/>
      <c r="CS125" s="2" t="s">
        <v>210</v>
      </c>
      <c r="CT125" s="2" t="s">
        <v>197</v>
      </c>
      <c r="CU125" s="2" t="s">
        <v>534</v>
      </c>
      <c r="CV125" s="2" t="s">
        <v>554</v>
      </c>
      <c r="CW125" s="2" t="s">
        <v>212</v>
      </c>
      <c r="CX125" s="2" t="s">
        <v>200</v>
      </c>
      <c r="CY125" s="4">
        <v>1</v>
      </c>
      <c r="CZ125" s="8">
        <v>71.68</v>
      </c>
      <c r="DA125" s="4"/>
      <c r="DB125" s="8"/>
      <c r="DC125" s="7"/>
      <c r="DD125" s="7"/>
      <c r="DE125" s="2" t="s">
        <v>210</v>
      </c>
      <c r="DF125" s="2" t="s">
        <v>197</v>
      </c>
      <c r="DG125" s="2" t="s">
        <v>536</v>
      </c>
      <c r="DH125" s="2" t="s">
        <v>538</v>
      </c>
      <c r="DI125" s="2" t="s">
        <v>212</v>
      </c>
      <c r="DJ125" s="2" t="s">
        <v>200</v>
      </c>
      <c r="DK125" s="4"/>
      <c r="DL125" s="8"/>
      <c r="DM125" s="4">
        <v>1</v>
      </c>
      <c r="DN125" s="8">
        <v>73.8</v>
      </c>
      <c r="DO125" s="7">
        <v>-1</v>
      </c>
      <c r="DP125" s="7">
        <v>-1</v>
      </c>
      <c r="DQ125" s="2" t="s">
        <v>210</v>
      </c>
      <c r="DR125" s="2" t="s">
        <v>197</v>
      </c>
      <c r="DS125" s="2" t="s">
        <v>538</v>
      </c>
      <c r="DT125" s="2" t="s">
        <v>1819</v>
      </c>
      <c r="DU125" s="2" t="s">
        <v>212</v>
      </c>
      <c r="DV125" s="2" t="s">
        <v>200</v>
      </c>
      <c r="DW125" s="4"/>
      <c r="DX125" s="8"/>
      <c r="DY125" s="4">
        <v>1</v>
      </c>
      <c r="DZ125" s="8">
        <v>76.8</v>
      </c>
      <c r="EA125" s="7">
        <v>-1</v>
      </c>
      <c r="EB125" s="7">
        <v>-1</v>
      </c>
      <c r="EC125" s="2" t="s">
        <v>210</v>
      </c>
      <c r="ED125" s="2" t="s">
        <v>197</v>
      </c>
      <c r="EE125" s="2" t="s">
        <v>540</v>
      </c>
      <c r="EF125" s="2" t="s">
        <v>1774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76.07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541</v>
      </c>
      <c r="ER125" s="2" t="s">
        <v>1158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543</v>
      </c>
      <c r="FD125" s="2" t="s">
        <v>378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228</v>
      </c>
      <c r="FN125" s="2" t="s">
        <v>197</v>
      </c>
      <c r="FO125" s="2" t="s">
        <v>200</v>
      </c>
      <c r="FP125" s="2" t="s">
        <v>200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228</v>
      </c>
      <c r="FZ125" s="2" t="s">
        <v>197</v>
      </c>
      <c r="GA125" s="2" t="s">
        <v>200</v>
      </c>
      <c r="GB125" s="2" t="s">
        <v>200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254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254</v>
      </c>
      <c r="GX125" s="2" t="s">
        <v>197</v>
      </c>
      <c r="GY125" s="2" t="s">
        <v>200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307</v>
      </c>
      <c r="HJ125" s="2" t="s">
        <v>197</v>
      </c>
      <c r="HK125" s="2" t="s">
        <v>369</v>
      </c>
      <c r="HL125" s="2" t="s">
        <v>200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254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210</v>
      </c>
      <c r="IH125" s="2" t="s">
        <v>197</v>
      </c>
      <c r="II125" s="2" t="s">
        <v>530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228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254</v>
      </c>
      <c r="JF125" s="2" t="s">
        <v>197</v>
      </c>
      <c r="JG125" s="2" t="s">
        <v>200</v>
      </c>
      <c r="JH125" s="2" t="s">
        <v>200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200</v>
      </c>
      <c r="JR125" s="2" t="s">
        <v>200</v>
      </c>
      <c r="JS125" s="2" t="s">
        <v>200</v>
      </c>
      <c r="JT125" s="2" t="s">
        <v>200</v>
      </c>
      <c r="JU125" s="2" t="s">
        <v>200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242</v>
      </c>
      <c r="KD125" s="2" t="s">
        <v>197</v>
      </c>
      <c r="KE125" s="2" t="s">
        <v>200</v>
      </c>
      <c r="KF125" s="2" t="s">
        <v>200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243</v>
      </c>
      <c r="KQ125" s="2" t="s">
        <v>547</v>
      </c>
      <c r="KR125" s="2" t="s">
        <v>542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406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/>
      <c r="LJ125" s="8"/>
      <c r="LK125" s="7"/>
      <c r="LL125" s="7"/>
      <c r="LM125" s="2" t="s">
        <v>254</v>
      </c>
      <c r="LN125" s="2" t="s">
        <v>197</v>
      </c>
      <c r="LO125" s="2" t="s">
        <v>200</v>
      </c>
      <c r="LP125" s="2" t="s">
        <v>200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254</v>
      </c>
      <c r="LZ125" s="2" t="s">
        <v>197</v>
      </c>
      <c r="MA125" s="2" t="s">
        <v>200</v>
      </c>
      <c r="MB125" s="2" t="s">
        <v>200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228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254</v>
      </c>
      <c r="MX125" s="2" t="s">
        <v>243</v>
      </c>
      <c r="MY125" s="2" t="s">
        <v>200</v>
      </c>
      <c r="MZ125" s="2" t="s">
        <v>200</v>
      </c>
      <c r="NA125" s="2" t="s">
        <v>212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254</v>
      </c>
      <c r="NJ125" s="2" t="s">
        <v>197</v>
      </c>
      <c r="NK125" s="2" t="s">
        <v>200</v>
      </c>
      <c r="NL125" s="2" t="s">
        <v>200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210</v>
      </c>
      <c r="NV125" s="2" t="s">
        <v>243</v>
      </c>
      <c r="NW125" s="2" t="s">
        <v>279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242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200</v>
      </c>
      <c r="OT125" s="2" t="s">
        <v>200</v>
      </c>
      <c r="OU125" s="2" t="s">
        <v>200</v>
      </c>
      <c r="OV125" s="2" t="s">
        <v>200</v>
      </c>
      <c r="OW125" s="2" t="s">
        <v>200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210</v>
      </c>
      <c r="PF125" s="2" t="s">
        <v>197</v>
      </c>
      <c r="PG125" s="2" t="s">
        <v>549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254</v>
      </c>
      <c r="PR125" s="2" t="s">
        <v>197</v>
      </c>
      <c r="PS125" s="2" t="s">
        <v>200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254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200</v>
      </c>
      <c r="QP125" s="2" t="s">
        <v>200</v>
      </c>
      <c r="QQ125" s="2" t="s">
        <v>200</v>
      </c>
      <c r="QR125" s="2" t="s">
        <v>200</v>
      </c>
      <c r="QS125" s="2" t="s">
        <v>200</v>
      </c>
      <c r="QT125" s="2" t="s">
        <v>200</v>
      </c>
      <c r="QU125" s="4">
        <v>181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</row>
    <row r="126">
      <c r="A126" s="2" t="s">
        <v>1820</v>
      </c>
      <c r="B126" s="2" t="s">
        <v>189</v>
      </c>
      <c r="C126" s="2" t="s">
        <v>190</v>
      </c>
      <c r="D126" s="2" t="s">
        <v>1619</v>
      </c>
      <c r="E126" s="2" t="s">
        <v>1620</v>
      </c>
      <c r="F126" s="2" t="s">
        <v>1044</v>
      </c>
      <c r="G126" s="2" t="s">
        <v>1044</v>
      </c>
      <c r="H126" s="2" t="s">
        <v>1044</v>
      </c>
      <c r="I126" s="2" t="s">
        <v>1821</v>
      </c>
      <c r="J126" s="2" t="s">
        <v>195</v>
      </c>
      <c r="K126" s="2" t="s">
        <v>1075</v>
      </c>
      <c r="L126" s="3">
        <v>43.2</v>
      </c>
      <c r="M126" s="3">
        <v>45.36</v>
      </c>
      <c r="N126" s="3">
        <v>84.99</v>
      </c>
      <c r="O126" s="2" t="s">
        <v>197</v>
      </c>
      <c r="P126" s="2" t="s">
        <v>685</v>
      </c>
      <c r="Q126" s="2" t="s">
        <v>199</v>
      </c>
      <c r="R126" s="2" t="s">
        <v>200</v>
      </c>
      <c r="S126" s="2" t="s">
        <v>1076</v>
      </c>
      <c r="T126" s="2" t="s">
        <v>202</v>
      </c>
      <c r="U126" s="2" t="s">
        <v>203</v>
      </c>
      <c r="V126" s="2" t="s">
        <v>1048</v>
      </c>
      <c r="W126" s="2" t="s">
        <v>976</v>
      </c>
      <c r="X126" s="2" t="s">
        <v>1077</v>
      </c>
      <c r="Y126" s="2" t="s">
        <v>1078</v>
      </c>
      <c r="Z126" s="4">
        <v>282</v>
      </c>
      <c r="AA126" s="4">
        <f>=ROUNDDOWN(31.3333333333333,0)</f>
      </c>
      <c r="AB126" s="5">
        <v>9</v>
      </c>
      <c r="AC126" s="2" t="s">
        <v>581</v>
      </c>
      <c r="AD126" s="4">
        <v>50</v>
      </c>
      <c r="AE126" s="4">
        <v>150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/>
      <c r="AP126" s="4">
        <v>11</v>
      </c>
      <c r="AQ126" s="8">
        <v>513.97</v>
      </c>
      <c r="AR126" s="4">
        <v>11</v>
      </c>
      <c r="AS126" s="8">
        <v>560.05</v>
      </c>
      <c r="AT126" s="7"/>
      <c r="AU126" s="7">
        <v>-0.0823</v>
      </c>
      <c r="AV126" s="4">
        <v>21</v>
      </c>
      <c r="AW126" s="8">
        <v>1132.42</v>
      </c>
      <c r="AX126" s="4">
        <v>18</v>
      </c>
      <c r="AY126" s="8">
        <v>1032.85</v>
      </c>
      <c r="AZ126" s="7">
        <v>0.1667</v>
      </c>
      <c r="BA126" s="7">
        <v>0.0964</v>
      </c>
      <c r="BB126" s="7">
        <v>0.4539</v>
      </c>
      <c r="BC126" s="4">
        <v>28</v>
      </c>
      <c r="BD126" s="8">
        <v>1511.58</v>
      </c>
      <c r="BE126" s="4">
        <v>25</v>
      </c>
      <c r="BF126" s="8">
        <v>1477.62</v>
      </c>
      <c r="BG126" s="7">
        <v>0.12</v>
      </c>
      <c r="BH126" s="7">
        <v>0.023</v>
      </c>
      <c r="BI126" s="7">
        <v>0.7492</v>
      </c>
      <c r="BJ126" s="4">
        <v>11</v>
      </c>
      <c r="BK126" s="8">
        <v>513.97</v>
      </c>
      <c r="BL126" s="2" t="s">
        <v>1822</v>
      </c>
      <c r="BM126" s="7">
        <v>1</v>
      </c>
      <c r="BN126" s="7">
        <v>1</v>
      </c>
      <c r="BO126" s="4">
        <v>1</v>
      </c>
      <c r="BP126" s="8">
        <v>52.41</v>
      </c>
      <c r="BQ126" s="4">
        <v>4</v>
      </c>
      <c r="BR126" s="8">
        <v>209.64</v>
      </c>
      <c r="BS126" s="7">
        <v>-0.75</v>
      </c>
      <c r="BT126" s="7">
        <v>-0.75</v>
      </c>
      <c r="BU126" s="2" t="s">
        <v>210</v>
      </c>
      <c r="BV126" s="2" t="s">
        <v>197</v>
      </c>
      <c r="BW126" s="2" t="s">
        <v>200</v>
      </c>
      <c r="BX126" s="2" t="s">
        <v>991</v>
      </c>
      <c r="BY126" s="2" t="s">
        <v>212</v>
      </c>
      <c r="BZ126" s="2" t="s">
        <v>200</v>
      </c>
      <c r="CA126" s="4">
        <v>6</v>
      </c>
      <c r="CB126" s="8">
        <v>260.87</v>
      </c>
      <c r="CC126" s="4">
        <v>5</v>
      </c>
      <c r="CD126" s="8">
        <v>255.63</v>
      </c>
      <c r="CE126" s="7">
        <v>0.2</v>
      </c>
      <c r="CF126" s="7">
        <v>0.0205</v>
      </c>
      <c r="CG126" s="2" t="s">
        <v>210</v>
      </c>
      <c r="CH126" s="2" t="s">
        <v>197</v>
      </c>
      <c r="CI126" s="2" t="s">
        <v>1081</v>
      </c>
      <c r="CJ126" s="2" t="s">
        <v>1616</v>
      </c>
      <c r="CK126" s="2" t="s">
        <v>212</v>
      </c>
      <c r="CL126" s="2" t="s">
        <v>200</v>
      </c>
      <c r="CM126" s="4">
        <v>1</v>
      </c>
      <c r="CN126" s="8">
        <v>52.99</v>
      </c>
      <c r="CO126" s="4"/>
      <c r="CP126" s="8"/>
      <c r="CQ126" s="7"/>
      <c r="CR126" s="7"/>
      <c r="CS126" s="2" t="s">
        <v>210</v>
      </c>
      <c r="CT126" s="2" t="s">
        <v>197</v>
      </c>
      <c r="CU126" s="2" t="s">
        <v>1082</v>
      </c>
      <c r="CV126" s="2" t="s">
        <v>986</v>
      </c>
      <c r="CW126" s="2" t="s">
        <v>212</v>
      </c>
      <c r="CX126" s="2" t="s">
        <v>200</v>
      </c>
      <c r="CY126" s="4">
        <v>2</v>
      </c>
      <c r="CZ126" s="8">
        <v>94.78</v>
      </c>
      <c r="DA126" s="4">
        <v>2</v>
      </c>
      <c r="DB126" s="8">
        <v>94.78</v>
      </c>
      <c r="DC126" s="7"/>
      <c r="DD126" s="7"/>
      <c r="DE126" s="2" t="s">
        <v>210</v>
      </c>
      <c r="DF126" s="2" t="s">
        <v>197</v>
      </c>
      <c r="DG126" s="2" t="s">
        <v>1081</v>
      </c>
      <c r="DH126" s="2" t="s">
        <v>256</v>
      </c>
      <c r="DI126" s="2" t="s">
        <v>212</v>
      </c>
      <c r="DJ126" s="2" t="s">
        <v>200</v>
      </c>
      <c r="DK126" s="4"/>
      <c r="DL126" s="8"/>
      <c r="DM126" s="4"/>
      <c r="DN126" s="8"/>
      <c r="DO126" s="7"/>
      <c r="DP126" s="7"/>
      <c r="DQ126" s="2" t="s">
        <v>210</v>
      </c>
      <c r="DR126" s="2" t="s">
        <v>197</v>
      </c>
      <c r="DS126" s="2" t="s">
        <v>984</v>
      </c>
      <c r="DT126" s="2" t="s">
        <v>1823</v>
      </c>
      <c r="DU126" s="2" t="s">
        <v>212</v>
      </c>
      <c r="DV126" s="2" t="s">
        <v>200</v>
      </c>
      <c r="DW126" s="4"/>
      <c r="DX126" s="8"/>
      <c r="DY126" s="4"/>
      <c r="DZ126" s="8"/>
      <c r="EA126" s="7"/>
      <c r="EB126" s="7"/>
      <c r="EC126" s="2" t="s">
        <v>210</v>
      </c>
      <c r="ED126" s="2" t="s">
        <v>251</v>
      </c>
      <c r="EE126" s="2" t="s">
        <v>1003</v>
      </c>
      <c r="EF126" s="2" t="s">
        <v>987</v>
      </c>
      <c r="EG126" s="2" t="s">
        <v>212</v>
      </c>
      <c r="EH126" s="2" t="s">
        <v>200</v>
      </c>
      <c r="EI126" s="4">
        <v>1</v>
      </c>
      <c r="EJ126" s="8">
        <v>52.92</v>
      </c>
      <c r="EK126" s="4"/>
      <c r="EL126" s="8"/>
      <c r="EM126" s="7"/>
      <c r="EN126" s="7"/>
      <c r="EO126" s="2" t="s">
        <v>210</v>
      </c>
      <c r="EP126" s="2" t="s">
        <v>197</v>
      </c>
      <c r="EQ126" s="2" t="s">
        <v>1124</v>
      </c>
      <c r="ER126" s="2" t="s">
        <v>1771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1084</v>
      </c>
      <c r="FD126" s="2" t="s">
        <v>1824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623</v>
      </c>
      <c r="FP126" s="2" t="s">
        <v>1350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228</v>
      </c>
      <c r="FZ126" s="2" t="s">
        <v>197</v>
      </c>
      <c r="GA126" s="2" t="s">
        <v>200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210</v>
      </c>
      <c r="GL126" s="2" t="s">
        <v>197</v>
      </c>
      <c r="GM126" s="2" t="s">
        <v>1825</v>
      </c>
      <c r="GN126" s="2" t="s">
        <v>1826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254</v>
      </c>
      <c r="GX126" s="2" t="s">
        <v>197</v>
      </c>
      <c r="GY126" s="2" t="s">
        <v>200</v>
      </c>
      <c r="GZ126" s="2" t="s">
        <v>200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307</v>
      </c>
      <c r="HJ126" s="2" t="s">
        <v>197</v>
      </c>
      <c r="HK126" s="2" t="s">
        <v>369</v>
      </c>
      <c r="HL126" s="2" t="s">
        <v>1827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307</v>
      </c>
      <c r="HV126" s="2" t="s">
        <v>197</v>
      </c>
      <c r="HW126" s="2" t="s">
        <v>235</v>
      </c>
      <c r="HX126" s="2" t="s">
        <v>1828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210</v>
      </c>
      <c r="IH126" s="2" t="s">
        <v>197</v>
      </c>
      <c r="II126" s="2" t="s">
        <v>1081</v>
      </c>
      <c r="IJ126" s="2" t="s">
        <v>1829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228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406</v>
      </c>
      <c r="JF126" s="2" t="s">
        <v>243</v>
      </c>
      <c r="JG126" s="2" t="s">
        <v>240</v>
      </c>
      <c r="JH126" s="2" t="s">
        <v>799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200</v>
      </c>
      <c r="JR126" s="2" t="s">
        <v>200</v>
      </c>
      <c r="JS126" s="2" t="s">
        <v>200</v>
      </c>
      <c r="JT126" s="2" t="s">
        <v>200</v>
      </c>
      <c r="JU126" s="2" t="s">
        <v>200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242</v>
      </c>
      <c r="KD126" s="2" t="s">
        <v>197</v>
      </c>
      <c r="KE126" s="2" t="s">
        <v>200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243</v>
      </c>
      <c r="KQ126" s="2" t="s">
        <v>1675</v>
      </c>
      <c r="KR126" s="2" t="s">
        <v>1187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406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406</v>
      </c>
      <c r="LN126" s="2" t="s">
        <v>197</v>
      </c>
      <c r="LO126" s="2" t="s">
        <v>200</v>
      </c>
      <c r="LP126" s="2" t="s">
        <v>200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197</v>
      </c>
      <c r="MA126" s="2" t="s">
        <v>504</v>
      </c>
      <c r="MB126" s="2" t="s">
        <v>741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210</v>
      </c>
      <c r="ML126" s="2" t="s">
        <v>251</v>
      </c>
      <c r="MM126" s="2" t="s">
        <v>1081</v>
      </c>
      <c r="MN126" s="2" t="s">
        <v>1092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254</v>
      </c>
      <c r="NJ126" s="2" t="s">
        <v>197</v>
      </c>
      <c r="NK126" s="2" t="s">
        <v>200</v>
      </c>
      <c r="NL126" s="2" t="s">
        <v>200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210</v>
      </c>
      <c r="NV126" s="2" t="s">
        <v>243</v>
      </c>
      <c r="NW126" s="2" t="s">
        <v>279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242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243</v>
      </c>
      <c r="OU126" s="2" t="s">
        <v>620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307</v>
      </c>
      <c r="PF126" s="2" t="s">
        <v>197</v>
      </c>
      <c r="PG126" s="2" t="s">
        <v>1061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254</v>
      </c>
      <c r="PR126" s="2" t="s">
        <v>197</v>
      </c>
      <c r="PS126" s="2" t="s">
        <v>200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200</v>
      </c>
      <c r="QD126" s="2" t="s">
        <v>200</v>
      </c>
      <c r="QE126" s="2" t="s">
        <v>200</v>
      </c>
      <c r="QF126" s="2" t="s">
        <v>200</v>
      </c>
      <c r="QG126" s="2" t="s">
        <v>200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210</v>
      </c>
      <c r="QP126" s="2" t="s">
        <v>243</v>
      </c>
      <c r="QQ126" s="2" t="s">
        <v>1547</v>
      </c>
      <c r="QR126" s="2" t="s">
        <v>1830</v>
      </c>
      <c r="QS126" s="2" t="s">
        <v>212</v>
      </c>
      <c r="QT126" s="2" t="s">
        <v>200</v>
      </c>
      <c r="QU126" s="4">
        <v>177</v>
      </c>
      <c r="QV126" s="4"/>
      <c r="QW126" s="4"/>
      <c r="QX126" s="4">
        <v>105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50</v>
      </c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100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1831</v>
      </c>
      <c r="B127" s="2" t="s">
        <v>189</v>
      </c>
      <c r="C127" s="2" t="s">
        <v>190</v>
      </c>
      <c r="D127" s="2" t="s">
        <v>1619</v>
      </c>
      <c r="E127" s="2" t="s">
        <v>1620</v>
      </c>
      <c r="F127" s="2" t="s">
        <v>1044</v>
      </c>
      <c r="G127" s="2" t="s">
        <v>1044</v>
      </c>
      <c r="H127" s="2" t="s">
        <v>1044</v>
      </c>
      <c r="I127" s="2" t="s">
        <v>1821</v>
      </c>
      <c r="J127" s="2" t="s">
        <v>262</v>
      </c>
      <c r="K127" s="2" t="s">
        <v>1075</v>
      </c>
      <c r="L127" s="3">
        <v>57.33</v>
      </c>
      <c r="M127" s="3">
        <v>60.2</v>
      </c>
      <c r="N127" s="3">
        <v>114.99</v>
      </c>
      <c r="O127" s="2" t="s">
        <v>197</v>
      </c>
      <c r="P127" s="2" t="s">
        <v>685</v>
      </c>
      <c r="Q127" s="2" t="s">
        <v>199</v>
      </c>
      <c r="R127" s="2" t="s">
        <v>200</v>
      </c>
      <c r="S127" s="2" t="s">
        <v>1076</v>
      </c>
      <c r="T127" s="2" t="s">
        <v>202</v>
      </c>
      <c r="U127" s="2" t="s">
        <v>203</v>
      </c>
      <c r="V127" s="2" t="s">
        <v>1048</v>
      </c>
      <c r="W127" s="2" t="s">
        <v>976</v>
      </c>
      <c r="X127" s="2" t="s">
        <v>1077</v>
      </c>
      <c r="Y127" s="2" t="s">
        <v>1078</v>
      </c>
      <c r="Z127" s="4">
        <v>145</v>
      </c>
      <c r="AA127" s="4">
        <f>=ROUNDDOWN(16.1111111111111,0)</f>
      </c>
      <c r="AB127" s="5">
        <v>9</v>
      </c>
      <c r="AC127" s="2" t="s">
        <v>581</v>
      </c>
      <c r="AD127" s="4">
        <v>96</v>
      </c>
      <c r="AE127" s="4">
        <v>196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/>
      <c r="AP127" s="4">
        <v>10</v>
      </c>
      <c r="AQ127" s="8">
        <v>618.45</v>
      </c>
      <c r="AR127" s="4">
        <v>7</v>
      </c>
      <c r="AS127" s="8">
        <v>472.8</v>
      </c>
      <c r="AT127" s="7">
        <v>0.4286</v>
      </c>
      <c r="AU127" s="7">
        <v>0.3081</v>
      </c>
      <c r="AV127" s="4" t="s">
        <v>200</v>
      </c>
      <c r="AW127" s="8" t="s">
        <v>200</v>
      </c>
      <c r="AX127" s="4" t="s">
        <v>200</v>
      </c>
      <c r="AY127" s="8" t="s">
        <v>200</v>
      </c>
      <c r="AZ127" s="7" t="s">
        <v>200</v>
      </c>
      <c r="BA127" s="7" t="s">
        <v>200</v>
      </c>
      <c r="BB127" s="7">
        <v>0.5461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 t="s">
        <v>200</v>
      </c>
      <c r="BJ127" s="4">
        <v>10</v>
      </c>
      <c r="BK127" s="8">
        <v>618.45</v>
      </c>
      <c r="BL127" s="2" t="s">
        <v>1832</v>
      </c>
      <c r="BM127" s="7">
        <v>1</v>
      </c>
      <c r="BN127" s="7">
        <v>1</v>
      </c>
      <c r="BO127" s="4">
        <v>1</v>
      </c>
      <c r="BP127" s="8">
        <v>69.88</v>
      </c>
      <c r="BQ127" s="4">
        <v>2</v>
      </c>
      <c r="BR127" s="8">
        <v>139.76</v>
      </c>
      <c r="BS127" s="7">
        <v>-0.5</v>
      </c>
      <c r="BT127" s="7">
        <v>-0.5</v>
      </c>
      <c r="BU127" s="2" t="s">
        <v>210</v>
      </c>
      <c r="BV127" s="2" t="s">
        <v>197</v>
      </c>
      <c r="BW127" s="2" t="s">
        <v>200</v>
      </c>
      <c r="BX127" s="2" t="s">
        <v>1008</v>
      </c>
      <c r="BY127" s="2" t="s">
        <v>212</v>
      </c>
      <c r="BZ127" s="2" t="s">
        <v>200</v>
      </c>
      <c r="CA127" s="4">
        <v>5</v>
      </c>
      <c r="CB127" s="8">
        <v>278.3</v>
      </c>
      <c r="CC127" s="4">
        <v>2</v>
      </c>
      <c r="CD127" s="8">
        <v>139.14</v>
      </c>
      <c r="CE127" s="7">
        <v>1.5</v>
      </c>
      <c r="CF127" s="7">
        <v>1.0001</v>
      </c>
      <c r="CG127" s="2" t="s">
        <v>210</v>
      </c>
      <c r="CH127" s="2" t="s">
        <v>197</v>
      </c>
      <c r="CI127" s="2" t="s">
        <v>1081</v>
      </c>
      <c r="CJ127" s="2" t="s">
        <v>1833</v>
      </c>
      <c r="CK127" s="2" t="s">
        <v>212</v>
      </c>
      <c r="CL127" s="2" t="s">
        <v>200</v>
      </c>
      <c r="CM127" s="4"/>
      <c r="CN127" s="8"/>
      <c r="CO127" s="4">
        <v>1</v>
      </c>
      <c r="CP127" s="8">
        <v>68.89</v>
      </c>
      <c r="CQ127" s="7">
        <v>-1</v>
      </c>
      <c r="CR127" s="7">
        <v>-1</v>
      </c>
      <c r="CS127" s="2" t="s">
        <v>210</v>
      </c>
      <c r="CT127" s="2" t="s">
        <v>197</v>
      </c>
      <c r="CU127" s="2" t="s">
        <v>1082</v>
      </c>
      <c r="CV127" s="2" t="s">
        <v>1834</v>
      </c>
      <c r="CW127" s="2" t="s">
        <v>212</v>
      </c>
      <c r="CX127" s="2" t="s">
        <v>200</v>
      </c>
      <c r="CY127" s="4">
        <v>1</v>
      </c>
      <c r="CZ127" s="8">
        <v>64.82</v>
      </c>
      <c r="DA127" s="4">
        <v>1</v>
      </c>
      <c r="DB127" s="8">
        <v>64.82</v>
      </c>
      <c r="DC127" s="7"/>
      <c r="DD127" s="7"/>
      <c r="DE127" s="2" t="s">
        <v>210</v>
      </c>
      <c r="DF127" s="2" t="s">
        <v>197</v>
      </c>
      <c r="DG127" s="2" t="s">
        <v>1081</v>
      </c>
      <c r="DH127" s="2" t="s">
        <v>1616</v>
      </c>
      <c r="DI127" s="2" t="s">
        <v>212</v>
      </c>
      <c r="DJ127" s="2" t="s">
        <v>200</v>
      </c>
      <c r="DK127" s="4"/>
      <c r="DL127" s="8"/>
      <c r="DM127" s="4"/>
      <c r="DN127" s="8"/>
      <c r="DO127" s="7"/>
      <c r="DP127" s="7"/>
      <c r="DQ127" s="2" t="s">
        <v>210</v>
      </c>
      <c r="DR127" s="2" t="s">
        <v>197</v>
      </c>
      <c r="DS127" s="2" t="s">
        <v>984</v>
      </c>
      <c r="DT127" s="2" t="s">
        <v>1835</v>
      </c>
      <c r="DU127" s="2" t="s">
        <v>212</v>
      </c>
      <c r="DV127" s="2" t="s">
        <v>200</v>
      </c>
      <c r="DW127" s="4">
        <v>2</v>
      </c>
      <c r="DX127" s="8">
        <v>140.44</v>
      </c>
      <c r="DY127" s="4"/>
      <c r="DZ127" s="8"/>
      <c r="EA127" s="7"/>
      <c r="EB127" s="7"/>
      <c r="EC127" s="2" t="s">
        <v>210</v>
      </c>
      <c r="ED127" s="2" t="s">
        <v>251</v>
      </c>
      <c r="EE127" s="2" t="s">
        <v>690</v>
      </c>
      <c r="EF127" s="2" t="s">
        <v>252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1124</v>
      </c>
      <c r="ER127" s="2" t="s">
        <v>761</v>
      </c>
      <c r="ES127" s="2" t="s">
        <v>212</v>
      </c>
      <c r="ET127" s="2" t="s">
        <v>200</v>
      </c>
      <c r="EU127" s="4"/>
      <c r="EV127" s="8"/>
      <c r="EW127" s="4">
        <v>1</v>
      </c>
      <c r="EX127" s="8">
        <v>60.19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1084</v>
      </c>
      <c r="FD127" s="2" t="s">
        <v>1836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623</v>
      </c>
      <c r="FP127" s="2" t="s">
        <v>1834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228</v>
      </c>
      <c r="FZ127" s="2" t="s">
        <v>197</v>
      </c>
      <c r="GA127" s="2" t="s">
        <v>200</v>
      </c>
      <c r="GB127" s="2" t="s">
        <v>200</v>
      </c>
      <c r="GC127" s="2" t="s">
        <v>212</v>
      </c>
      <c r="GD127" s="2" t="s">
        <v>200</v>
      </c>
      <c r="GE127" s="4">
        <v>1</v>
      </c>
      <c r="GF127" s="8">
        <v>65.01</v>
      </c>
      <c r="GG127" s="4"/>
      <c r="GH127" s="8"/>
      <c r="GI127" s="7"/>
      <c r="GJ127" s="7"/>
      <c r="GK127" s="2" t="s">
        <v>210</v>
      </c>
      <c r="GL127" s="2" t="s">
        <v>197</v>
      </c>
      <c r="GM127" s="2" t="s">
        <v>709</v>
      </c>
      <c r="GN127" s="2" t="s">
        <v>1030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254</v>
      </c>
      <c r="GX127" s="2" t="s">
        <v>197</v>
      </c>
      <c r="GY127" s="2" t="s">
        <v>200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307</v>
      </c>
      <c r="HJ127" s="2" t="s">
        <v>197</v>
      </c>
      <c r="HK127" s="2" t="s">
        <v>369</v>
      </c>
      <c r="HL127" s="2" t="s">
        <v>1827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307</v>
      </c>
      <c r="HV127" s="2" t="s">
        <v>197</v>
      </c>
      <c r="HW127" s="2" t="s">
        <v>1151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197</v>
      </c>
      <c r="II127" s="2" t="s">
        <v>1081</v>
      </c>
      <c r="IJ127" s="2" t="s">
        <v>1006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228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406</v>
      </c>
      <c r="JF127" s="2" t="s">
        <v>243</v>
      </c>
      <c r="JG127" s="2" t="s">
        <v>1196</v>
      </c>
      <c r="JH127" s="2" t="s">
        <v>1837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200</v>
      </c>
      <c r="JR127" s="2" t="s">
        <v>200</v>
      </c>
      <c r="JS127" s="2" t="s">
        <v>200</v>
      </c>
      <c r="JT127" s="2" t="s">
        <v>200</v>
      </c>
      <c r="JU127" s="2" t="s">
        <v>200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242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210</v>
      </c>
      <c r="KP127" s="2" t="s">
        <v>243</v>
      </c>
      <c r="KQ127" s="2" t="s">
        <v>1675</v>
      </c>
      <c r="KR127" s="2" t="s">
        <v>1512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406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243</v>
      </c>
      <c r="LO127" s="2" t="s">
        <v>1109</v>
      </c>
      <c r="LP127" s="2" t="s">
        <v>1475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197</v>
      </c>
      <c r="MA127" s="2" t="s">
        <v>504</v>
      </c>
      <c r="MB127" s="2" t="s">
        <v>1838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210</v>
      </c>
      <c r="ML127" s="2" t="s">
        <v>251</v>
      </c>
      <c r="MM127" s="2" t="s">
        <v>1081</v>
      </c>
      <c r="MN127" s="2" t="s">
        <v>1009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254</v>
      </c>
      <c r="NJ127" s="2" t="s">
        <v>197</v>
      </c>
      <c r="NK127" s="2" t="s">
        <v>200</v>
      </c>
      <c r="NL127" s="2" t="s">
        <v>200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210</v>
      </c>
      <c r="NV127" s="2" t="s">
        <v>243</v>
      </c>
      <c r="NW127" s="2" t="s">
        <v>279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242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243</v>
      </c>
      <c r="OU127" s="2" t="s">
        <v>690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307</v>
      </c>
      <c r="PF127" s="2" t="s">
        <v>197</v>
      </c>
      <c r="PG127" s="2" t="s">
        <v>1061</v>
      </c>
      <c r="PH127" s="2" t="s">
        <v>1839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254</v>
      </c>
      <c r="PR127" s="2" t="s">
        <v>197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200</v>
      </c>
      <c r="QD127" s="2" t="s">
        <v>200</v>
      </c>
      <c r="QE127" s="2" t="s">
        <v>200</v>
      </c>
      <c r="QF127" s="2" t="s">
        <v>200</v>
      </c>
      <c r="QG127" s="2" t="s">
        <v>200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210</v>
      </c>
      <c r="QP127" s="2" t="s">
        <v>243</v>
      </c>
      <c r="QQ127" s="2" t="s">
        <v>1547</v>
      </c>
      <c r="QR127" s="2" t="s">
        <v>1840</v>
      </c>
      <c r="QS127" s="2" t="s">
        <v>212</v>
      </c>
      <c r="QT127" s="2" t="s">
        <v>200</v>
      </c>
      <c r="QU127" s="4">
        <v>109</v>
      </c>
      <c r="QV127" s="4"/>
      <c r="QW127" s="4"/>
      <c r="QX127" s="4">
        <v>32</v>
      </c>
      <c r="QY127" s="4"/>
      <c r="QZ127" s="4"/>
      <c r="RA127" s="4">
        <v>4</v>
      </c>
      <c r="RB127" s="4"/>
      <c r="RC127" s="4"/>
      <c r="RD127" s="4"/>
      <c r="RE127" s="4"/>
      <c r="RF127" s="4"/>
      <c r="RG127" s="4"/>
      <c r="RH127" s="4"/>
      <c r="RI127" s="4">
        <v>96</v>
      </c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100</v>
      </c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1841</v>
      </c>
      <c r="B128" s="2" t="s">
        <v>189</v>
      </c>
      <c r="C128" s="2" t="s">
        <v>190</v>
      </c>
      <c r="D128" s="2" t="s">
        <v>1619</v>
      </c>
      <c r="E128" s="2" t="s">
        <v>1620</v>
      </c>
      <c r="F128" s="2" t="s">
        <v>1044</v>
      </c>
      <c r="G128" s="2" t="s">
        <v>1044</v>
      </c>
      <c r="H128" s="2" t="s">
        <v>1044</v>
      </c>
      <c r="I128" s="2" t="s">
        <v>1821</v>
      </c>
      <c r="J128" s="2" t="s">
        <v>195</v>
      </c>
      <c r="K128" s="2" t="s">
        <v>1046</v>
      </c>
      <c r="L128" s="3">
        <v>43.2</v>
      </c>
      <c r="M128" s="3">
        <v>45.36</v>
      </c>
      <c r="N128" s="3">
        <v>84.99</v>
      </c>
      <c r="O128" s="2" t="s">
        <v>197</v>
      </c>
      <c r="P128" s="2" t="s">
        <v>528</v>
      </c>
      <c r="Q128" s="2" t="s">
        <v>199</v>
      </c>
      <c r="R128" s="2" t="s">
        <v>200</v>
      </c>
      <c r="S128" s="2" t="s">
        <v>1047</v>
      </c>
      <c r="T128" s="2" t="s">
        <v>202</v>
      </c>
      <c r="U128" s="2" t="s">
        <v>203</v>
      </c>
      <c r="V128" s="2" t="s">
        <v>1048</v>
      </c>
      <c r="W128" s="2" t="s">
        <v>976</v>
      </c>
      <c r="X128" s="2" t="s">
        <v>1048</v>
      </c>
      <c r="Y128" s="2" t="s">
        <v>740</v>
      </c>
      <c r="Z128" s="4">
        <v>164</v>
      </c>
      <c r="AA128" s="4">
        <f>=ROUNDDOWN(27.3333333333333,0)</f>
      </c>
      <c r="AB128" s="5">
        <v>6</v>
      </c>
      <c r="AC128" s="2" t="s">
        <v>166</v>
      </c>
      <c r="AD128" s="4">
        <v>50</v>
      </c>
      <c r="AE128" s="4">
        <v>130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/>
      <c r="AP128" s="4">
        <v>5</v>
      </c>
      <c r="AQ128" s="8">
        <v>250.24</v>
      </c>
      <c r="AR128" s="4">
        <v>2</v>
      </c>
      <c r="AS128" s="8">
        <v>110.4</v>
      </c>
      <c r="AT128" s="7">
        <v>1.5</v>
      </c>
      <c r="AU128" s="7">
        <v>1.2667</v>
      </c>
      <c r="AV128" s="4">
        <v>7</v>
      </c>
      <c r="AW128" s="8">
        <v>379.16</v>
      </c>
      <c r="AX128" s="4">
        <v>7</v>
      </c>
      <c r="AY128" s="8">
        <v>444.77</v>
      </c>
      <c r="AZ128" s="7" t="s">
        <v>200</v>
      </c>
      <c r="BA128" s="7">
        <v>-0.1475</v>
      </c>
      <c r="BB128" s="7">
        <v>0.66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>
        <v>0.2508</v>
      </c>
      <c r="BJ128" s="4">
        <v>5</v>
      </c>
      <c r="BK128" s="8">
        <v>250.24</v>
      </c>
      <c r="BL128" s="2" t="s">
        <v>1822</v>
      </c>
      <c r="BM128" s="7">
        <v>1</v>
      </c>
      <c r="BN128" s="7">
        <v>1</v>
      </c>
      <c r="BO128" s="4">
        <v>1</v>
      </c>
      <c r="BP128" s="8">
        <v>55.2</v>
      </c>
      <c r="BQ128" s="4">
        <v>2</v>
      </c>
      <c r="BR128" s="8">
        <v>110.4</v>
      </c>
      <c r="BS128" s="7">
        <v>-0.5</v>
      </c>
      <c r="BT128" s="7">
        <v>-0.5</v>
      </c>
      <c r="BU128" s="2" t="s">
        <v>210</v>
      </c>
      <c r="BV128" s="2" t="s">
        <v>197</v>
      </c>
      <c r="BW128" s="2" t="s">
        <v>200</v>
      </c>
      <c r="BX128" s="2" t="s">
        <v>463</v>
      </c>
      <c r="BY128" s="2" t="s">
        <v>212</v>
      </c>
      <c r="BZ128" s="2" t="s">
        <v>200</v>
      </c>
      <c r="CA128" s="4">
        <v>1</v>
      </c>
      <c r="CB128" s="8">
        <v>41.74</v>
      </c>
      <c r="CC128" s="4"/>
      <c r="CD128" s="8"/>
      <c r="CE128" s="7"/>
      <c r="CF128" s="7"/>
      <c r="CG128" s="2" t="s">
        <v>210</v>
      </c>
      <c r="CH128" s="2" t="s">
        <v>197</v>
      </c>
      <c r="CI128" s="2" t="s">
        <v>740</v>
      </c>
      <c r="CJ128" s="2" t="s">
        <v>726</v>
      </c>
      <c r="CK128" s="2" t="s">
        <v>212</v>
      </c>
      <c r="CL128" s="2" t="s">
        <v>200</v>
      </c>
      <c r="CM128" s="4">
        <v>1</v>
      </c>
      <c r="CN128" s="8">
        <v>52.99</v>
      </c>
      <c r="CO128" s="4"/>
      <c r="CP128" s="8"/>
      <c r="CQ128" s="7"/>
      <c r="CR128" s="7"/>
      <c r="CS128" s="2" t="s">
        <v>210</v>
      </c>
      <c r="CT128" s="2" t="s">
        <v>197</v>
      </c>
      <c r="CU128" s="2" t="s">
        <v>741</v>
      </c>
      <c r="CV128" s="2" t="s">
        <v>222</v>
      </c>
      <c r="CW128" s="2" t="s">
        <v>212</v>
      </c>
      <c r="CX128" s="2" t="s">
        <v>200</v>
      </c>
      <c r="CY128" s="4">
        <v>1</v>
      </c>
      <c r="CZ128" s="8">
        <v>47.39</v>
      </c>
      <c r="DA128" s="4"/>
      <c r="DB128" s="8"/>
      <c r="DC128" s="7"/>
      <c r="DD128" s="7"/>
      <c r="DE128" s="2" t="s">
        <v>210</v>
      </c>
      <c r="DF128" s="2" t="s">
        <v>197</v>
      </c>
      <c r="DG128" s="2" t="s">
        <v>740</v>
      </c>
      <c r="DH128" s="2" t="s">
        <v>1067</v>
      </c>
      <c r="DI128" s="2" t="s">
        <v>212</v>
      </c>
      <c r="DJ128" s="2" t="s">
        <v>200</v>
      </c>
      <c r="DK128" s="4"/>
      <c r="DL128" s="8"/>
      <c r="DM128" s="4"/>
      <c r="DN128" s="8"/>
      <c r="DO128" s="7"/>
      <c r="DP128" s="7"/>
      <c r="DQ128" s="2" t="s">
        <v>210</v>
      </c>
      <c r="DR128" s="2" t="s">
        <v>197</v>
      </c>
      <c r="DS128" s="2" t="s">
        <v>740</v>
      </c>
      <c r="DT128" s="2" t="s">
        <v>1842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1054</v>
      </c>
      <c r="EF128" s="2" t="s">
        <v>1069</v>
      </c>
      <c r="EG128" s="2" t="s">
        <v>212</v>
      </c>
      <c r="EH128" s="2" t="s">
        <v>200</v>
      </c>
      <c r="EI128" s="4">
        <v>1</v>
      </c>
      <c r="EJ128" s="8">
        <v>52.92</v>
      </c>
      <c r="EK128" s="4"/>
      <c r="EL128" s="8"/>
      <c r="EM128" s="7"/>
      <c r="EN128" s="7"/>
      <c r="EO128" s="2" t="s">
        <v>210</v>
      </c>
      <c r="EP128" s="2" t="s">
        <v>197</v>
      </c>
      <c r="EQ128" s="2" t="s">
        <v>1124</v>
      </c>
      <c r="ER128" s="2" t="s">
        <v>311</v>
      </c>
      <c r="ES128" s="2" t="s">
        <v>212</v>
      </c>
      <c r="ET128" s="2" t="s">
        <v>200</v>
      </c>
      <c r="EU128" s="4"/>
      <c r="EV128" s="8"/>
      <c r="EW128" s="4"/>
      <c r="EX128" s="8"/>
      <c r="EY128" s="7"/>
      <c r="EZ128" s="7"/>
      <c r="FA128" s="2" t="s">
        <v>210</v>
      </c>
      <c r="FB128" s="2" t="s">
        <v>197</v>
      </c>
      <c r="FC128" s="2" t="s">
        <v>514</v>
      </c>
      <c r="FD128" s="2" t="s">
        <v>1209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1717</v>
      </c>
      <c r="FP128" s="2" t="s">
        <v>960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228</v>
      </c>
      <c r="FZ128" s="2" t="s">
        <v>197</v>
      </c>
      <c r="GA128" s="2" t="s">
        <v>200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210</v>
      </c>
      <c r="GL128" s="2" t="s">
        <v>197</v>
      </c>
      <c r="GM128" s="2" t="s">
        <v>1058</v>
      </c>
      <c r="GN128" s="2" t="s">
        <v>234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254</v>
      </c>
      <c r="GX128" s="2" t="s">
        <v>197</v>
      </c>
      <c r="GY128" s="2" t="s">
        <v>200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307</v>
      </c>
      <c r="HJ128" s="2" t="s">
        <v>197</v>
      </c>
      <c r="HK128" s="2" t="s">
        <v>369</v>
      </c>
      <c r="HL128" s="2" t="s">
        <v>200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254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210</v>
      </c>
      <c r="IH128" s="2" t="s">
        <v>197</v>
      </c>
      <c r="II128" s="2" t="s">
        <v>740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228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254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200</v>
      </c>
      <c r="JR128" s="2" t="s">
        <v>200</v>
      </c>
      <c r="JS128" s="2" t="s">
        <v>200</v>
      </c>
      <c r="JT128" s="2" t="s">
        <v>200</v>
      </c>
      <c r="JU128" s="2" t="s">
        <v>200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242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210</v>
      </c>
      <c r="KP128" s="2" t="s">
        <v>243</v>
      </c>
      <c r="KQ128" s="2" t="s">
        <v>329</v>
      </c>
      <c r="KR128" s="2" t="s">
        <v>1837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210</v>
      </c>
      <c r="LB128" s="2" t="s">
        <v>197</v>
      </c>
      <c r="LC128" s="2" t="s">
        <v>1072</v>
      </c>
      <c r="LD128" s="2" t="s">
        <v>1764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254</v>
      </c>
      <c r="LN128" s="2" t="s">
        <v>197</v>
      </c>
      <c r="LO128" s="2" t="s">
        <v>200</v>
      </c>
      <c r="LP128" s="2" t="s">
        <v>200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254</v>
      </c>
      <c r="LZ128" s="2" t="s">
        <v>197</v>
      </c>
      <c r="MA128" s="2" t="s">
        <v>200</v>
      </c>
      <c r="MB128" s="2" t="s">
        <v>200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210</v>
      </c>
      <c r="ML128" s="2" t="s">
        <v>251</v>
      </c>
      <c r="MM128" s="2" t="s">
        <v>291</v>
      </c>
      <c r="MN128" s="2" t="s">
        <v>1843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254</v>
      </c>
      <c r="NJ128" s="2" t="s">
        <v>197</v>
      </c>
      <c r="NK128" s="2" t="s">
        <v>200</v>
      </c>
      <c r="NL128" s="2" t="s">
        <v>200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210</v>
      </c>
      <c r="NV128" s="2" t="s">
        <v>243</v>
      </c>
      <c r="NW128" s="2" t="s">
        <v>279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242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254</v>
      </c>
      <c r="OT128" s="2" t="s">
        <v>243</v>
      </c>
      <c r="OU128" s="2" t="s">
        <v>200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307</v>
      </c>
      <c r="PF128" s="2" t="s">
        <v>197</v>
      </c>
      <c r="PG128" s="2" t="s">
        <v>1061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254</v>
      </c>
      <c r="PR128" s="2" t="s">
        <v>197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200</v>
      </c>
      <c r="QD128" s="2" t="s">
        <v>200</v>
      </c>
      <c r="QE128" s="2" t="s">
        <v>200</v>
      </c>
      <c r="QF128" s="2" t="s">
        <v>200</v>
      </c>
      <c r="QG128" s="2" t="s">
        <v>200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228</v>
      </c>
      <c r="QP128" s="2" t="s">
        <v>243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164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>
        <v>50</v>
      </c>
      <c r="SP128" s="4"/>
      <c r="SQ128" s="4"/>
      <c r="SR128" s="4"/>
      <c r="SS128" s="4">
        <v>80</v>
      </c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1844</v>
      </c>
      <c r="B129" s="2" t="s">
        <v>189</v>
      </c>
      <c r="C129" s="2" t="s">
        <v>190</v>
      </c>
      <c r="D129" s="2" t="s">
        <v>1619</v>
      </c>
      <c r="E129" s="2" t="s">
        <v>1620</v>
      </c>
      <c r="F129" s="2" t="s">
        <v>1044</v>
      </c>
      <c r="G129" s="2" t="s">
        <v>1044</v>
      </c>
      <c r="H129" s="2" t="s">
        <v>1044</v>
      </c>
      <c r="I129" s="2" t="s">
        <v>1821</v>
      </c>
      <c r="J129" s="2" t="s">
        <v>262</v>
      </c>
      <c r="K129" s="2" t="s">
        <v>1046</v>
      </c>
      <c r="L129" s="3">
        <v>57.33</v>
      </c>
      <c r="M129" s="3">
        <v>60.2</v>
      </c>
      <c r="N129" s="3">
        <v>114.99</v>
      </c>
      <c r="O129" s="2" t="s">
        <v>197</v>
      </c>
      <c r="P129" s="2" t="s">
        <v>528</v>
      </c>
      <c r="Q129" s="2" t="s">
        <v>199</v>
      </c>
      <c r="R129" s="2" t="s">
        <v>200</v>
      </c>
      <c r="S129" s="2" t="s">
        <v>1047</v>
      </c>
      <c r="T129" s="2" t="s">
        <v>202</v>
      </c>
      <c r="U129" s="2" t="s">
        <v>203</v>
      </c>
      <c r="V129" s="2" t="s">
        <v>1048</v>
      </c>
      <c r="W129" s="2" t="s">
        <v>976</v>
      </c>
      <c r="X129" s="2" t="s">
        <v>1048</v>
      </c>
      <c r="Y129" s="2" t="s">
        <v>740</v>
      </c>
      <c r="Z129" s="4">
        <v>20</v>
      </c>
      <c r="AA129" s="4">
        <f>=ROUNDDOWN(3.33333333333333,0)</f>
      </c>
      <c r="AB129" s="5">
        <v>6</v>
      </c>
      <c r="AC129" s="2" t="s">
        <v>581</v>
      </c>
      <c r="AD129" s="4">
        <v>100</v>
      </c>
      <c r="AE129" s="4">
        <v>240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/>
      <c r="AP129" s="4">
        <v>2</v>
      </c>
      <c r="AQ129" s="8">
        <v>128.92</v>
      </c>
      <c r="AR129" s="4">
        <v>5</v>
      </c>
      <c r="AS129" s="8">
        <v>334.37</v>
      </c>
      <c r="AT129" s="7">
        <v>-0.6</v>
      </c>
      <c r="AU129" s="7">
        <v>-0.6144</v>
      </c>
      <c r="AV129" s="4" t="s">
        <v>200</v>
      </c>
      <c r="AW129" s="8" t="s">
        <v>200</v>
      </c>
      <c r="AX129" s="4" t="s">
        <v>200</v>
      </c>
      <c r="AY129" s="8" t="s">
        <v>200</v>
      </c>
      <c r="AZ129" s="7" t="s">
        <v>200</v>
      </c>
      <c r="BA129" s="7" t="s">
        <v>200</v>
      </c>
      <c r="BB129" s="7">
        <v>0.34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 t="s">
        <v>200</v>
      </c>
      <c r="BJ129" s="4">
        <v>2</v>
      </c>
      <c r="BK129" s="8">
        <v>128.92</v>
      </c>
      <c r="BL129" s="2" t="s">
        <v>1845</v>
      </c>
      <c r="BM129" s="7">
        <v>1</v>
      </c>
      <c r="BN129" s="7">
        <v>1</v>
      </c>
      <c r="BO129" s="4">
        <v>1</v>
      </c>
      <c r="BP129" s="8">
        <v>73.26</v>
      </c>
      <c r="BQ129" s="4"/>
      <c r="BR129" s="8"/>
      <c r="BS129" s="7"/>
      <c r="BT129" s="7"/>
      <c r="BU129" s="2" t="s">
        <v>210</v>
      </c>
      <c r="BV129" s="2" t="s">
        <v>197</v>
      </c>
      <c r="BW129" s="2" t="s">
        <v>200</v>
      </c>
      <c r="BX129" s="2" t="s">
        <v>463</v>
      </c>
      <c r="BY129" s="2" t="s">
        <v>212</v>
      </c>
      <c r="BZ129" s="2" t="s">
        <v>200</v>
      </c>
      <c r="CA129" s="4">
        <v>1</v>
      </c>
      <c r="CB129" s="8">
        <v>55.66</v>
      </c>
      <c r="CC129" s="4">
        <v>2</v>
      </c>
      <c r="CD129" s="8">
        <v>139.14</v>
      </c>
      <c r="CE129" s="7">
        <v>-0.5</v>
      </c>
      <c r="CF129" s="7">
        <v>-0.6</v>
      </c>
      <c r="CG129" s="2" t="s">
        <v>210</v>
      </c>
      <c r="CH129" s="2" t="s">
        <v>197</v>
      </c>
      <c r="CI129" s="2" t="s">
        <v>740</v>
      </c>
      <c r="CJ129" s="2" t="s">
        <v>1066</v>
      </c>
      <c r="CK129" s="2" t="s">
        <v>212</v>
      </c>
      <c r="CL129" s="2" t="s">
        <v>200</v>
      </c>
      <c r="CM129" s="4"/>
      <c r="CN129" s="8"/>
      <c r="CO129" s="4"/>
      <c r="CP129" s="8"/>
      <c r="CQ129" s="7"/>
      <c r="CR129" s="7"/>
      <c r="CS129" s="2" t="s">
        <v>210</v>
      </c>
      <c r="CT129" s="2" t="s">
        <v>197</v>
      </c>
      <c r="CU129" s="2" t="s">
        <v>741</v>
      </c>
      <c r="CV129" s="2" t="s">
        <v>1171</v>
      </c>
      <c r="CW129" s="2" t="s">
        <v>212</v>
      </c>
      <c r="CX129" s="2" t="s">
        <v>200</v>
      </c>
      <c r="CY129" s="4"/>
      <c r="CZ129" s="8"/>
      <c r="DA129" s="4">
        <v>1</v>
      </c>
      <c r="DB129" s="8">
        <v>64.82</v>
      </c>
      <c r="DC129" s="7">
        <v>-1</v>
      </c>
      <c r="DD129" s="7">
        <v>-1</v>
      </c>
      <c r="DE129" s="2" t="s">
        <v>210</v>
      </c>
      <c r="DF129" s="2" t="s">
        <v>197</v>
      </c>
      <c r="DG129" s="2" t="s">
        <v>740</v>
      </c>
      <c r="DH129" s="2" t="s">
        <v>1130</v>
      </c>
      <c r="DI129" s="2" t="s">
        <v>212</v>
      </c>
      <c r="DJ129" s="2" t="s">
        <v>200</v>
      </c>
      <c r="DK129" s="4"/>
      <c r="DL129" s="8"/>
      <c r="DM129" s="4"/>
      <c r="DN129" s="8"/>
      <c r="DO129" s="7"/>
      <c r="DP129" s="7"/>
      <c r="DQ129" s="2" t="s">
        <v>210</v>
      </c>
      <c r="DR129" s="2" t="s">
        <v>197</v>
      </c>
      <c r="DS129" s="2" t="s">
        <v>740</v>
      </c>
      <c r="DT129" s="2" t="s">
        <v>1068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70.22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1054</v>
      </c>
      <c r="EF129" s="2" t="s">
        <v>1726</v>
      </c>
      <c r="EG129" s="2" t="s">
        <v>212</v>
      </c>
      <c r="EH129" s="2" t="s">
        <v>200</v>
      </c>
      <c r="EI129" s="4"/>
      <c r="EJ129" s="8"/>
      <c r="EK129" s="4"/>
      <c r="EL129" s="8"/>
      <c r="EM129" s="7"/>
      <c r="EN129" s="7"/>
      <c r="EO129" s="2" t="s">
        <v>210</v>
      </c>
      <c r="EP129" s="2" t="s">
        <v>197</v>
      </c>
      <c r="EQ129" s="2" t="s">
        <v>1124</v>
      </c>
      <c r="ER129" s="2" t="s">
        <v>534</v>
      </c>
      <c r="ES129" s="2" t="s">
        <v>212</v>
      </c>
      <c r="ET129" s="2" t="s">
        <v>200</v>
      </c>
      <c r="EU129" s="4"/>
      <c r="EV129" s="8"/>
      <c r="EW129" s="4">
        <v>1</v>
      </c>
      <c r="EX129" s="8">
        <v>60.19</v>
      </c>
      <c r="EY129" s="7">
        <v>-1</v>
      </c>
      <c r="EZ129" s="7">
        <v>-1</v>
      </c>
      <c r="FA129" s="2" t="s">
        <v>210</v>
      </c>
      <c r="FB129" s="2" t="s">
        <v>197</v>
      </c>
      <c r="FC129" s="2" t="s">
        <v>514</v>
      </c>
      <c r="FD129" s="2" t="s">
        <v>1071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1717</v>
      </c>
      <c r="FP129" s="2" t="s">
        <v>1846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228</v>
      </c>
      <c r="FZ129" s="2" t="s">
        <v>197</v>
      </c>
      <c r="GA129" s="2" t="s">
        <v>200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210</v>
      </c>
      <c r="GL129" s="2" t="s">
        <v>197</v>
      </c>
      <c r="GM129" s="2" t="s">
        <v>1058</v>
      </c>
      <c r="GN129" s="2" t="s">
        <v>635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254</v>
      </c>
      <c r="GX129" s="2" t="s">
        <v>197</v>
      </c>
      <c r="GY129" s="2" t="s">
        <v>200</v>
      </c>
      <c r="GZ129" s="2" t="s">
        <v>200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307</v>
      </c>
      <c r="HJ129" s="2" t="s">
        <v>197</v>
      </c>
      <c r="HK129" s="2" t="s">
        <v>369</v>
      </c>
      <c r="HL129" s="2" t="s">
        <v>200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254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210</v>
      </c>
      <c r="IH129" s="2" t="s">
        <v>197</v>
      </c>
      <c r="II129" s="2" t="s">
        <v>740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228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254</v>
      </c>
      <c r="JF129" s="2" t="s">
        <v>197</v>
      </c>
      <c r="JG129" s="2" t="s">
        <v>200</v>
      </c>
      <c r="JH129" s="2" t="s">
        <v>200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200</v>
      </c>
      <c r="JR129" s="2" t="s">
        <v>200</v>
      </c>
      <c r="JS129" s="2" t="s">
        <v>200</v>
      </c>
      <c r="JT129" s="2" t="s">
        <v>200</v>
      </c>
      <c r="JU129" s="2" t="s">
        <v>200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242</v>
      </c>
      <c r="KD129" s="2" t="s">
        <v>197</v>
      </c>
      <c r="KE129" s="2" t="s">
        <v>200</v>
      </c>
      <c r="KF129" s="2" t="s">
        <v>200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243</v>
      </c>
      <c r="KQ129" s="2" t="s">
        <v>329</v>
      </c>
      <c r="KR129" s="2" t="s">
        <v>1837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210</v>
      </c>
      <c r="LB129" s="2" t="s">
        <v>197</v>
      </c>
      <c r="LC129" s="2" t="s">
        <v>1072</v>
      </c>
      <c r="LD129" s="2" t="s">
        <v>1847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254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254</v>
      </c>
      <c r="LZ129" s="2" t="s">
        <v>197</v>
      </c>
      <c r="MA129" s="2" t="s">
        <v>200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210</v>
      </c>
      <c r="ML129" s="2" t="s">
        <v>251</v>
      </c>
      <c r="MM129" s="2" t="s">
        <v>291</v>
      </c>
      <c r="MN129" s="2" t="s">
        <v>1848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254</v>
      </c>
      <c r="NJ129" s="2" t="s">
        <v>197</v>
      </c>
      <c r="NK129" s="2" t="s">
        <v>200</v>
      </c>
      <c r="NL129" s="2" t="s">
        <v>200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210</v>
      </c>
      <c r="NV129" s="2" t="s">
        <v>243</v>
      </c>
      <c r="NW129" s="2" t="s">
        <v>279</v>
      </c>
      <c r="NX129" s="2" t="s">
        <v>200</v>
      </c>
      <c r="NY129" s="2" t="s">
        <v>212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242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254</v>
      </c>
      <c r="OT129" s="2" t="s">
        <v>243</v>
      </c>
      <c r="OU129" s="2" t="s">
        <v>200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307</v>
      </c>
      <c r="PF129" s="2" t="s">
        <v>197</v>
      </c>
      <c r="PG129" s="2" t="s">
        <v>1061</v>
      </c>
      <c r="PH129" s="2" t="s">
        <v>1000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254</v>
      </c>
      <c r="PR129" s="2" t="s">
        <v>197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200</v>
      </c>
      <c r="QD129" s="2" t="s">
        <v>200</v>
      </c>
      <c r="QE129" s="2" t="s">
        <v>200</v>
      </c>
      <c r="QF129" s="2" t="s">
        <v>200</v>
      </c>
      <c r="QG129" s="2" t="s">
        <v>200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228</v>
      </c>
      <c r="QP129" s="2" t="s">
        <v>243</v>
      </c>
      <c r="QQ129" s="2" t="s">
        <v>200</v>
      </c>
      <c r="QR129" s="2" t="s">
        <v>200</v>
      </c>
      <c r="QS129" s="2" t="s">
        <v>212</v>
      </c>
      <c r="QT129" s="2" t="s">
        <v>200</v>
      </c>
      <c r="QU129" s="4">
        <v>20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>
        <v>100</v>
      </c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>
        <v>60</v>
      </c>
      <c r="SP129" s="4"/>
      <c r="SQ129" s="4"/>
      <c r="SR129" s="4"/>
      <c r="SS129" s="4">
        <v>80</v>
      </c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1849</v>
      </c>
      <c r="B130" s="2" t="s">
        <v>189</v>
      </c>
      <c r="C130" s="2" t="s">
        <v>190</v>
      </c>
      <c r="D130" s="2" t="s">
        <v>1619</v>
      </c>
      <c r="E130" s="2" t="s">
        <v>1620</v>
      </c>
      <c r="F130" s="2" t="s">
        <v>973</v>
      </c>
      <c r="G130" s="2" t="s">
        <v>973</v>
      </c>
      <c r="H130" s="2" t="s">
        <v>973</v>
      </c>
      <c r="I130" s="2" t="s">
        <v>1850</v>
      </c>
      <c r="J130" s="2" t="s">
        <v>195</v>
      </c>
      <c r="K130" s="2" t="s">
        <v>394</v>
      </c>
      <c r="L130" s="3">
        <v>50.4</v>
      </c>
      <c r="M130" s="3">
        <v>52.91</v>
      </c>
      <c r="N130" s="3">
        <v>104.99</v>
      </c>
      <c r="O130" s="2" t="s">
        <v>197</v>
      </c>
      <c r="P130" s="2" t="s">
        <v>685</v>
      </c>
      <c r="Q130" s="2" t="s">
        <v>199</v>
      </c>
      <c r="R130" s="2" t="s">
        <v>200</v>
      </c>
      <c r="S130" s="2" t="s">
        <v>975</v>
      </c>
      <c r="T130" s="2" t="s">
        <v>202</v>
      </c>
      <c r="U130" s="2" t="s">
        <v>203</v>
      </c>
      <c r="V130" s="2" t="s">
        <v>859</v>
      </c>
      <c r="W130" s="2" t="s">
        <v>976</v>
      </c>
      <c r="X130" s="2" t="s">
        <v>723</v>
      </c>
      <c r="Y130" s="2" t="s">
        <v>977</v>
      </c>
      <c r="Z130" s="4">
        <v>413</v>
      </c>
      <c r="AA130" s="4">
        <f>=ROUNDDOWN(41.3,0)</f>
      </c>
      <c r="AB130" s="5">
        <v>10</v>
      </c>
      <c r="AC130" s="2" t="s">
        <v>161</v>
      </c>
      <c r="AD130" s="4">
        <v>190</v>
      </c>
      <c r="AE130" s="4">
        <v>190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/>
      <c r="AP130" s="4">
        <v>9</v>
      </c>
      <c r="AQ130" s="8">
        <v>468.08</v>
      </c>
      <c r="AR130" s="4">
        <v>26</v>
      </c>
      <c r="AS130" s="8">
        <v>1364.56</v>
      </c>
      <c r="AT130" s="7">
        <v>-0.6538</v>
      </c>
      <c r="AU130" s="7">
        <v>-0.657</v>
      </c>
      <c r="AV130" s="4">
        <v>14</v>
      </c>
      <c r="AW130" s="8">
        <v>826.12</v>
      </c>
      <c r="AX130" s="4">
        <v>33</v>
      </c>
      <c r="AY130" s="8">
        <v>1851.87</v>
      </c>
      <c r="AZ130" s="7">
        <v>-0.5758</v>
      </c>
      <c r="BA130" s="7">
        <v>-0.5539</v>
      </c>
      <c r="BB130" s="7">
        <v>0.5666</v>
      </c>
      <c r="BC130" s="4">
        <v>21</v>
      </c>
      <c r="BD130" s="8">
        <v>1215.15</v>
      </c>
      <c r="BE130" s="4">
        <v>44</v>
      </c>
      <c r="BF130" s="8">
        <v>2523.3</v>
      </c>
      <c r="BG130" s="7">
        <v>-0.5227</v>
      </c>
      <c r="BH130" s="7">
        <v>-0.5184</v>
      </c>
      <c r="BI130" s="7">
        <v>0.6799</v>
      </c>
      <c r="BJ130" s="4">
        <v>9</v>
      </c>
      <c r="BK130" s="8">
        <v>468.08</v>
      </c>
      <c r="BL130" s="2" t="s">
        <v>1851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1852</v>
      </c>
      <c r="BY130" s="2" t="s">
        <v>212</v>
      </c>
      <c r="BZ130" s="2" t="s">
        <v>200</v>
      </c>
      <c r="CA130" s="4">
        <v>2</v>
      </c>
      <c r="CB130" s="8">
        <v>83.28</v>
      </c>
      <c r="CC130" s="4">
        <v>14</v>
      </c>
      <c r="CD130" s="8">
        <v>723.5</v>
      </c>
      <c r="CE130" s="7">
        <v>-0.8571</v>
      </c>
      <c r="CF130" s="7">
        <v>-0.8849</v>
      </c>
      <c r="CG130" s="2" t="s">
        <v>210</v>
      </c>
      <c r="CH130" s="2" t="s">
        <v>197</v>
      </c>
      <c r="CI130" s="2" t="s">
        <v>983</v>
      </c>
      <c r="CJ130" s="2" t="s">
        <v>981</v>
      </c>
      <c r="CK130" s="2" t="s">
        <v>212</v>
      </c>
      <c r="CL130" s="2" t="s">
        <v>200</v>
      </c>
      <c r="CM130" s="4">
        <v>4</v>
      </c>
      <c r="CN130" s="8">
        <v>218.36</v>
      </c>
      <c r="CO130" s="4">
        <v>2</v>
      </c>
      <c r="CP130" s="8">
        <v>109.18</v>
      </c>
      <c r="CQ130" s="7">
        <v>1</v>
      </c>
      <c r="CR130" s="7">
        <v>1</v>
      </c>
      <c r="CS130" s="2" t="s">
        <v>210</v>
      </c>
      <c r="CT130" s="2" t="s">
        <v>197</v>
      </c>
      <c r="CU130" s="2" t="s">
        <v>982</v>
      </c>
      <c r="CV130" s="2" t="s">
        <v>986</v>
      </c>
      <c r="CW130" s="2" t="s">
        <v>212</v>
      </c>
      <c r="CX130" s="2" t="s">
        <v>200</v>
      </c>
      <c r="CY130" s="4">
        <v>1</v>
      </c>
      <c r="CZ130" s="8">
        <v>55.3</v>
      </c>
      <c r="DA130" s="4">
        <v>2</v>
      </c>
      <c r="DB130" s="8">
        <v>110.6</v>
      </c>
      <c r="DC130" s="7">
        <v>-0.5</v>
      </c>
      <c r="DD130" s="7">
        <v>-0.5</v>
      </c>
      <c r="DE130" s="2" t="s">
        <v>210</v>
      </c>
      <c r="DF130" s="2" t="s">
        <v>197</v>
      </c>
      <c r="DG130" s="2" t="s">
        <v>1853</v>
      </c>
      <c r="DH130" s="2" t="s">
        <v>989</v>
      </c>
      <c r="DI130" s="2" t="s">
        <v>212</v>
      </c>
      <c r="DJ130" s="2" t="s">
        <v>200</v>
      </c>
      <c r="DK130" s="4"/>
      <c r="DL130" s="8"/>
      <c r="DM130" s="4"/>
      <c r="DN130" s="8"/>
      <c r="DO130" s="7"/>
      <c r="DP130" s="7"/>
      <c r="DQ130" s="2" t="s">
        <v>210</v>
      </c>
      <c r="DR130" s="2" t="s">
        <v>197</v>
      </c>
      <c r="DS130" s="2" t="s">
        <v>984</v>
      </c>
      <c r="DT130" s="2" t="s">
        <v>1854</v>
      </c>
      <c r="DU130" s="2" t="s">
        <v>212</v>
      </c>
      <c r="DV130" s="2" t="s">
        <v>200</v>
      </c>
      <c r="DW130" s="4"/>
      <c r="DX130" s="8"/>
      <c r="DY130" s="4">
        <v>8</v>
      </c>
      <c r="DZ130" s="8">
        <v>421.28</v>
      </c>
      <c r="EA130" s="7">
        <v>-1</v>
      </c>
      <c r="EB130" s="7">
        <v>-1</v>
      </c>
      <c r="EC130" s="2" t="s">
        <v>210</v>
      </c>
      <c r="ED130" s="2" t="s">
        <v>197</v>
      </c>
      <c r="EE130" s="2" t="s">
        <v>1003</v>
      </c>
      <c r="EF130" s="2" t="s">
        <v>993</v>
      </c>
      <c r="EG130" s="2" t="s">
        <v>212</v>
      </c>
      <c r="EH130" s="2" t="s">
        <v>200</v>
      </c>
      <c r="EI130" s="4">
        <v>2</v>
      </c>
      <c r="EJ130" s="8">
        <v>111.14</v>
      </c>
      <c r="EK130" s="4"/>
      <c r="EL130" s="8"/>
      <c r="EM130" s="7"/>
      <c r="EN130" s="7"/>
      <c r="EO130" s="2" t="s">
        <v>210</v>
      </c>
      <c r="EP130" s="2" t="s">
        <v>197</v>
      </c>
      <c r="EQ130" s="2" t="s">
        <v>612</v>
      </c>
      <c r="ER130" s="2" t="s">
        <v>1683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633</v>
      </c>
      <c r="FD130" s="2" t="s">
        <v>1855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623</v>
      </c>
      <c r="FP130" s="2" t="s">
        <v>1856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228</v>
      </c>
      <c r="FZ130" s="2" t="s">
        <v>197</v>
      </c>
      <c r="GA130" s="2" t="s">
        <v>200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210</v>
      </c>
      <c r="GL130" s="2" t="s">
        <v>197</v>
      </c>
      <c r="GM130" s="2" t="s">
        <v>709</v>
      </c>
      <c r="GN130" s="2" t="s">
        <v>1369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254</v>
      </c>
      <c r="GX130" s="2" t="s">
        <v>197</v>
      </c>
      <c r="GY130" s="2" t="s">
        <v>200</v>
      </c>
      <c r="GZ130" s="2" t="s">
        <v>200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254</v>
      </c>
      <c r="HJ130" s="2" t="s">
        <v>197</v>
      </c>
      <c r="HK130" s="2" t="s">
        <v>200</v>
      </c>
      <c r="HL130" s="2" t="s">
        <v>200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254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210</v>
      </c>
      <c r="IH130" s="2" t="s">
        <v>197</v>
      </c>
      <c r="II130" s="2" t="s">
        <v>1853</v>
      </c>
      <c r="IJ130" s="2" t="s">
        <v>1857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228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254</v>
      </c>
      <c r="JF130" s="2" t="s">
        <v>197</v>
      </c>
      <c r="JG130" s="2" t="s">
        <v>200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200</v>
      </c>
      <c r="JR130" s="2" t="s">
        <v>200</v>
      </c>
      <c r="JS130" s="2" t="s">
        <v>200</v>
      </c>
      <c r="JT130" s="2" t="s">
        <v>200</v>
      </c>
      <c r="JU130" s="2" t="s">
        <v>200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242</v>
      </c>
      <c r="KD130" s="2" t="s">
        <v>197</v>
      </c>
      <c r="KE130" s="2" t="s">
        <v>200</v>
      </c>
      <c r="KF130" s="2" t="s">
        <v>200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243</v>
      </c>
      <c r="KQ130" s="2" t="s">
        <v>912</v>
      </c>
      <c r="KR130" s="2" t="s">
        <v>1858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406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406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197</v>
      </c>
      <c r="MA130" s="2" t="s">
        <v>993</v>
      </c>
      <c r="MB130" s="2" t="s">
        <v>200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251</v>
      </c>
      <c r="MM130" s="2" t="s">
        <v>1853</v>
      </c>
      <c r="MN130" s="2" t="s">
        <v>1859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254</v>
      </c>
      <c r="NJ130" s="2" t="s">
        <v>197</v>
      </c>
      <c r="NK130" s="2" t="s">
        <v>200</v>
      </c>
      <c r="NL130" s="2" t="s">
        <v>200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210</v>
      </c>
      <c r="NV130" s="2" t="s">
        <v>243</v>
      </c>
      <c r="NW130" s="2" t="s">
        <v>279</v>
      </c>
      <c r="NX130" s="2" t="s">
        <v>200</v>
      </c>
      <c r="NY130" s="2" t="s">
        <v>212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242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243</v>
      </c>
      <c r="OU130" s="2" t="s">
        <v>620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228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254</v>
      </c>
      <c r="PR130" s="2" t="s">
        <v>197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254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210</v>
      </c>
      <c r="QP130" s="2" t="s">
        <v>243</v>
      </c>
      <c r="QQ130" s="2" t="s">
        <v>1547</v>
      </c>
      <c r="QR130" s="2" t="s">
        <v>1091</v>
      </c>
      <c r="QS130" s="2" t="s">
        <v>212</v>
      </c>
      <c r="QT130" s="2" t="s">
        <v>200</v>
      </c>
      <c r="QU130" s="4">
        <v>298</v>
      </c>
      <c r="QV130" s="4"/>
      <c r="QW130" s="4"/>
      <c r="QX130" s="4"/>
      <c r="QY130" s="4"/>
      <c r="QZ130" s="4"/>
      <c r="RA130" s="4">
        <v>115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>
        <v>190</v>
      </c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1860</v>
      </c>
      <c r="B131" s="2" t="s">
        <v>189</v>
      </c>
      <c r="C131" s="2" t="s">
        <v>190</v>
      </c>
      <c r="D131" s="2" t="s">
        <v>1619</v>
      </c>
      <c r="E131" s="2" t="s">
        <v>1620</v>
      </c>
      <c r="F131" s="2" t="s">
        <v>973</v>
      </c>
      <c r="G131" s="2" t="s">
        <v>973</v>
      </c>
      <c r="H131" s="2" t="s">
        <v>973</v>
      </c>
      <c r="I131" s="2" t="s">
        <v>1850</v>
      </c>
      <c r="J131" s="2" t="s">
        <v>262</v>
      </c>
      <c r="K131" s="2" t="s">
        <v>394</v>
      </c>
      <c r="L131" s="3">
        <v>66.15</v>
      </c>
      <c r="M131" s="3">
        <v>69.45</v>
      </c>
      <c r="N131" s="3">
        <v>134.99</v>
      </c>
      <c r="O131" s="2" t="s">
        <v>197</v>
      </c>
      <c r="P131" s="2" t="s">
        <v>685</v>
      </c>
      <c r="Q131" s="2" t="s">
        <v>199</v>
      </c>
      <c r="R131" s="2" t="s">
        <v>200</v>
      </c>
      <c r="S131" s="2" t="s">
        <v>975</v>
      </c>
      <c r="T131" s="2" t="s">
        <v>202</v>
      </c>
      <c r="U131" s="2" t="s">
        <v>203</v>
      </c>
      <c r="V131" s="2" t="s">
        <v>859</v>
      </c>
      <c r="W131" s="2" t="s">
        <v>976</v>
      </c>
      <c r="X131" s="2" t="s">
        <v>723</v>
      </c>
      <c r="Y131" s="2" t="s">
        <v>977</v>
      </c>
      <c r="Z131" s="4">
        <v>153</v>
      </c>
      <c r="AA131" s="4">
        <f>=ROUNDDOWN(25.5,0)</f>
      </c>
      <c r="AB131" s="5">
        <v>6</v>
      </c>
      <c r="AC131" s="2" t="s">
        <v>161</v>
      </c>
      <c r="AD131" s="4">
        <v>200</v>
      </c>
      <c r="AE131" s="4">
        <v>200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/>
      <c r="AP131" s="4">
        <v>5</v>
      </c>
      <c r="AQ131" s="8">
        <v>358.04</v>
      </c>
      <c r="AR131" s="4">
        <v>7</v>
      </c>
      <c r="AS131" s="8">
        <v>487.31</v>
      </c>
      <c r="AT131" s="7">
        <v>-0.2857</v>
      </c>
      <c r="AU131" s="7">
        <v>-0.2653</v>
      </c>
      <c r="AV131" s="4" t="s">
        <v>200</v>
      </c>
      <c r="AW131" s="8" t="s">
        <v>200</v>
      </c>
      <c r="AX131" s="4" t="s">
        <v>200</v>
      </c>
      <c r="AY131" s="8" t="s">
        <v>200</v>
      </c>
      <c r="AZ131" s="7" t="s">
        <v>200</v>
      </c>
      <c r="BA131" s="7" t="s">
        <v>200</v>
      </c>
      <c r="BB131" s="7">
        <v>0.4334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 t="s">
        <v>200</v>
      </c>
      <c r="BJ131" s="4">
        <v>5</v>
      </c>
      <c r="BK131" s="8">
        <v>358.04</v>
      </c>
      <c r="BL131" s="2" t="s">
        <v>1811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210</v>
      </c>
      <c r="BV131" s="2" t="s">
        <v>197</v>
      </c>
      <c r="BW131" s="2" t="s">
        <v>200</v>
      </c>
      <c r="BX131" s="2" t="s">
        <v>1852</v>
      </c>
      <c r="BY131" s="2" t="s">
        <v>212</v>
      </c>
      <c r="BZ131" s="2" t="s">
        <v>200</v>
      </c>
      <c r="CA131" s="4"/>
      <c r="CB131" s="8"/>
      <c r="CC131" s="4">
        <v>5</v>
      </c>
      <c r="CD131" s="8">
        <v>346.9</v>
      </c>
      <c r="CE131" s="7">
        <v>-1</v>
      </c>
      <c r="CF131" s="7">
        <v>-1</v>
      </c>
      <c r="CG131" s="2" t="s">
        <v>210</v>
      </c>
      <c r="CH131" s="2" t="s">
        <v>197</v>
      </c>
      <c r="CI131" s="2" t="s">
        <v>1861</v>
      </c>
      <c r="CJ131" s="2" t="s">
        <v>1083</v>
      </c>
      <c r="CK131" s="2" t="s">
        <v>212</v>
      </c>
      <c r="CL131" s="2" t="s">
        <v>200</v>
      </c>
      <c r="CM131" s="4">
        <v>2</v>
      </c>
      <c r="CN131" s="8">
        <v>140.38</v>
      </c>
      <c r="CO131" s="4">
        <v>1</v>
      </c>
      <c r="CP131" s="8">
        <v>70.19</v>
      </c>
      <c r="CQ131" s="7">
        <v>1</v>
      </c>
      <c r="CR131" s="7">
        <v>1</v>
      </c>
      <c r="CS131" s="2" t="s">
        <v>210</v>
      </c>
      <c r="CT131" s="2" t="s">
        <v>197</v>
      </c>
      <c r="CU131" s="2" t="s">
        <v>1862</v>
      </c>
      <c r="CV131" s="2" t="s">
        <v>644</v>
      </c>
      <c r="CW131" s="2" t="s">
        <v>212</v>
      </c>
      <c r="CX131" s="2" t="s">
        <v>200</v>
      </c>
      <c r="CY131" s="4">
        <v>2</v>
      </c>
      <c r="CZ131" s="8">
        <v>147.44</v>
      </c>
      <c r="DA131" s="4"/>
      <c r="DB131" s="8"/>
      <c r="DC131" s="7"/>
      <c r="DD131" s="7"/>
      <c r="DE131" s="2" t="s">
        <v>210</v>
      </c>
      <c r="DF131" s="2" t="s">
        <v>197</v>
      </c>
      <c r="DG131" s="2" t="s">
        <v>1853</v>
      </c>
      <c r="DH131" s="2" t="s">
        <v>634</v>
      </c>
      <c r="DI131" s="2" t="s">
        <v>212</v>
      </c>
      <c r="DJ131" s="2" t="s">
        <v>200</v>
      </c>
      <c r="DK131" s="4"/>
      <c r="DL131" s="8"/>
      <c r="DM131" s="4"/>
      <c r="DN131" s="8"/>
      <c r="DO131" s="7"/>
      <c r="DP131" s="7"/>
      <c r="DQ131" s="2" t="s">
        <v>210</v>
      </c>
      <c r="DR131" s="2" t="s">
        <v>197</v>
      </c>
      <c r="DS131" s="2" t="s">
        <v>984</v>
      </c>
      <c r="DT131" s="2" t="s">
        <v>1835</v>
      </c>
      <c r="DU131" s="2" t="s">
        <v>212</v>
      </c>
      <c r="DV131" s="2" t="s">
        <v>200</v>
      </c>
      <c r="DW131" s="4">
        <v>1</v>
      </c>
      <c r="DX131" s="8">
        <v>70.22</v>
      </c>
      <c r="DY131" s="4">
        <v>1</v>
      </c>
      <c r="DZ131" s="8">
        <v>70.22</v>
      </c>
      <c r="EA131" s="7"/>
      <c r="EB131" s="7"/>
      <c r="EC131" s="2" t="s">
        <v>210</v>
      </c>
      <c r="ED131" s="2" t="s">
        <v>197</v>
      </c>
      <c r="EE131" s="2" t="s">
        <v>1003</v>
      </c>
      <c r="EF131" s="2" t="s">
        <v>1863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612</v>
      </c>
      <c r="ER131" s="2" t="s">
        <v>1322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633</v>
      </c>
      <c r="FD131" s="2" t="s">
        <v>983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623</v>
      </c>
      <c r="FP131" s="2" t="s">
        <v>1020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228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210</v>
      </c>
      <c r="GL131" s="2" t="s">
        <v>197</v>
      </c>
      <c r="GM131" s="2" t="s">
        <v>709</v>
      </c>
      <c r="GN131" s="2" t="s">
        <v>303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254</v>
      </c>
      <c r="GX131" s="2" t="s">
        <v>197</v>
      </c>
      <c r="GY131" s="2" t="s">
        <v>200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254</v>
      </c>
      <c r="HJ131" s="2" t="s">
        <v>197</v>
      </c>
      <c r="HK131" s="2" t="s">
        <v>200</v>
      </c>
      <c r="HL131" s="2" t="s">
        <v>200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254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210</v>
      </c>
      <c r="IH131" s="2" t="s">
        <v>197</v>
      </c>
      <c r="II131" s="2" t="s">
        <v>1853</v>
      </c>
      <c r="IJ131" s="2" t="s">
        <v>1100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228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254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200</v>
      </c>
      <c r="JR131" s="2" t="s">
        <v>200</v>
      </c>
      <c r="JS131" s="2" t="s">
        <v>200</v>
      </c>
      <c r="JT131" s="2" t="s">
        <v>200</v>
      </c>
      <c r="JU131" s="2" t="s">
        <v>200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242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210</v>
      </c>
      <c r="KP131" s="2" t="s">
        <v>243</v>
      </c>
      <c r="KQ131" s="2" t="s">
        <v>912</v>
      </c>
      <c r="KR131" s="2" t="s">
        <v>1864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406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406</v>
      </c>
      <c r="LN131" s="2" t="s">
        <v>197</v>
      </c>
      <c r="LO131" s="2" t="s">
        <v>200</v>
      </c>
      <c r="LP131" s="2" t="s">
        <v>200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210</v>
      </c>
      <c r="LZ131" s="2" t="s">
        <v>197</v>
      </c>
      <c r="MA131" s="2" t="s">
        <v>1347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210</v>
      </c>
      <c r="ML131" s="2" t="s">
        <v>251</v>
      </c>
      <c r="MM131" s="2" t="s">
        <v>1853</v>
      </c>
      <c r="MN131" s="2" t="s">
        <v>1859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254</v>
      </c>
      <c r="NJ131" s="2" t="s">
        <v>197</v>
      </c>
      <c r="NK131" s="2" t="s">
        <v>200</v>
      </c>
      <c r="NL131" s="2" t="s">
        <v>200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210</v>
      </c>
      <c r="NV131" s="2" t="s">
        <v>243</v>
      </c>
      <c r="NW131" s="2" t="s">
        <v>279</v>
      </c>
      <c r="NX131" s="2" t="s">
        <v>200</v>
      </c>
      <c r="NY131" s="2" t="s">
        <v>212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242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243</v>
      </c>
      <c r="OU131" s="2" t="s">
        <v>620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228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254</v>
      </c>
      <c r="PR131" s="2" t="s">
        <v>197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254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210</v>
      </c>
      <c r="QP131" s="2" t="s">
        <v>243</v>
      </c>
      <c r="QQ131" s="2" t="s">
        <v>1547</v>
      </c>
      <c r="QR131" s="2" t="s">
        <v>905</v>
      </c>
      <c r="QS131" s="2" t="s">
        <v>212</v>
      </c>
      <c r="QT131" s="2" t="s">
        <v>200</v>
      </c>
      <c r="QU131" s="4">
        <v>99</v>
      </c>
      <c r="QV131" s="4"/>
      <c r="QW131" s="4"/>
      <c r="QX131" s="4"/>
      <c r="QY131" s="4"/>
      <c r="QZ131" s="4"/>
      <c r="RA131" s="4">
        <v>54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>
        <v>200</v>
      </c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1865</v>
      </c>
      <c r="B132" s="2" t="s">
        <v>189</v>
      </c>
      <c r="C132" s="2" t="s">
        <v>190</v>
      </c>
      <c r="D132" s="2" t="s">
        <v>1619</v>
      </c>
      <c r="E132" s="2" t="s">
        <v>1620</v>
      </c>
      <c r="F132" s="2" t="s">
        <v>973</v>
      </c>
      <c r="G132" s="2" t="s">
        <v>973</v>
      </c>
      <c r="H132" s="2" t="s">
        <v>973</v>
      </c>
      <c r="I132" s="2" t="s">
        <v>1850</v>
      </c>
      <c r="J132" s="2" t="s">
        <v>195</v>
      </c>
      <c r="K132" s="2" t="s">
        <v>471</v>
      </c>
      <c r="L132" s="3">
        <v>50.4</v>
      </c>
      <c r="M132" s="3">
        <v>52.91</v>
      </c>
      <c r="N132" s="3">
        <v>104.99</v>
      </c>
      <c r="O132" s="2" t="s">
        <v>197</v>
      </c>
      <c r="P132" s="2" t="s">
        <v>528</v>
      </c>
      <c r="Q132" s="2" t="s">
        <v>199</v>
      </c>
      <c r="R132" s="2" t="s">
        <v>200</v>
      </c>
      <c r="S132" s="2" t="s">
        <v>1014</v>
      </c>
      <c r="T132" s="2" t="s">
        <v>202</v>
      </c>
      <c r="U132" s="2" t="s">
        <v>203</v>
      </c>
      <c r="V132" s="2" t="s">
        <v>859</v>
      </c>
      <c r="W132" s="2" t="s">
        <v>976</v>
      </c>
      <c r="X132" s="2" t="s">
        <v>723</v>
      </c>
      <c r="Y132" s="2" t="s">
        <v>1032</v>
      </c>
      <c r="Z132" s="4">
        <v>111</v>
      </c>
      <c r="AA132" s="4">
        <f>=ROUNDDOWN(27.75,0)</f>
      </c>
      <c r="AB132" s="5">
        <v>4</v>
      </c>
      <c r="AC132" s="2" t="s">
        <v>161</v>
      </c>
      <c r="AD132" s="4">
        <v>110</v>
      </c>
      <c r="AE132" s="4">
        <v>110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/>
      <c r="AP132" s="4">
        <v>5</v>
      </c>
      <c r="AQ132" s="8">
        <v>245.12</v>
      </c>
      <c r="AR132" s="4">
        <v>6</v>
      </c>
      <c r="AS132" s="8">
        <v>323.72</v>
      </c>
      <c r="AT132" s="7">
        <v>-0.1667</v>
      </c>
      <c r="AU132" s="7">
        <v>-0.2428</v>
      </c>
      <c r="AV132" s="4">
        <v>7</v>
      </c>
      <c r="AW132" s="8">
        <v>389.03</v>
      </c>
      <c r="AX132" s="4">
        <v>11</v>
      </c>
      <c r="AY132" s="8">
        <v>671.43</v>
      </c>
      <c r="AZ132" s="7">
        <v>-0.3636</v>
      </c>
      <c r="BA132" s="7">
        <v>-0.4206</v>
      </c>
      <c r="BB132" s="7">
        <v>0.6301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>
        <v>0.3201</v>
      </c>
      <c r="BJ132" s="4">
        <v>5</v>
      </c>
      <c r="BK132" s="8">
        <v>245.12</v>
      </c>
      <c r="BL132" s="2" t="s">
        <v>1866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1017</v>
      </c>
      <c r="BV132" s="2" t="s">
        <v>243</v>
      </c>
      <c r="BW132" s="2" t="s">
        <v>200</v>
      </c>
      <c r="BX132" s="2" t="s">
        <v>1826</v>
      </c>
      <c r="BY132" s="2" t="s">
        <v>212</v>
      </c>
      <c r="BZ132" s="2" t="s">
        <v>200</v>
      </c>
      <c r="CA132" s="4">
        <v>2</v>
      </c>
      <c r="CB132" s="8">
        <v>83.28</v>
      </c>
      <c r="CC132" s="4">
        <v>2</v>
      </c>
      <c r="CD132" s="8">
        <v>104.1</v>
      </c>
      <c r="CE132" s="7"/>
      <c r="CF132" s="7">
        <v>-0.2</v>
      </c>
      <c r="CG132" s="2" t="s">
        <v>210</v>
      </c>
      <c r="CH132" s="2" t="s">
        <v>197</v>
      </c>
      <c r="CI132" s="2" t="s">
        <v>1018</v>
      </c>
      <c r="CJ132" s="2" t="s">
        <v>1091</v>
      </c>
      <c r="CK132" s="2" t="s">
        <v>212</v>
      </c>
      <c r="CL132" s="2" t="s">
        <v>200</v>
      </c>
      <c r="CM132" s="4">
        <v>2</v>
      </c>
      <c r="CN132" s="8">
        <v>109.18</v>
      </c>
      <c r="CO132" s="4"/>
      <c r="CP132" s="8"/>
      <c r="CQ132" s="7"/>
      <c r="CR132" s="7"/>
      <c r="CS132" s="2" t="s">
        <v>210</v>
      </c>
      <c r="CT132" s="2" t="s">
        <v>197</v>
      </c>
      <c r="CU132" s="2" t="s">
        <v>478</v>
      </c>
      <c r="CV132" s="2" t="s">
        <v>1867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1350</v>
      </c>
      <c r="DH132" s="2" t="s">
        <v>1868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1021</v>
      </c>
      <c r="DT132" s="2" t="s">
        <v>1022</v>
      </c>
      <c r="DU132" s="2" t="s">
        <v>212</v>
      </c>
      <c r="DV132" s="2" t="s">
        <v>200</v>
      </c>
      <c r="DW132" s="4">
        <v>1</v>
      </c>
      <c r="DX132" s="8">
        <v>52.66</v>
      </c>
      <c r="DY132" s="4">
        <v>2</v>
      </c>
      <c r="DZ132" s="8">
        <v>105.32</v>
      </c>
      <c r="EA132" s="7">
        <v>-0.5</v>
      </c>
      <c r="EB132" s="7">
        <v>-0.5</v>
      </c>
      <c r="EC132" s="2" t="s">
        <v>210</v>
      </c>
      <c r="ED132" s="2" t="s">
        <v>197</v>
      </c>
      <c r="EE132" s="2" t="s">
        <v>484</v>
      </c>
      <c r="EF132" s="2" t="s">
        <v>485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612</v>
      </c>
      <c r="ER132" s="2" t="s">
        <v>795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1025</v>
      </c>
      <c r="FD132" s="2" t="s">
        <v>1869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478</v>
      </c>
      <c r="FP132" s="2" t="s">
        <v>328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228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>
        <v>2</v>
      </c>
      <c r="GH132" s="8">
        <v>114.3</v>
      </c>
      <c r="GI132" s="7">
        <v>-1</v>
      </c>
      <c r="GJ132" s="7">
        <v>-1</v>
      </c>
      <c r="GK132" s="2" t="s">
        <v>210</v>
      </c>
      <c r="GL132" s="2" t="s">
        <v>197</v>
      </c>
      <c r="GM132" s="2" t="s">
        <v>709</v>
      </c>
      <c r="GN132" s="2" t="s">
        <v>1685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254</v>
      </c>
      <c r="GX132" s="2" t="s">
        <v>197</v>
      </c>
      <c r="GY132" s="2" t="s">
        <v>200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254</v>
      </c>
      <c r="HJ132" s="2" t="s">
        <v>197</v>
      </c>
      <c r="HK132" s="2" t="s">
        <v>200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254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210</v>
      </c>
      <c r="IH132" s="2" t="s">
        <v>197</v>
      </c>
      <c r="II132" s="2" t="s">
        <v>1032</v>
      </c>
      <c r="IJ132" s="2" t="s">
        <v>1349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228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254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200</v>
      </c>
      <c r="JR132" s="2" t="s">
        <v>200</v>
      </c>
      <c r="JS132" s="2" t="s">
        <v>200</v>
      </c>
      <c r="JT132" s="2" t="s">
        <v>200</v>
      </c>
      <c r="JU132" s="2" t="s">
        <v>200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242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210</v>
      </c>
      <c r="KP132" s="2" t="s">
        <v>243</v>
      </c>
      <c r="KQ132" s="2" t="s">
        <v>912</v>
      </c>
      <c r="KR132" s="2" t="s">
        <v>1325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210</v>
      </c>
      <c r="LB132" s="2" t="s">
        <v>197</v>
      </c>
      <c r="LC132" s="2" t="s">
        <v>315</v>
      </c>
      <c r="LD132" s="2" t="s">
        <v>1704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406</v>
      </c>
      <c r="LN132" s="2" t="s">
        <v>197</v>
      </c>
      <c r="LO132" s="2" t="s">
        <v>200</v>
      </c>
      <c r="LP132" s="2" t="s">
        <v>200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210</v>
      </c>
      <c r="LZ132" s="2" t="s">
        <v>197</v>
      </c>
      <c r="MA132" s="2" t="s">
        <v>504</v>
      </c>
      <c r="MB132" s="2" t="s">
        <v>741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210</v>
      </c>
      <c r="ML132" s="2" t="s">
        <v>251</v>
      </c>
      <c r="MM132" s="2" t="s">
        <v>1026</v>
      </c>
      <c r="MN132" s="2" t="s">
        <v>411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254</v>
      </c>
      <c r="NJ132" s="2" t="s">
        <v>197</v>
      </c>
      <c r="NK132" s="2" t="s">
        <v>200</v>
      </c>
      <c r="NL132" s="2" t="s">
        <v>200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210</v>
      </c>
      <c r="NV132" s="2" t="s">
        <v>243</v>
      </c>
      <c r="NW132" s="2" t="s">
        <v>279</v>
      </c>
      <c r="NX132" s="2" t="s">
        <v>200</v>
      </c>
      <c r="NY132" s="2" t="s">
        <v>212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242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243</v>
      </c>
      <c r="OU132" s="2" t="s">
        <v>1870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228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254</v>
      </c>
      <c r="PR132" s="2" t="s">
        <v>197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254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228</v>
      </c>
      <c r="QP132" s="2" t="s">
        <v>243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>
        <v>111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>
        <v>110</v>
      </c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1871</v>
      </c>
      <c r="B133" s="2" t="s">
        <v>189</v>
      </c>
      <c r="C133" s="2" t="s">
        <v>190</v>
      </c>
      <c r="D133" s="2" t="s">
        <v>1619</v>
      </c>
      <c r="E133" s="2" t="s">
        <v>1620</v>
      </c>
      <c r="F133" s="2" t="s">
        <v>973</v>
      </c>
      <c r="G133" s="2" t="s">
        <v>973</v>
      </c>
      <c r="H133" s="2" t="s">
        <v>973</v>
      </c>
      <c r="I133" s="2" t="s">
        <v>1850</v>
      </c>
      <c r="J133" s="2" t="s">
        <v>262</v>
      </c>
      <c r="K133" s="2" t="s">
        <v>471</v>
      </c>
      <c r="L133" s="3">
        <v>66.15</v>
      </c>
      <c r="M133" s="3">
        <v>69.45</v>
      </c>
      <c r="N133" s="3">
        <v>134.99</v>
      </c>
      <c r="O133" s="2" t="s">
        <v>197</v>
      </c>
      <c r="P133" s="2" t="s">
        <v>528</v>
      </c>
      <c r="Q133" s="2" t="s">
        <v>199</v>
      </c>
      <c r="R133" s="2" t="s">
        <v>200</v>
      </c>
      <c r="S133" s="2" t="s">
        <v>1014</v>
      </c>
      <c r="T133" s="2" t="s">
        <v>202</v>
      </c>
      <c r="U133" s="2" t="s">
        <v>203</v>
      </c>
      <c r="V133" s="2" t="s">
        <v>859</v>
      </c>
      <c r="W133" s="2" t="s">
        <v>976</v>
      </c>
      <c r="X133" s="2" t="s">
        <v>723</v>
      </c>
      <c r="Y133" s="2" t="s">
        <v>1015</v>
      </c>
      <c r="Z133" s="4">
        <v>107</v>
      </c>
      <c r="AA133" s="4">
        <f>=ROUNDDOWN(26.75,0)</f>
      </c>
      <c r="AB133" s="5">
        <v>4</v>
      </c>
      <c r="AC133" s="2" t="s">
        <v>161</v>
      </c>
      <c r="AD133" s="4">
        <v>110</v>
      </c>
      <c r="AE133" s="4">
        <v>110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/>
      <c r="AP133" s="4">
        <v>2</v>
      </c>
      <c r="AQ133" s="8">
        <v>143.91</v>
      </c>
      <c r="AR133" s="4">
        <v>5</v>
      </c>
      <c r="AS133" s="8">
        <v>347.71</v>
      </c>
      <c r="AT133" s="7">
        <v>-0.6</v>
      </c>
      <c r="AU133" s="7">
        <v>-0.5861</v>
      </c>
      <c r="AV133" s="4" t="s">
        <v>200</v>
      </c>
      <c r="AW133" s="8" t="s">
        <v>200</v>
      </c>
      <c r="AX133" s="4" t="s">
        <v>200</v>
      </c>
      <c r="AY133" s="8" t="s">
        <v>200</v>
      </c>
      <c r="AZ133" s="7" t="s">
        <v>200</v>
      </c>
      <c r="BA133" s="7" t="s">
        <v>200</v>
      </c>
      <c r="BB133" s="7">
        <v>0.3699</v>
      </c>
      <c r="BC133" s="4" t="s">
        <v>200</v>
      </c>
      <c r="BD133" s="8" t="s">
        <v>200</v>
      </c>
      <c r="BE133" s="4" t="s">
        <v>200</v>
      </c>
      <c r="BF133" s="8" t="s">
        <v>200</v>
      </c>
      <c r="BG133" s="7" t="s">
        <v>200</v>
      </c>
      <c r="BH133" s="7" t="s">
        <v>200</v>
      </c>
      <c r="BI133" s="7" t="s">
        <v>200</v>
      </c>
      <c r="BJ133" s="4">
        <v>2</v>
      </c>
      <c r="BK133" s="8">
        <v>143.91</v>
      </c>
      <c r="BL133" s="2" t="s">
        <v>1872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1017</v>
      </c>
      <c r="BV133" s="2" t="s">
        <v>243</v>
      </c>
      <c r="BW133" s="2" t="s">
        <v>200</v>
      </c>
      <c r="BX133" s="2" t="s">
        <v>1826</v>
      </c>
      <c r="BY133" s="2" t="s">
        <v>212</v>
      </c>
      <c r="BZ133" s="2" t="s">
        <v>200</v>
      </c>
      <c r="CA133" s="4"/>
      <c r="CB133" s="8"/>
      <c r="CC133" s="4">
        <v>4</v>
      </c>
      <c r="CD133" s="8">
        <v>277.52</v>
      </c>
      <c r="CE133" s="7">
        <v>-1</v>
      </c>
      <c r="CF133" s="7">
        <v>-1</v>
      </c>
      <c r="CG133" s="2" t="s">
        <v>210</v>
      </c>
      <c r="CH133" s="2" t="s">
        <v>197</v>
      </c>
      <c r="CI133" s="2" t="s">
        <v>1018</v>
      </c>
      <c r="CJ133" s="2" t="s">
        <v>1840</v>
      </c>
      <c r="CK133" s="2" t="s">
        <v>212</v>
      </c>
      <c r="CL133" s="2" t="s">
        <v>200</v>
      </c>
      <c r="CM133" s="4">
        <v>1</v>
      </c>
      <c r="CN133" s="8">
        <v>70.19</v>
      </c>
      <c r="CO133" s="4">
        <v>1</v>
      </c>
      <c r="CP133" s="8">
        <v>70.19</v>
      </c>
      <c r="CQ133" s="7"/>
      <c r="CR133" s="7"/>
      <c r="CS133" s="2" t="s">
        <v>210</v>
      </c>
      <c r="CT133" s="2" t="s">
        <v>197</v>
      </c>
      <c r="CU133" s="2" t="s">
        <v>478</v>
      </c>
      <c r="CV133" s="2" t="s">
        <v>1034</v>
      </c>
      <c r="CW133" s="2" t="s">
        <v>212</v>
      </c>
      <c r="CX133" s="2" t="s">
        <v>200</v>
      </c>
      <c r="CY133" s="4">
        <v>1</v>
      </c>
      <c r="CZ133" s="8">
        <v>73.72</v>
      </c>
      <c r="DA133" s="4"/>
      <c r="DB133" s="8"/>
      <c r="DC133" s="7"/>
      <c r="DD133" s="7"/>
      <c r="DE133" s="2" t="s">
        <v>210</v>
      </c>
      <c r="DF133" s="2" t="s">
        <v>197</v>
      </c>
      <c r="DG133" s="2" t="s">
        <v>1350</v>
      </c>
      <c r="DH133" s="2" t="s">
        <v>1873</v>
      </c>
      <c r="DI133" s="2" t="s">
        <v>212</v>
      </c>
      <c r="DJ133" s="2" t="s">
        <v>200</v>
      </c>
      <c r="DK133" s="4"/>
      <c r="DL133" s="8"/>
      <c r="DM133" s="4"/>
      <c r="DN133" s="8"/>
      <c r="DO133" s="7"/>
      <c r="DP133" s="7"/>
      <c r="DQ133" s="2" t="s">
        <v>210</v>
      </c>
      <c r="DR133" s="2" t="s">
        <v>197</v>
      </c>
      <c r="DS133" s="2" t="s">
        <v>1021</v>
      </c>
      <c r="DT133" s="2" t="s">
        <v>905</v>
      </c>
      <c r="DU133" s="2" t="s">
        <v>212</v>
      </c>
      <c r="DV133" s="2" t="s">
        <v>200</v>
      </c>
      <c r="DW133" s="4"/>
      <c r="DX133" s="8"/>
      <c r="DY133" s="4"/>
      <c r="DZ133" s="8"/>
      <c r="EA133" s="7"/>
      <c r="EB133" s="7"/>
      <c r="EC133" s="2" t="s">
        <v>210</v>
      </c>
      <c r="ED133" s="2" t="s">
        <v>197</v>
      </c>
      <c r="EE133" s="2" t="s">
        <v>484</v>
      </c>
      <c r="EF133" s="2" t="s">
        <v>485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612</v>
      </c>
      <c r="ER133" s="2" t="s">
        <v>957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1025</v>
      </c>
      <c r="FD133" s="2" t="s">
        <v>1874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478</v>
      </c>
      <c r="FP133" s="2" t="s">
        <v>400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228</v>
      </c>
      <c r="FZ133" s="2" t="s">
        <v>197</v>
      </c>
      <c r="GA133" s="2" t="s">
        <v>200</v>
      </c>
      <c r="GB133" s="2" t="s">
        <v>200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210</v>
      </c>
      <c r="GL133" s="2" t="s">
        <v>197</v>
      </c>
      <c r="GM133" s="2" t="s">
        <v>709</v>
      </c>
      <c r="GN133" s="2" t="s">
        <v>1574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254</v>
      </c>
      <c r="GX133" s="2" t="s">
        <v>197</v>
      </c>
      <c r="GY133" s="2" t="s">
        <v>200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254</v>
      </c>
      <c r="HJ133" s="2" t="s">
        <v>197</v>
      </c>
      <c r="HK133" s="2" t="s">
        <v>200</v>
      </c>
      <c r="HL133" s="2" t="s">
        <v>200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254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210</v>
      </c>
      <c r="IH133" s="2" t="s">
        <v>197</v>
      </c>
      <c r="II133" s="2" t="s">
        <v>1015</v>
      </c>
      <c r="IJ133" s="2" t="s">
        <v>1318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228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254</v>
      </c>
      <c r="JF133" s="2" t="s">
        <v>197</v>
      </c>
      <c r="JG133" s="2" t="s">
        <v>200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200</v>
      </c>
      <c r="JR133" s="2" t="s">
        <v>200</v>
      </c>
      <c r="JS133" s="2" t="s">
        <v>200</v>
      </c>
      <c r="JT133" s="2" t="s">
        <v>200</v>
      </c>
      <c r="JU133" s="2" t="s">
        <v>200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242</v>
      </c>
      <c r="KD133" s="2" t="s">
        <v>197</v>
      </c>
      <c r="KE133" s="2" t="s">
        <v>200</v>
      </c>
      <c r="KF133" s="2" t="s">
        <v>200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243</v>
      </c>
      <c r="KQ133" s="2" t="s">
        <v>912</v>
      </c>
      <c r="KR133" s="2" t="s">
        <v>1875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243</v>
      </c>
      <c r="LC133" s="2" t="s">
        <v>315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406</v>
      </c>
      <c r="LN133" s="2" t="s">
        <v>197</v>
      </c>
      <c r="LO133" s="2" t="s">
        <v>200</v>
      </c>
      <c r="LP133" s="2" t="s">
        <v>200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197</v>
      </c>
      <c r="MA133" s="2" t="s">
        <v>504</v>
      </c>
      <c r="MB133" s="2" t="s">
        <v>1838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210</v>
      </c>
      <c r="ML133" s="2" t="s">
        <v>251</v>
      </c>
      <c r="MM133" s="2" t="s">
        <v>1026</v>
      </c>
      <c r="MN133" s="2" t="s">
        <v>1876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254</v>
      </c>
      <c r="NJ133" s="2" t="s">
        <v>197</v>
      </c>
      <c r="NK133" s="2" t="s">
        <v>200</v>
      </c>
      <c r="NL133" s="2" t="s">
        <v>200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210</v>
      </c>
      <c r="NV133" s="2" t="s">
        <v>243</v>
      </c>
      <c r="NW133" s="2" t="s">
        <v>279</v>
      </c>
      <c r="NX133" s="2" t="s">
        <v>200</v>
      </c>
      <c r="NY133" s="2" t="s">
        <v>212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242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243</v>
      </c>
      <c r="OU133" s="2" t="s">
        <v>1870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228</v>
      </c>
      <c r="PF133" s="2" t="s">
        <v>197</v>
      </c>
      <c r="PG133" s="2" t="s">
        <v>200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254</v>
      </c>
      <c r="PR133" s="2" t="s">
        <v>197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254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228</v>
      </c>
      <c r="QP133" s="2" t="s">
        <v>243</v>
      </c>
      <c r="QQ133" s="2" t="s">
        <v>200</v>
      </c>
      <c r="QR133" s="2" t="s">
        <v>200</v>
      </c>
      <c r="QS133" s="2" t="s">
        <v>212</v>
      </c>
      <c r="QT133" s="2" t="s">
        <v>200</v>
      </c>
      <c r="QU133" s="4">
        <v>107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>
        <v>110</v>
      </c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1877</v>
      </c>
      <c r="B134" s="2" t="s">
        <v>189</v>
      </c>
      <c r="C134" s="2" t="s">
        <v>190</v>
      </c>
      <c r="D134" s="2" t="s">
        <v>1619</v>
      </c>
      <c r="E134" s="2" t="s">
        <v>1620</v>
      </c>
      <c r="F134" s="2" t="s">
        <v>586</v>
      </c>
      <c r="G134" s="2" t="s">
        <v>586</v>
      </c>
      <c r="H134" s="2" t="s">
        <v>586</v>
      </c>
      <c r="I134" s="2" t="s">
        <v>1878</v>
      </c>
      <c r="J134" s="2" t="s">
        <v>195</v>
      </c>
      <c r="K134" s="2" t="s">
        <v>471</v>
      </c>
      <c r="L134" s="3">
        <v>44.1</v>
      </c>
      <c r="M134" s="3">
        <v>46.3</v>
      </c>
      <c r="N134" s="3">
        <v>89.99</v>
      </c>
      <c r="O134" s="2" t="s">
        <v>197</v>
      </c>
      <c r="P134" s="2" t="s">
        <v>528</v>
      </c>
      <c r="Q134" s="2" t="s">
        <v>199</v>
      </c>
      <c r="R134" s="2" t="s">
        <v>200</v>
      </c>
      <c r="S134" s="2" t="s">
        <v>588</v>
      </c>
      <c r="T134" s="2" t="s">
        <v>202</v>
      </c>
      <c r="U134" s="2" t="s">
        <v>203</v>
      </c>
      <c r="V134" s="2" t="s">
        <v>589</v>
      </c>
      <c r="W134" s="2" t="s">
        <v>590</v>
      </c>
      <c r="X134" s="2" t="s">
        <v>591</v>
      </c>
      <c r="Y134" s="2" t="s">
        <v>592</v>
      </c>
      <c r="Z134" s="4">
        <v>110</v>
      </c>
      <c r="AA134" s="4">
        <f>=ROUNDDOWN(15.7142857142857,0)</f>
      </c>
      <c r="AB134" s="5">
        <v>7</v>
      </c>
      <c r="AC134" s="2" t="s">
        <v>687</v>
      </c>
      <c r="AD134" s="4">
        <v>280</v>
      </c>
      <c r="AE134" s="4">
        <v>360</v>
      </c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/>
      <c r="AP134" s="4">
        <v>1</v>
      </c>
      <c r="AQ134" s="8">
        <v>53.33</v>
      </c>
      <c r="AR134" s="4">
        <v>3</v>
      </c>
      <c r="AS134" s="8">
        <v>147.35</v>
      </c>
      <c r="AT134" s="7">
        <v>-0.6667</v>
      </c>
      <c r="AU134" s="7">
        <v>-0.6381</v>
      </c>
      <c r="AV134" s="4">
        <v>10</v>
      </c>
      <c r="AW134" s="8">
        <v>571.31</v>
      </c>
      <c r="AX134" s="4">
        <v>8</v>
      </c>
      <c r="AY134" s="8">
        <v>490.13</v>
      </c>
      <c r="AZ134" s="7">
        <v>0.25</v>
      </c>
      <c r="BA134" s="7">
        <v>0.1656</v>
      </c>
      <c r="BB134" s="7">
        <v>0.0933</v>
      </c>
      <c r="BC134" s="4">
        <v>16</v>
      </c>
      <c r="BD134" s="8">
        <v>915.49</v>
      </c>
      <c r="BE134" s="4">
        <v>26</v>
      </c>
      <c r="BF134" s="8">
        <v>1441.59</v>
      </c>
      <c r="BG134" s="7">
        <v>-0.3846</v>
      </c>
      <c r="BH134" s="7">
        <v>-0.3649</v>
      </c>
      <c r="BI134" s="7">
        <v>0.624</v>
      </c>
      <c r="BJ134" s="4">
        <v>1</v>
      </c>
      <c r="BK134" s="8">
        <v>53.33</v>
      </c>
      <c r="BL134" s="2" t="s">
        <v>1879</v>
      </c>
      <c r="BM134" s="7">
        <v>1</v>
      </c>
      <c r="BN134" s="7">
        <v>1</v>
      </c>
      <c r="BO134" s="4"/>
      <c r="BP134" s="8"/>
      <c r="BQ134" s="4">
        <v>1</v>
      </c>
      <c r="BR134" s="8">
        <v>52.75</v>
      </c>
      <c r="BS134" s="7">
        <v>-1</v>
      </c>
      <c r="BT134" s="7">
        <v>-1</v>
      </c>
      <c r="BU134" s="2" t="s">
        <v>210</v>
      </c>
      <c r="BV134" s="2" t="s">
        <v>197</v>
      </c>
      <c r="BW134" s="2" t="s">
        <v>200</v>
      </c>
      <c r="BX134" s="2" t="s">
        <v>595</v>
      </c>
      <c r="BY134" s="2" t="s">
        <v>212</v>
      </c>
      <c r="BZ134" s="2" t="s">
        <v>200</v>
      </c>
      <c r="CA134" s="4"/>
      <c r="CB134" s="8"/>
      <c r="CC134" s="4">
        <v>1</v>
      </c>
      <c r="CD134" s="8">
        <v>47.81</v>
      </c>
      <c r="CE134" s="7">
        <v>-1</v>
      </c>
      <c r="CF134" s="7">
        <v>-1</v>
      </c>
      <c r="CG134" s="2" t="s">
        <v>210</v>
      </c>
      <c r="CH134" s="2" t="s">
        <v>197</v>
      </c>
      <c r="CI134" s="2" t="s">
        <v>596</v>
      </c>
      <c r="CJ134" s="2" t="s">
        <v>631</v>
      </c>
      <c r="CK134" s="2" t="s">
        <v>212</v>
      </c>
      <c r="CL134" s="2" t="s">
        <v>200</v>
      </c>
      <c r="CM134" s="4"/>
      <c r="CN134" s="8"/>
      <c r="CO134" s="4">
        <v>1</v>
      </c>
      <c r="CP134" s="8">
        <v>46.79</v>
      </c>
      <c r="CQ134" s="7">
        <v>-1</v>
      </c>
      <c r="CR134" s="7">
        <v>-1</v>
      </c>
      <c r="CS134" s="2" t="s">
        <v>210</v>
      </c>
      <c r="CT134" s="2" t="s">
        <v>197</v>
      </c>
      <c r="CU134" s="2" t="s">
        <v>598</v>
      </c>
      <c r="CV134" s="2" t="s">
        <v>628</v>
      </c>
      <c r="CW134" s="2" t="s">
        <v>212</v>
      </c>
      <c r="CX134" s="2" t="s">
        <v>200</v>
      </c>
      <c r="CY134" s="4"/>
      <c r="CZ134" s="8"/>
      <c r="DA134" s="4"/>
      <c r="DB134" s="8"/>
      <c r="DC134" s="7"/>
      <c r="DD134" s="7"/>
      <c r="DE134" s="2" t="s">
        <v>210</v>
      </c>
      <c r="DF134" s="2" t="s">
        <v>197</v>
      </c>
      <c r="DG134" s="2" t="s">
        <v>596</v>
      </c>
      <c r="DH134" s="2" t="s">
        <v>637</v>
      </c>
      <c r="DI134" s="2" t="s">
        <v>212</v>
      </c>
      <c r="DJ134" s="2" t="s">
        <v>200</v>
      </c>
      <c r="DK134" s="4"/>
      <c r="DL134" s="8"/>
      <c r="DM134" s="4"/>
      <c r="DN134" s="8"/>
      <c r="DO134" s="7"/>
      <c r="DP134" s="7"/>
      <c r="DQ134" s="2" t="s">
        <v>210</v>
      </c>
      <c r="DR134" s="2" t="s">
        <v>197</v>
      </c>
      <c r="DS134" s="2" t="s">
        <v>596</v>
      </c>
      <c r="DT134" s="2" t="s">
        <v>1880</v>
      </c>
      <c r="DU134" s="2" t="s">
        <v>212</v>
      </c>
      <c r="DV134" s="2" t="s">
        <v>200</v>
      </c>
      <c r="DW134" s="4">
        <v>1</v>
      </c>
      <c r="DX134" s="8">
        <v>53.33</v>
      </c>
      <c r="DY134" s="4"/>
      <c r="DZ134" s="8"/>
      <c r="EA134" s="7"/>
      <c r="EB134" s="7"/>
      <c r="EC134" s="2" t="s">
        <v>210</v>
      </c>
      <c r="ED134" s="2" t="s">
        <v>197</v>
      </c>
      <c r="EE134" s="2" t="s">
        <v>602</v>
      </c>
      <c r="EF134" s="2" t="s">
        <v>226</v>
      </c>
      <c r="EG134" s="2" t="s">
        <v>212</v>
      </c>
      <c r="EH134" s="2" t="s">
        <v>200</v>
      </c>
      <c r="EI134" s="4"/>
      <c r="EJ134" s="8"/>
      <c r="EK134" s="4"/>
      <c r="EL134" s="8"/>
      <c r="EM134" s="7"/>
      <c r="EN134" s="7"/>
      <c r="EO134" s="2" t="s">
        <v>210</v>
      </c>
      <c r="EP134" s="2" t="s">
        <v>197</v>
      </c>
      <c r="EQ134" s="2" t="s">
        <v>596</v>
      </c>
      <c r="ER134" s="2" t="s">
        <v>1881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596</v>
      </c>
      <c r="FD134" s="2" t="s">
        <v>1882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633</v>
      </c>
      <c r="FP134" s="2" t="s">
        <v>1835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228</v>
      </c>
      <c r="FZ134" s="2" t="s">
        <v>197</v>
      </c>
      <c r="GA134" s="2" t="s">
        <v>200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210</v>
      </c>
      <c r="GL134" s="2" t="s">
        <v>243</v>
      </c>
      <c r="GM134" s="2" t="s">
        <v>607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254</v>
      </c>
      <c r="GX134" s="2" t="s">
        <v>197</v>
      </c>
      <c r="GY134" s="2" t="s">
        <v>200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307</v>
      </c>
      <c r="HJ134" s="2" t="s">
        <v>197</v>
      </c>
      <c r="HK134" s="2" t="s">
        <v>233</v>
      </c>
      <c r="HL134" s="2" t="s">
        <v>200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254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210</v>
      </c>
      <c r="IH134" s="2" t="s">
        <v>197</v>
      </c>
      <c r="II134" s="2" t="s">
        <v>596</v>
      </c>
      <c r="IJ134" s="2" t="s">
        <v>1883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228</v>
      </c>
      <c r="IT134" s="2" t="s">
        <v>197</v>
      </c>
      <c r="IU134" s="2" t="s">
        <v>611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228</v>
      </c>
      <c r="JF134" s="2" t="s">
        <v>197</v>
      </c>
      <c r="JG134" s="2" t="s">
        <v>200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200</v>
      </c>
      <c r="JR134" s="2" t="s">
        <v>200</v>
      </c>
      <c r="JS134" s="2" t="s">
        <v>200</v>
      </c>
      <c r="JT134" s="2" t="s">
        <v>200</v>
      </c>
      <c r="JU134" s="2" t="s">
        <v>200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242</v>
      </c>
      <c r="KD134" s="2" t="s">
        <v>197</v>
      </c>
      <c r="KE134" s="2" t="s">
        <v>200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243</v>
      </c>
      <c r="KQ134" s="2" t="s">
        <v>259</v>
      </c>
      <c r="KR134" s="2" t="s">
        <v>1096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406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243</v>
      </c>
      <c r="LO134" s="2" t="s">
        <v>503</v>
      </c>
      <c r="LP134" s="2" t="s">
        <v>460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197</v>
      </c>
      <c r="MA134" s="2" t="s">
        <v>616</v>
      </c>
      <c r="MB134" s="2" t="s">
        <v>1884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210</v>
      </c>
      <c r="ML134" s="2" t="s">
        <v>251</v>
      </c>
      <c r="MM134" s="2" t="s">
        <v>618</v>
      </c>
      <c r="MN134" s="2" t="s">
        <v>1885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228</v>
      </c>
      <c r="NJ134" s="2" t="s">
        <v>197</v>
      </c>
      <c r="NK134" s="2" t="s">
        <v>200</v>
      </c>
      <c r="NL134" s="2" t="s">
        <v>200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210</v>
      </c>
      <c r="NV134" s="2" t="s">
        <v>243</v>
      </c>
      <c r="NW134" s="2" t="s">
        <v>279</v>
      </c>
      <c r="NX134" s="2" t="s">
        <v>200</v>
      </c>
      <c r="NY134" s="2" t="s">
        <v>212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200</v>
      </c>
      <c r="OH134" s="2" t="s">
        <v>200</v>
      </c>
      <c r="OI134" s="2" t="s">
        <v>200</v>
      </c>
      <c r="OJ134" s="2" t="s">
        <v>200</v>
      </c>
      <c r="OK134" s="2" t="s">
        <v>200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243</v>
      </c>
      <c r="OU134" s="2" t="s">
        <v>1886</v>
      </c>
      <c r="OV134" s="2" t="s">
        <v>1578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307</v>
      </c>
      <c r="PF134" s="2" t="s">
        <v>197</v>
      </c>
      <c r="PG134" s="2" t="s">
        <v>621</v>
      </c>
      <c r="PH134" s="2" t="s">
        <v>1887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254</v>
      </c>
      <c r="PR134" s="2" t="s">
        <v>197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200</v>
      </c>
      <c r="QD134" s="2" t="s">
        <v>200</v>
      </c>
      <c r="QE134" s="2" t="s">
        <v>200</v>
      </c>
      <c r="QF134" s="2" t="s">
        <v>200</v>
      </c>
      <c r="QG134" s="2" t="s">
        <v>200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243</v>
      </c>
      <c r="QQ134" s="2" t="s">
        <v>1397</v>
      </c>
      <c r="QR134" s="2" t="s">
        <v>260</v>
      </c>
      <c r="QS134" s="2" t="s">
        <v>212</v>
      </c>
      <c r="QT134" s="2" t="s">
        <v>200</v>
      </c>
      <c r="QU134" s="4">
        <v>110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>
        <v>280</v>
      </c>
      <c r="SQ134" s="4"/>
      <c r="SR134" s="4"/>
      <c r="SS134" s="4"/>
      <c r="ST134" s="4"/>
      <c r="SU134" s="4"/>
      <c r="SV134" s="4">
        <v>80</v>
      </c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1888</v>
      </c>
      <c r="B135" s="2" t="s">
        <v>189</v>
      </c>
      <c r="C135" s="2" t="s">
        <v>190</v>
      </c>
      <c r="D135" s="2" t="s">
        <v>1619</v>
      </c>
      <c r="E135" s="2" t="s">
        <v>1620</v>
      </c>
      <c r="F135" s="2" t="s">
        <v>586</v>
      </c>
      <c r="G135" s="2" t="s">
        <v>586</v>
      </c>
      <c r="H135" s="2" t="s">
        <v>586</v>
      </c>
      <c r="I135" s="2" t="s">
        <v>1878</v>
      </c>
      <c r="J135" s="2" t="s">
        <v>262</v>
      </c>
      <c r="K135" s="2" t="s">
        <v>471</v>
      </c>
      <c r="L135" s="3">
        <v>58.5</v>
      </c>
      <c r="M135" s="3">
        <v>61.42</v>
      </c>
      <c r="N135" s="3">
        <v>119.99</v>
      </c>
      <c r="O135" s="2" t="s">
        <v>197</v>
      </c>
      <c r="P135" s="2" t="s">
        <v>528</v>
      </c>
      <c r="Q135" s="2" t="s">
        <v>199</v>
      </c>
      <c r="R135" s="2" t="s">
        <v>200</v>
      </c>
      <c r="S135" s="2" t="s">
        <v>588</v>
      </c>
      <c r="T135" s="2" t="s">
        <v>202</v>
      </c>
      <c r="U135" s="2" t="s">
        <v>203</v>
      </c>
      <c r="V135" s="2" t="s">
        <v>589</v>
      </c>
      <c r="W135" s="2" t="s">
        <v>590</v>
      </c>
      <c r="X135" s="2" t="s">
        <v>591</v>
      </c>
      <c r="Y135" s="2" t="s">
        <v>592</v>
      </c>
      <c r="Z135" s="4">
        <v>153</v>
      </c>
      <c r="AA135" s="4">
        <f>=ROUNDDOWN(30.6,0)</f>
      </c>
      <c r="AB135" s="5">
        <v>5</v>
      </c>
      <c r="AC135" s="2" t="s">
        <v>173</v>
      </c>
      <c r="AD135" s="4">
        <v>50</v>
      </c>
      <c r="AE135" s="4">
        <v>50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/>
      <c r="AP135" s="4">
        <v>9</v>
      </c>
      <c r="AQ135" s="8">
        <v>517.98</v>
      </c>
      <c r="AR135" s="4">
        <v>5</v>
      </c>
      <c r="AS135" s="8">
        <v>342.78</v>
      </c>
      <c r="AT135" s="7">
        <v>0.8</v>
      </c>
      <c r="AU135" s="7">
        <v>0.5111</v>
      </c>
      <c r="AV135" s="4" t="s">
        <v>200</v>
      </c>
      <c r="AW135" s="8" t="s">
        <v>200</v>
      </c>
      <c r="AX135" s="4" t="s">
        <v>200</v>
      </c>
      <c r="AY135" s="8" t="s">
        <v>200</v>
      </c>
      <c r="AZ135" s="7" t="s">
        <v>200</v>
      </c>
      <c r="BA135" s="7" t="s">
        <v>200</v>
      </c>
      <c r="BB135" s="7">
        <v>0.9067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 t="s">
        <v>200</v>
      </c>
      <c r="BJ135" s="4">
        <v>9</v>
      </c>
      <c r="BK135" s="8">
        <v>517.98</v>
      </c>
      <c r="BL135" s="2" t="s">
        <v>1889</v>
      </c>
      <c r="BM135" s="7">
        <v>1</v>
      </c>
      <c r="BN135" s="7">
        <v>1</v>
      </c>
      <c r="BO135" s="4"/>
      <c r="BP135" s="8"/>
      <c r="BQ135" s="4">
        <v>4</v>
      </c>
      <c r="BR135" s="8">
        <v>281.36</v>
      </c>
      <c r="BS135" s="7">
        <v>-1</v>
      </c>
      <c r="BT135" s="7">
        <v>-1</v>
      </c>
      <c r="BU135" s="2" t="s">
        <v>210</v>
      </c>
      <c r="BV135" s="2" t="s">
        <v>197</v>
      </c>
      <c r="BW135" s="2" t="s">
        <v>200</v>
      </c>
      <c r="BX135" s="2" t="s">
        <v>595</v>
      </c>
      <c r="BY135" s="2" t="s">
        <v>212</v>
      </c>
      <c r="BZ135" s="2" t="s">
        <v>200</v>
      </c>
      <c r="CA135" s="4"/>
      <c r="CB135" s="8"/>
      <c r="CC135" s="4"/>
      <c r="CD135" s="8"/>
      <c r="CE135" s="7"/>
      <c r="CF135" s="7"/>
      <c r="CG135" s="2" t="s">
        <v>210</v>
      </c>
      <c r="CH135" s="2" t="s">
        <v>197</v>
      </c>
      <c r="CI135" s="2" t="s">
        <v>596</v>
      </c>
      <c r="CJ135" s="2" t="s">
        <v>1890</v>
      </c>
      <c r="CK135" s="2" t="s">
        <v>212</v>
      </c>
      <c r="CL135" s="2" t="s">
        <v>200</v>
      </c>
      <c r="CM135" s="4"/>
      <c r="CN135" s="8"/>
      <c r="CO135" s="4"/>
      <c r="CP135" s="8"/>
      <c r="CQ135" s="7"/>
      <c r="CR135" s="7"/>
      <c r="CS135" s="2" t="s">
        <v>210</v>
      </c>
      <c r="CT135" s="2" t="s">
        <v>197</v>
      </c>
      <c r="CU135" s="2" t="s">
        <v>598</v>
      </c>
      <c r="CV135" s="2" t="s">
        <v>653</v>
      </c>
      <c r="CW135" s="2" t="s">
        <v>212</v>
      </c>
      <c r="CX135" s="2" t="s">
        <v>200</v>
      </c>
      <c r="CY135" s="4"/>
      <c r="CZ135" s="8"/>
      <c r="DA135" s="4"/>
      <c r="DB135" s="8"/>
      <c r="DC135" s="7"/>
      <c r="DD135" s="7"/>
      <c r="DE135" s="2" t="s">
        <v>210</v>
      </c>
      <c r="DF135" s="2" t="s">
        <v>197</v>
      </c>
      <c r="DG135" s="2" t="s">
        <v>596</v>
      </c>
      <c r="DH135" s="2" t="s">
        <v>1891</v>
      </c>
      <c r="DI135" s="2" t="s">
        <v>212</v>
      </c>
      <c r="DJ135" s="2" t="s">
        <v>200</v>
      </c>
      <c r="DK135" s="4">
        <v>8</v>
      </c>
      <c r="DL135" s="8">
        <v>446.32</v>
      </c>
      <c r="DM135" s="4"/>
      <c r="DN135" s="8"/>
      <c r="DO135" s="7"/>
      <c r="DP135" s="7"/>
      <c r="DQ135" s="2" t="s">
        <v>210</v>
      </c>
      <c r="DR135" s="2" t="s">
        <v>197</v>
      </c>
      <c r="DS135" s="2" t="s">
        <v>596</v>
      </c>
      <c r="DT135" s="2" t="s">
        <v>1892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602</v>
      </c>
      <c r="EF135" s="2" t="s">
        <v>227</v>
      </c>
      <c r="EG135" s="2" t="s">
        <v>212</v>
      </c>
      <c r="EH135" s="2" t="s">
        <v>200</v>
      </c>
      <c r="EI135" s="4">
        <v>1</v>
      </c>
      <c r="EJ135" s="8">
        <v>71.66</v>
      </c>
      <c r="EK135" s="4"/>
      <c r="EL135" s="8"/>
      <c r="EM135" s="7"/>
      <c r="EN135" s="7"/>
      <c r="EO135" s="2" t="s">
        <v>210</v>
      </c>
      <c r="EP135" s="2" t="s">
        <v>197</v>
      </c>
      <c r="EQ135" s="2" t="s">
        <v>596</v>
      </c>
      <c r="ER135" s="2" t="s">
        <v>1893</v>
      </c>
      <c r="ES135" s="2" t="s">
        <v>212</v>
      </c>
      <c r="ET135" s="2" t="s">
        <v>200</v>
      </c>
      <c r="EU135" s="4"/>
      <c r="EV135" s="8"/>
      <c r="EW135" s="4">
        <v>1</v>
      </c>
      <c r="EX135" s="8">
        <v>61.42</v>
      </c>
      <c r="EY135" s="7">
        <v>-1</v>
      </c>
      <c r="EZ135" s="7">
        <v>-1</v>
      </c>
      <c r="FA135" s="2" t="s">
        <v>210</v>
      </c>
      <c r="FB135" s="2" t="s">
        <v>197</v>
      </c>
      <c r="FC135" s="2" t="s">
        <v>596</v>
      </c>
      <c r="FD135" s="2" t="s">
        <v>1894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633</v>
      </c>
      <c r="FP135" s="2" t="s">
        <v>1895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228</v>
      </c>
      <c r="FZ135" s="2" t="s">
        <v>197</v>
      </c>
      <c r="GA135" s="2" t="s">
        <v>200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210</v>
      </c>
      <c r="GL135" s="2" t="s">
        <v>243</v>
      </c>
      <c r="GM135" s="2" t="s">
        <v>1027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254</v>
      </c>
      <c r="GX135" s="2" t="s">
        <v>197</v>
      </c>
      <c r="GY135" s="2" t="s">
        <v>200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307</v>
      </c>
      <c r="HJ135" s="2" t="s">
        <v>197</v>
      </c>
      <c r="HK135" s="2" t="s">
        <v>233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254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596</v>
      </c>
      <c r="IJ135" s="2" t="s">
        <v>1896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228</v>
      </c>
      <c r="IT135" s="2" t="s">
        <v>197</v>
      </c>
      <c r="IU135" s="2" t="s">
        <v>611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228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200</v>
      </c>
      <c r="JR135" s="2" t="s">
        <v>200</v>
      </c>
      <c r="JS135" s="2" t="s">
        <v>200</v>
      </c>
      <c r="JT135" s="2" t="s">
        <v>200</v>
      </c>
      <c r="JU135" s="2" t="s">
        <v>200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242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210</v>
      </c>
      <c r="KP135" s="2" t="s">
        <v>243</v>
      </c>
      <c r="KQ135" s="2" t="s">
        <v>259</v>
      </c>
      <c r="KR135" s="2" t="s">
        <v>748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406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243</v>
      </c>
      <c r="LO135" s="2" t="s">
        <v>503</v>
      </c>
      <c r="LP135" s="2" t="s">
        <v>441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197</v>
      </c>
      <c r="MA135" s="2" t="s">
        <v>616</v>
      </c>
      <c r="MB135" s="2" t="s">
        <v>1060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210</v>
      </c>
      <c r="ML135" s="2" t="s">
        <v>251</v>
      </c>
      <c r="MM135" s="2" t="s">
        <v>618</v>
      </c>
      <c r="MN135" s="2" t="s">
        <v>1897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228</v>
      </c>
      <c r="NJ135" s="2" t="s">
        <v>197</v>
      </c>
      <c r="NK135" s="2" t="s">
        <v>200</v>
      </c>
      <c r="NL135" s="2" t="s">
        <v>200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210</v>
      </c>
      <c r="NV135" s="2" t="s">
        <v>243</v>
      </c>
      <c r="NW135" s="2" t="s">
        <v>279</v>
      </c>
      <c r="NX135" s="2" t="s">
        <v>200</v>
      </c>
      <c r="NY135" s="2" t="s">
        <v>212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200</v>
      </c>
      <c r="OH135" s="2" t="s">
        <v>200</v>
      </c>
      <c r="OI135" s="2" t="s">
        <v>200</v>
      </c>
      <c r="OJ135" s="2" t="s">
        <v>200</v>
      </c>
      <c r="OK135" s="2" t="s">
        <v>200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243</v>
      </c>
      <c r="OU135" s="2" t="s">
        <v>1886</v>
      </c>
      <c r="OV135" s="2" t="s">
        <v>1898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307</v>
      </c>
      <c r="PF135" s="2" t="s">
        <v>197</v>
      </c>
      <c r="PG135" s="2" t="s">
        <v>621</v>
      </c>
      <c r="PH135" s="2" t="s">
        <v>1899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254</v>
      </c>
      <c r="PR135" s="2" t="s">
        <v>197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200</v>
      </c>
      <c r="QD135" s="2" t="s">
        <v>200</v>
      </c>
      <c r="QE135" s="2" t="s">
        <v>200</v>
      </c>
      <c r="QF135" s="2" t="s">
        <v>200</v>
      </c>
      <c r="QG135" s="2" t="s">
        <v>200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210</v>
      </c>
      <c r="QP135" s="2" t="s">
        <v>243</v>
      </c>
      <c r="QQ135" s="2" t="s">
        <v>900</v>
      </c>
      <c r="QR135" s="2" t="s">
        <v>708</v>
      </c>
      <c r="QS135" s="2" t="s">
        <v>212</v>
      </c>
      <c r="QT135" s="2" t="s">
        <v>200</v>
      </c>
      <c r="QU135" s="4">
        <v>100</v>
      </c>
      <c r="QV135" s="4">
        <v>51</v>
      </c>
      <c r="QW135" s="4"/>
      <c r="QX135" s="4">
        <v>2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>
        <v>50</v>
      </c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1900</v>
      </c>
      <c r="B136" s="2" t="s">
        <v>189</v>
      </c>
      <c r="C136" s="2" t="s">
        <v>190</v>
      </c>
      <c r="D136" s="2" t="s">
        <v>1619</v>
      </c>
      <c r="E136" s="2" t="s">
        <v>1620</v>
      </c>
      <c r="F136" s="2" t="s">
        <v>586</v>
      </c>
      <c r="G136" s="2" t="s">
        <v>586</v>
      </c>
      <c r="H136" s="2" t="s">
        <v>586</v>
      </c>
      <c r="I136" s="2" t="s">
        <v>1878</v>
      </c>
      <c r="J136" s="2" t="s">
        <v>195</v>
      </c>
      <c r="K136" s="2" t="s">
        <v>684</v>
      </c>
      <c r="L136" s="3">
        <v>44.1</v>
      </c>
      <c r="M136" s="3">
        <v>46.3</v>
      </c>
      <c r="N136" s="3">
        <v>89.99</v>
      </c>
      <c r="O136" s="2" t="s">
        <v>197</v>
      </c>
      <c r="P136" s="2" t="s">
        <v>528</v>
      </c>
      <c r="Q136" s="2" t="s">
        <v>199</v>
      </c>
      <c r="R136" s="2" t="s">
        <v>200</v>
      </c>
      <c r="S136" s="2" t="s">
        <v>686</v>
      </c>
      <c r="T136" s="2" t="s">
        <v>202</v>
      </c>
      <c r="U136" s="2" t="s">
        <v>203</v>
      </c>
      <c r="V136" s="2" t="s">
        <v>589</v>
      </c>
      <c r="W136" s="2" t="s">
        <v>590</v>
      </c>
      <c r="X136" s="2" t="s">
        <v>591</v>
      </c>
      <c r="Y136" s="2" t="s">
        <v>592</v>
      </c>
      <c r="Z136" s="4">
        <v>167</v>
      </c>
      <c r="AA136" s="4">
        <f>=ROUNDDOWN(27.8333333333333,0)</f>
      </c>
      <c r="AB136" s="5">
        <v>6</v>
      </c>
      <c r="AC136" s="2" t="s">
        <v>687</v>
      </c>
      <c r="AD136" s="4">
        <v>50</v>
      </c>
      <c r="AE136" s="4">
        <v>50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/>
      <c r="AP136" s="4">
        <v>1</v>
      </c>
      <c r="AQ136" s="8">
        <v>43.14</v>
      </c>
      <c r="AR136" s="4">
        <v>13</v>
      </c>
      <c r="AS136" s="8">
        <v>681.99</v>
      </c>
      <c r="AT136" s="7">
        <v>-0.9231</v>
      </c>
      <c r="AU136" s="7">
        <v>-0.9367</v>
      </c>
      <c r="AV136" s="4">
        <v>5</v>
      </c>
      <c r="AW136" s="8">
        <v>301.04</v>
      </c>
      <c r="AX136" s="4">
        <v>13</v>
      </c>
      <c r="AY136" s="8">
        <v>681.99</v>
      </c>
      <c r="AZ136" s="7">
        <v>-0.6154</v>
      </c>
      <c r="BA136" s="7">
        <v>-0.5586</v>
      </c>
      <c r="BB136" s="7">
        <v>0.1433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>
        <v>0.3288</v>
      </c>
      <c r="BJ136" s="4">
        <v>1</v>
      </c>
      <c r="BK136" s="8">
        <v>43.14</v>
      </c>
      <c r="BL136" s="2" t="s">
        <v>1901</v>
      </c>
      <c r="BM136" s="7">
        <v>1</v>
      </c>
      <c r="BN136" s="7">
        <v>1</v>
      </c>
      <c r="BO136" s="4"/>
      <c r="BP136" s="8"/>
      <c r="BQ136" s="4">
        <v>9</v>
      </c>
      <c r="BR136" s="8">
        <v>476.73</v>
      </c>
      <c r="BS136" s="7">
        <v>-1</v>
      </c>
      <c r="BT136" s="7">
        <v>-1</v>
      </c>
      <c r="BU136" s="2" t="s">
        <v>210</v>
      </c>
      <c r="BV136" s="2" t="s">
        <v>197</v>
      </c>
      <c r="BW136" s="2" t="s">
        <v>200</v>
      </c>
      <c r="BX136" s="2" t="s">
        <v>1902</v>
      </c>
      <c r="BY136" s="2" t="s">
        <v>212</v>
      </c>
      <c r="BZ136" s="2" t="s">
        <v>200</v>
      </c>
      <c r="CA136" s="4"/>
      <c r="CB136" s="8"/>
      <c r="CC136" s="4">
        <v>1</v>
      </c>
      <c r="CD136" s="8">
        <v>47.81</v>
      </c>
      <c r="CE136" s="7">
        <v>-1</v>
      </c>
      <c r="CF136" s="7">
        <v>-1</v>
      </c>
      <c r="CG136" s="2" t="s">
        <v>210</v>
      </c>
      <c r="CH136" s="2" t="s">
        <v>197</v>
      </c>
      <c r="CI136" s="2" t="s">
        <v>651</v>
      </c>
      <c r="CJ136" s="2" t="s">
        <v>1903</v>
      </c>
      <c r="CK136" s="2" t="s">
        <v>212</v>
      </c>
      <c r="CL136" s="2" t="s">
        <v>200</v>
      </c>
      <c r="CM136" s="4"/>
      <c r="CN136" s="8"/>
      <c r="CO136" s="4"/>
      <c r="CP136" s="8"/>
      <c r="CQ136" s="7"/>
      <c r="CR136" s="7"/>
      <c r="CS136" s="2" t="s">
        <v>210</v>
      </c>
      <c r="CT136" s="2" t="s">
        <v>197</v>
      </c>
      <c r="CU136" s="2" t="s">
        <v>598</v>
      </c>
      <c r="CV136" s="2" t="s">
        <v>1904</v>
      </c>
      <c r="CW136" s="2" t="s">
        <v>212</v>
      </c>
      <c r="CX136" s="2" t="s">
        <v>200</v>
      </c>
      <c r="CY136" s="4"/>
      <c r="CZ136" s="8"/>
      <c r="DA136" s="4">
        <v>1</v>
      </c>
      <c r="DB136" s="8">
        <v>50.79</v>
      </c>
      <c r="DC136" s="7">
        <v>-1</v>
      </c>
      <c r="DD136" s="7">
        <v>-1</v>
      </c>
      <c r="DE136" s="2" t="s">
        <v>210</v>
      </c>
      <c r="DF136" s="2" t="s">
        <v>197</v>
      </c>
      <c r="DG136" s="2" t="s">
        <v>654</v>
      </c>
      <c r="DH136" s="2" t="s">
        <v>1905</v>
      </c>
      <c r="DI136" s="2" t="s">
        <v>212</v>
      </c>
      <c r="DJ136" s="2" t="s">
        <v>200</v>
      </c>
      <c r="DK136" s="4">
        <v>1</v>
      </c>
      <c r="DL136" s="8">
        <v>43.14</v>
      </c>
      <c r="DM136" s="4"/>
      <c r="DN136" s="8"/>
      <c r="DO136" s="7"/>
      <c r="DP136" s="7"/>
      <c r="DQ136" s="2" t="s">
        <v>210</v>
      </c>
      <c r="DR136" s="2" t="s">
        <v>197</v>
      </c>
      <c r="DS136" s="2" t="s">
        <v>656</v>
      </c>
      <c r="DT136" s="2" t="s">
        <v>1906</v>
      </c>
      <c r="DU136" s="2" t="s">
        <v>212</v>
      </c>
      <c r="DV136" s="2" t="s">
        <v>200</v>
      </c>
      <c r="DW136" s="4"/>
      <c r="DX136" s="8"/>
      <c r="DY136" s="4">
        <v>2</v>
      </c>
      <c r="DZ136" s="8">
        <v>106.66</v>
      </c>
      <c r="EA136" s="7">
        <v>-1</v>
      </c>
      <c r="EB136" s="7">
        <v>-1</v>
      </c>
      <c r="EC136" s="2" t="s">
        <v>210</v>
      </c>
      <c r="ED136" s="2" t="s">
        <v>197</v>
      </c>
      <c r="EE136" s="2" t="s">
        <v>602</v>
      </c>
      <c r="EF136" s="2" t="s">
        <v>870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658</v>
      </c>
      <c r="ER136" s="2" t="s">
        <v>1907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596</v>
      </c>
      <c r="FD136" s="2" t="s">
        <v>652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226</v>
      </c>
      <c r="FP136" s="2" t="s">
        <v>696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228</v>
      </c>
      <c r="FZ136" s="2" t="s">
        <v>197</v>
      </c>
      <c r="GA136" s="2" t="s">
        <v>200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210</v>
      </c>
      <c r="GL136" s="2" t="s">
        <v>197</v>
      </c>
      <c r="GM136" s="2" t="s">
        <v>709</v>
      </c>
      <c r="GN136" s="2" t="s">
        <v>303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254</v>
      </c>
      <c r="GX136" s="2" t="s">
        <v>197</v>
      </c>
      <c r="GY136" s="2" t="s">
        <v>200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254</v>
      </c>
      <c r="HJ136" s="2" t="s">
        <v>197</v>
      </c>
      <c r="HK136" s="2" t="s">
        <v>200</v>
      </c>
      <c r="HL136" s="2" t="s">
        <v>200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254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596</v>
      </c>
      <c r="IJ136" s="2" t="s">
        <v>710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228</v>
      </c>
      <c r="IT136" s="2" t="s">
        <v>197</v>
      </c>
      <c r="IU136" s="2" t="s">
        <v>611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228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200</v>
      </c>
      <c r="JR136" s="2" t="s">
        <v>200</v>
      </c>
      <c r="JS136" s="2" t="s">
        <v>200</v>
      </c>
      <c r="JT136" s="2" t="s">
        <v>200</v>
      </c>
      <c r="JU136" s="2" t="s">
        <v>200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242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210</v>
      </c>
      <c r="KP136" s="2" t="s">
        <v>243</v>
      </c>
      <c r="KQ136" s="2" t="s">
        <v>977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406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254</v>
      </c>
      <c r="LN136" s="2" t="s">
        <v>197</v>
      </c>
      <c r="LO136" s="2" t="s">
        <v>200</v>
      </c>
      <c r="LP136" s="2" t="s">
        <v>200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197</v>
      </c>
      <c r="MA136" s="2" t="s">
        <v>664</v>
      </c>
      <c r="MB136" s="2" t="s">
        <v>200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210</v>
      </c>
      <c r="ML136" s="2" t="s">
        <v>251</v>
      </c>
      <c r="MM136" s="2" t="s">
        <v>1908</v>
      </c>
      <c r="MN136" s="2" t="s">
        <v>1909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254</v>
      </c>
      <c r="NJ136" s="2" t="s">
        <v>197</v>
      </c>
      <c r="NK136" s="2" t="s">
        <v>200</v>
      </c>
      <c r="NL136" s="2" t="s">
        <v>200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210</v>
      </c>
      <c r="NV136" s="2" t="s">
        <v>243</v>
      </c>
      <c r="NW136" s="2" t="s">
        <v>526</v>
      </c>
      <c r="NX136" s="2" t="s">
        <v>200</v>
      </c>
      <c r="NY136" s="2" t="s">
        <v>212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200</v>
      </c>
      <c r="OH136" s="2" t="s">
        <v>200</v>
      </c>
      <c r="OI136" s="2" t="s">
        <v>200</v>
      </c>
      <c r="OJ136" s="2" t="s">
        <v>200</v>
      </c>
      <c r="OK136" s="2" t="s">
        <v>200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243</v>
      </c>
      <c r="OU136" s="2" t="s">
        <v>1910</v>
      </c>
      <c r="OV136" s="2" t="s">
        <v>1911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307</v>
      </c>
      <c r="PF136" s="2" t="s">
        <v>197</v>
      </c>
      <c r="PG136" s="2" t="s">
        <v>668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254</v>
      </c>
      <c r="PR136" s="2" t="s">
        <v>197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200</v>
      </c>
      <c r="QD136" s="2" t="s">
        <v>200</v>
      </c>
      <c r="QE136" s="2" t="s">
        <v>200</v>
      </c>
      <c r="QF136" s="2" t="s">
        <v>200</v>
      </c>
      <c r="QG136" s="2" t="s">
        <v>200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210</v>
      </c>
      <c r="QP136" s="2" t="s">
        <v>243</v>
      </c>
      <c r="QQ136" s="2" t="s">
        <v>275</v>
      </c>
      <c r="QR136" s="2" t="s">
        <v>200</v>
      </c>
      <c r="QS136" s="2" t="s">
        <v>212</v>
      </c>
      <c r="QT136" s="2" t="s">
        <v>200</v>
      </c>
      <c r="QU136" s="4">
        <v>167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>
        <v>50</v>
      </c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1912</v>
      </c>
      <c r="B137" s="2" t="s">
        <v>189</v>
      </c>
      <c r="C137" s="2" t="s">
        <v>190</v>
      </c>
      <c r="D137" s="2" t="s">
        <v>1619</v>
      </c>
      <c r="E137" s="2" t="s">
        <v>1620</v>
      </c>
      <c r="F137" s="2" t="s">
        <v>586</v>
      </c>
      <c r="G137" s="2" t="s">
        <v>586</v>
      </c>
      <c r="H137" s="2" t="s">
        <v>586</v>
      </c>
      <c r="I137" s="2" t="s">
        <v>1878</v>
      </c>
      <c r="J137" s="2" t="s">
        <v>262</v>
      </c>
      <c r="K137" s="2" t="s">
        <v>684</v>
      </c>
      <c r="L137" s="3">
        <v>58.5</v>
      </c>
      <c r="M137" s="3">
        <v>61.42</v>
      </c>
      <c r="N137" s="3">
        <v>119.99</v>
      </c>
      <c r="O137" s="2" t="s">
        <v>197</v>
      </c>
      <c r="P137" s="2" t="s">
        <v>528</v>
      </c>
      <c r="Q137" s="2" t="s">
        <v>199</v>
      </c>
      <c r="R137" s="2" t="s">
        <v>200</v>
      </c>
      <c r="S137" s="2" t="s">
        <v>686</v>
      </c>
      <c r="T137" s="2" t="s">
        <v>202</v>
      </c>
      <c r="U137" s="2" t="s">
        <v>203</v>
      </c>
      <c r="V137" s="2" t="s">
        <v>589</v>
      </c>
      <c r="W137" s="2" t="s">
        <v>590</v>
      </c>
      <c r="X137" s="2" t="s">
        <v>591</v>
      </c>
      <c r="Y137" s="2" t="s">
        <v>592</v>
      </c>
      <c r="Z137" s="4">
        <v>133</v>
      </c>
      <c r="AA137" s="4">
        <f>=ROUNDDOWN(51.1538461538462,0)</f>
      </c>
      <c r="AB137" s="5">
        <v>2.6</v>
      </c>
      <c r="AC137" s="2" t="s">
        <v>200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/>
      <c r="AP137" s="4">
        <v>4</v>
      </c>
      <c r="AQ137" s="8">
        <v>257.9</v>
      </c>
      <c r="AR137" s="4"/>
      <c r="AS137" s="8"/>
      <c r="AT137" s="7"/>
      <c r="AU137" s="7"/>
      <c r="AV137" s="4" t="s">
        <v>200</v>
      </c>
      <c r="AW137" s="8" t="s">
        <v>200</v>
      </c>
      <c r="AX137" s="4" t="s">
        <v>200</v>
      </c>
      <c r="AY137" s="8" t="s">
        <v>200</v>
      </c>
      <c r="AZ137" s="7" t="s">
        <v>200</v>
      </c>
      <c r="BA137" s="7" t="s">
        <v>200</v>
      </c>
      <c r="BB137" s="7">
        <v>0.8567</v>
      </c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 t="s">
        <v>200</v>
      </c>
      <c r="BJ137" s="4">
        <v>4</v>
      </c>
      <c r="BK137" s="8">
        <v>257.9</v>
      </c>
      <c r="BL137" s="2" t="s">
        <v>1913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1902</v>
      </c>
      <c r="BY137" s="2" t="s">
        <v>212</v>
      </c>
      <c r="BZ137" s="2" t="s">
        <v>200</v>
      </c>
      <c r="CA137" s="4">
        <v>1</v>
      </c>
      <c r="CB137" s="8">
        <v>50.99</v>
      </c>
      <c r="CC137" s="4"/>
      <c r="CD137" s="8"/>
      <c r="CE137" s="7"/>
      <c r="CF137" s="7"/>
      <c r="CG137" s="2" t="s">
        <v>210</v>
      </c>
      <c r="CH137" s="2" t="s">
        <v>197</v>
      </c>
      <c r="CI137" s="2" t="s">
        <v>651</v>
      </c>
      <c r="CJ137" s="2" t="s">
        <v>655</v>
      </c>
      <c r="CK137" s="2" t="s">
        <v>212</v>
      </c>
      <c r="CL137" s="2" t="s">
        <v>200</v>
      </c>
      <c r="CM137" s="4">
        <v>1</v>
      </c>
      <c r="CN137" s="8">
        <v>63.59</v>
      </c>
      <c r="CO137" s="4"/>
      <c r="CP137" s="8"/>
      <c r="CQ137" s="7"/>
      <c r="CR137" s="7"/>
      <c r="CS137" s="2" t="s">
        <v>210</v>
      </c>
      <c r="CT137" s="2" t="s">
        <v>197</v>
      </c>
      <c r="CU137" s="2" t="s">
        <v>598</v>
      </c>
      <c r="CV137" s="2" t="s">
        <v>1834</v>
      </c>
      <c r="CW137" s="2" t="s">
        <v>212</v>
      </c>
      <c r="CX137" s="2" t="s">
        <v>200</v>
      </c>
      <c r="CY137" s="4"/>
      <c r="CZ137" s="8"/>
      <c r="DA137" s="4"/>
      <c r="DB137" s="8"/>
      <c r="DC137" s="7"/>
      <c r="DD137" s="7"/>
      <c r="DE137" s="2" t="s">
        <v>210</v>
      </c>
      <c r="DF137" s="2" t="s">
        <v>197</v>
      </c>
      <c r="DG137" s="2" t="s">
        <v>654</v>
      </c>
      <c r="DH137" s="2" t="s">
        <v>1405</v>
      </c>
      <c r="DI137" s="2" t="s">
        <v>212</v>
      </c>
      <c r="DJ137" s="2" t="s">
        <v>200</v>
      </c>
      <c r="DK137" s="4"/>
      <c r="DL137" s="8"/>
      <c r="DM137" s="4"/>
      <c r="DN137" s="8"/>
      <c r="DO137" s="7"/>
      <c r="DP137" s="7"/>
      <c r="DQ137" s="2" t="s">
        <v>210</v>
      </c>
      <c r="DR137" s="2" t="s">
        <v>197</v>
      </c>
      <c r="DS137" s="2" t="s">
        <v>656</v>
      </c>
      <c r="DT137" s="2" t="s">
        <v>1914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197</v>
      </c>
      <c r="EE137" s="2" t="s">
        <v>602</v>
      </c>
      <c r="EF137" s="2" t="s">
        <v>1376</v>
      </c>
      <c r="EG137" s="2" t="s">
        <v>212</v>
      </c>
      <c r="EH137" s="2" t="s">
        <v>200</v>
      </c>
      <c r="EI137" s="4">
        <v>2</v>
      </c>
      <c r="EJ137" s="8">
        <v>143.32</v>
      </c>
      <c r="EK137" s="4"/>
      <c r="EL137" s="8"/>
      <c r="EM137" s="7"/>
      <c r="EN137" s="7"/>
      <c r="EO137" s="2" t="s">
        <v>210</v>
      </c>
      <c r="EP137" s="2" t="s">
        <v>197</v>
      </c>
      <c r="EQ137" s="2" t="s">
        <v>658</v>
      </c>
      <c r="ER137" s="2" t="s">
        <v>1915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596</v>
      </c>
      <c r="FD137" s="2" t="s">
        <v>1916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210</v>
      </c>
      <c r="FN137" s="2" t="s">
        <v>197</v>
      </c>
      <c r="FO137" s="2" t="s">
        <v>226</v>
      </c>
      <c r="FP137" s="2" t="s">
        <v>864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228</v>
      </c>
      <c r="FZ137" s="2" t="s">
        <v>197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210</v>
      </c>
      <c r="GL137" s="2" t="s">
        <v>197</v>
      </c>
      <c r="GM137" s="2" t="s">
        <v>694</v>
      </c>
      <c r="GN137" s="2" t="s">
        <v>796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254</v>
      </c>
      <c r="GX137" s="2" t="s">
        <v>197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254</v>
      </c>
      <c r="HJ137" s="2" t="s">
        <v>197</v>
      </c>
      <c r="HK137" s="2" t="s">
        <v>200</v>
      </c>
      <c r="HL137" s="2" t="s">
        <v>200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254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210</v>
      </c>
      <c r="IH137" s="2" t="s">
        <v>197</v>
      </c>
      <c r="II137" s="2" t="s">
        <v>596</v>
      </c>
      <c r="IJ137" s="2" t="s">
        <v>1917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228</v>
      </c>
      <c r="IT137" s="2" t="s">
        <v>197</v>
      </c>
      <c r="IU137" s="2" t="s">
        <v>611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228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200</v>
      </c>
      <c r="JR137" s="2" t="s">
        <v>200</v>
      </c>
      <c r="JS137" s="2" t="s">
        <v>200</v>
      </c>
      <c r="JT137" s="2" t="s">
        <v>200</v>
      </c>
      <c r="JU137" s="2" t="s">
        <v>200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242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210</v>
      </c>
      <c r="KP137" s="2" t="s">
        <v>243</v>
      </c>
      <c r="KQ137" s="2" t="s">
        <v>633</v>
      </c>
      <c r="KR137" s="2" t="s">
        <v>1174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406</v>
      </c>
      <c r="LB137" s="2" t="s">
        <v>197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254</v>
      </c>
      <c r="LN137" s="2" t="s">
        <v>197</v>
      </c>
      <c r="LO137" s="2" t="s">
        <v>200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197</v>
      </c>
      <c r="MA137" s="2" t="s">
        <v>664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210</v>
      </c>
      <c r="ML137" s="2" t="s">
        <v>251</v>
      </c>
      <c r="MM137" s="2" t="s">
        <v>1908</v>
      </c>
      <c r="MN137" s="2" t="s">
        <v>1918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254</v>
      </c>
      <c r="NJ137" s="2" t="s">
        <v>197</v>
      </c>
      <c r="NK137" s="2" t="s">
        <v>200</v>
      </c>
      <c r="NL137" s="2" t="s">
        <v>200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210</v>
      </c>
      <c r="NV137" s="2" t="s">
        <v>243</v>
      </c>
      <c r="NW137" s="2" t="s">
        <v>279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200</v>
      </c>
      <c r="OH137" s="2" t="s">
        <v>200</v>
      </c>
      <c r="OI137" s="2" t="s">
        <v>200</v>
      </c>
      <c r="OJ137" s="2" t="s">
        <v>200</v>
      </c>
      <c r="OK137" s="2" t="s">
        <v>200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243</v>
      </c>
      <c r="OU137" s="2" t="s">
        <v>1910</v>
      </c>
      <c r="OV137" s="2" t="s">
        <v>506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307</v>
      </c>
      <c r="PF137" s="2" t="s">
        <v>197</v>
      </c>
      <c r="PG137" s="2" t="s">
        <v>378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254</v>
      </c>
      <c r="PR137" s="2" t="s">
        <v>197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200</v>
      </c>
      <c r="QD137" s="2" t="s">
        <v>200</v>
      </c>
      <c r="QE137" s="2" t="s">
        <v>200</v>
      </c>
      <c r="QF137" s="2" t="s">
        <v>200</v>
      </c>
      <c r="QG137" s="2" t="s">
        <v>200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210</v>
      </c>
      <c r="QP137" s="2" t="s">
        <v>243</v>
      </c>
      <c r="QQ137" s="2" t="s">
        <v>995</v>
      </c>
      <c r="QR137" s="2" t="s">
        <v>1082</v>
      </c>
      <c r="QS137" s="2" t="s">
        <v>212</v>
      </c>
      <c r="QT137" s="2" t="s">
        <v>200</v>
      </c>
      <c r="QU137" s="4">
        <v>133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1919</v>
      </c>
      <c r="B138" s="2" t="s">
        <v>189</v>
      </c>
      <c r="C138" s="2" t="s">
        <v>190</v>
      </c>
      <c r="D138" s="2" t="s">
        <v>1619</v>
      </c>
      <c r="E138" s="2" t="s">
        <v>1620</v>
      </c>
      <c r="F138" s="2" t="s">
        <v>586</v>
      </c>
      <c r="G138" s="2" t="s">
        <v>586</v>
      </c>
      <c r="H138" s="2" t="s">
        <v>586</v>
      </c>
      <c r="I138" s="2" t="s">
        <v>1878</v>
      </c>
      <c r="J138" s="2" t="s">
        <v>195</v>
      </c>
      <c r="K138" s="2" t="s">
        <v>646</v>
      </c>
      <c r="L138" s="3">
        <v>44.1</v>
      </c>
      <c r="M138" s="3">
        <v>46.3</v>
      </c>
      <c r="N138" s="3">
        <v>89.99</v>
      </c>
      <c r="O138" s="2" t="s">
        <v>197</v>
      </c>
      <c r="P138" s="2" t="s">
        <v>528</v>
      </c>
      <c r="Q138" s="2" t="s">
        <v>199</v>
      </c>
      <c r="R138" s="2" t="s">
        <v>200</v>
      </c>
      <c r="S138" s="2" t="s">
        <v>647</v>
      </c>
      <c r="T138" s="2" t="s">
        <v>202</v>
      </c>
      <c r="U138" s="2" t="s">
        <v>203</v>
      </c>
      <c r="V138" s="2" t="s">
        <v>589</v>
      </c>
      <c r="W138" s="2" t="s">
        <v>590</v>
      </c>
      <c r="X138" s="2" t="s">
        <v>591</v>
      </c>
      <c r="Y138" s="2" t="s">
        <v>592</v>
      </c>
      <c r="Z138" s="4">
        <v>186</v>
      </c>
      <c r="AA138" s="4">
        <f>=ROUNDDOWN(37.2,0)</f>
      </c>
      <c r="AB138" s="5">
        <v>5</v>
      </c>
      <c r="AC138" s="2" t="s">
        <v>200</v>
      </c>
      <c r="AD138" s="4"/>
      <c r="AE138" s="4"/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/>
      <c r="AP138" s="4">
        <v>1</v>
      </c>
      <c r="AQ138" s="8">
        <v>43.14</v>
      </c>
      <c r="AR138" s="4">
        <v>2</v>
      </c>
      <c r="AS138" s="8">
        <v>83.78</v>
      </c>
      <c r="AT138" s="7">
        <v>-0.5</v>
      </c>
      <c r="AU138" s="7">
        <v>-0.4851</v>
      </c>
      <c r="AV138" s="4">
        <v>1</v>
      </c>
      <c r="AW138" s="8">
        <v>43.14</v>
      </c>
      <c r="AX138" s="4">
        <v>5</v>
      </c>
      <c r="AY138" s="8">
        <v>269.47</v>
      </c>
      <c r="AZ138" s="7">
        <v>-0.8</v>
      </c>
      <c r="BA138" s="7">
        <v>-0.8399</v>
      </c>
      <c r="BB138" s="7">
        <v>1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>
        <v>0.0471</v>
      </c>
      <c r="BJ138" s="4">
        <v>1</v>
      </c>
      <c r="BK138" s="8">
        <v>43.14</v>
      </c>
      <c r="BL138" s="2" t="s">
        <v>1920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1902</v>
      </c>
      <c r="BY138" s="2" t="s">
        <v>212</v>
      </c>
      <c r="BZ138" s="2" t="s">
        <v>200</v>
      </c>
      <c r="CA138" s="4"/>
      <c r="CB138" s="8"/>
      <c r="CC138" s="4">
        <v>1</v>
      </c>
      <c r="CD138" s="8">
        <v>40.64</v>
      </c>
      <c r="CE138" s="7">
        <v>-1</v>
      </c>
      <c r="CF138" s="7">
        <v>-1</v>
      </c>
      <c r="CG138" s="2" t="s">
        <v>210</v>
      </c>
      <c r="CH138" s="2" t="s">
        <v>197</v>
      </c>
      <c r="CI138" s="2" t="s">
        <v>651</v>
      </c>
      <c r="CJ138" s="2" t="s">
        <v>674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197</v>
      </c>
      <c r="CU138" s="2" t="s">
        <v>598</v>
      </c>
      <c r="CV138" s="2" t="s">
        <v>1921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197</v>
      </c>
      <c r="DG138" s="2" t="s">
        <v>654</v>
      </c>
      <c r="DH138" s="2" t="s">
        <v>655</v>
      </c>
      <c r="DI138" s="2" t="s">
        <v>212</v>
      </c>
      <c r="DJ138" s="2" t="s">
        <v>200</v>
      </c>
      <c r="DK138" s="4">
        <v>1</v>
      </c>
      <c r="DL138" s="8">
        <v>43.14</v>
      </c>
      <c r="DM138" s="4">
        <v>1</v>
      </c>
      <c r="DN138" s="8">
        <v>43.14</v>
      </c>
      <c r="DO138" s="7"/>
      <c r="DP138" s="7"/>
      <c r="DQ138" s="2" t="s">
        <v>210</v>
      </c>
      <c r="DR138" s="2" t="s">
        <v>197</v>
      </c>
      <c r="DS138" s="2" t="s">
        <v>656</v>
      </c>
      <c r="DT138" s="2" t="s">
        <v>1922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197</v>
      </c>
      <c r="EE138" s="2" t="s">
        <v>602</v>
      </c>
      <c r="EF138" s="2" t="s">
        <v>1519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658</v>
      </c>
      <c r="ER138" s="2" t="s">
        <v>1923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596</v>
      </c>
      <c r="FD138" s="2" t="s">
        <v>1924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210</v>
      </c>
      <c r="FN138" s="2" t="s">
        <v>197</v>
      </c>
      <c r="FO138" s="2" t="s">
        <v>226</v>
      </c>
      <c r="FP138" s="2" t="s">
        <v>864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228</v>
      </c>
      <c r="FZ138" s="2" t="s">
        <v>197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210</v>
      </c>
      <c r="GL138" s="2" t="s">
        <v>197</v>
      </c>
      <c r="GM138" s="2" t="s">
        <v>709</v>
      </c>
      <c r="GN138" s="2" t="s">
        <v>439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254</v>
      </c>
      <c r="GX138" s="2" t="s">
        <v>197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307</v>
      </c>
      <c r="HJ138" s="2" t="s">
        <v>197</v>
      </c>
      <c r="HK138" s="2" t="s">
        <v>233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254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210</v>
      </c>
      <c r="IH138" s="2" t="s">
        <v>197</v>
      </c>
      <c r="II138" s="2" t="s">
        <v>596</v>
      </c>
      <c r="IJ138" s="2" t="s">
        <v>655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228</v>
      </c>
      <c r="IT138" s="2" t="s">
        <v>197</v>
      </c>
      <c r="IU138" s="2" t="s">
        <v>611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228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200</v>
      </c>
      <c r="JR138" s="2" t="s">
        <v>200</v>
      </c>
      <c r="JS138" s="2" t="s">
        <v>200</v>
      </c>
      <c r="JT138" s="2" t="s">
        <v>200</v>
      </c>
      <c r="JU138" s="2" t="s">
        <v>200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242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210</v>
      </c>
      <c r="KP138" s="2" t="s">
        <v>243</v>
      </c>
      <c r="KQ138" s="2" t="s">
        <v>1925</v>
      </c>
      <c r="KR138" s="2" t="s">
        <v>250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406</v>
      </c>
      <c r="LB138" s="2" t="s">
        <v>197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254</v>
      </c>
      <c r="LN138" s="2" t="s">
        <v>197</v>
      </c>
      <c r="LO138" s="2" t="s">
        <v>200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197</v>
      </c>
      <c r="MA138" s="2" t="s">
        <v>664</v>
      </c>
      <c r="MB138" s="2" t="s">
        <v>1069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210</v>
      </c>
      <c r="ML138" s="2" t="s">
        <v>251</v>
      </c>
      <c r="MM138" s="2" t="s">
        <v>1908</v>
      </c>
      <c r="MN138" s="2" t="s">
        <v>1903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254</v>
      </c>
      <c r="NJ138" s="2" t="s">
        <v>197</v>
      </c>
      <c r="NK138" s="2" t="s">
        <v>200</v>
      </c>
      <c r="NL138" s="2" t="s">
        <v>200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210</v>
      </c>
      <c r="NV138" s="2" t="s">
        <v>243</v>
      </c>
      <c r="NW138" s="2" t="s">
        <v>279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200</v>
      </c>
      <c r="OH138" s="2" t="s">
        <v>200</v>
      </c>
      <c r="OI138" s="2" t="s">
        <v>200</v>
      </c>
      <c r="OJ138" s="2" t="s">
        <v>200</v>
      </c>
      <c r="OK138" s="2" t="s">
        <v>200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243</v>
      </c>
      <c r="OU138" s="2" t="s">
        <v>1910</v>
      </c>
      <c r="OV138" s="2" t="s">
        <v>1926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307</v>
      </c>
      <c r="PF138" s="2" t="s">
        <v>197</v>
      </c>
      <c r="PG138" s="2" t="s">
        <v>668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254</v>
      </c>
      <c r="PR138" s="2" t="s">
        <v>197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200</v>
      </c>
      <c r="QD138" s="2" t="s">
        <v>200</v>
      </c>
      <c r="QE138" s="2" t="s">
        <v>200</v>
      </c>
      <c r="QF138" s="2" t="s">
        <v>200</v>
      </c>
      <c r="QG138" s="2" t="s">
        <v>200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210</v>
      </c>
      <c r="QP138" s="2" t="s">
        <v>243</v>
      </c>
      <c r="QQ138" s="2" t="s">
        <v>1636</v>
      </c>
      <c r="QR138" s="2" t="s">
        <v>1868</v>
      </c>
      <c r="QS138" s="2" t="s">
        <v>212</v>
      </c>
      <c r="QT138" s="2" t="s">
        <v>200</v>
      </c>
      <c r="QU138" s="4">
        <v>157</v>
      </c>
      <c r="QV138" s="4">
        <v>6</v>
      </c>
      <c r="QW138" s="4"/>
      <c r="QX138" s="4">
        <v>23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1927</v>
      </c>
      <c r="B139" s="2" t="s">
        <v>189</v>
      </c>
      <c r="C139" s="2" t="s">
        <v>190</v>
      </c>
      <c r="D139" s="2" t="s">
        <v>1619</v>
      </c>
      <c r="E139" s="2" t="s">
        <v>1620</v>
      </c>
      <c r="F139" s="2" t="s">
        <v>586</v>
      </c>
      <c r="G139" s="2" t="s">
        <v>586</v>
      </c>
      <c r="H139" s="2" t="s">
        <v>586</v>
      </c>
      <c r="I139" s="2" t="s">
        <v>1878</v>
      </c>
      <c r="J139" s="2" t="s">
        <v>262</v>
      </c>
      <c r="K139" s="2" t="s">
        <v>646</v>
      </c>
      <c r="L139" s="3">
        <v>58.5</v>
      </c>
      <c r="M139" s="3">
        <v>61.42</v>
      </c>
      <c r="N139" s="3">
        <v>119.99</v>
      </c>
      <c r="O139" s="2" t="s">
        <v>197</v>
      </c>
      <c r="P139" s="2" t="s">
        <v>528</v>
      </c>
      <c r="Q139" s="2" t="s">
        <v>199</v>
      </c>
      <c r="R139" s="2" t="s">
        <v>200</v>
      </c>
      <c r="S139" s="2" t="s">
        <v>647</v>
      </c>
      <c r="T139" s="2" t="s">
        <v>202</v>
      </c>
      <c r="U139" s="2" t="s">
        <v>203</v>
      </c>
      <c r="V139" s="2" t="s">
        <v>589</v>
      </c>
      <c r="W139" s="2" t="s">
        <v>590</v>
      </c>
      <c r="X139" s="2" t="s">
        <v>591</v>
      </c>
      <c r="Y139" s="2" t="s">
        <v>592</v>
      </c>
      <c r="Z139" s="4">
        <v>132</v>
      </c>
      <c r="AA139" s="4">
        <f>=ROUNDDOWN(33,0)</f>
      </c>
      <c r="AB139" s="5">
        <v>4</v>
      </c>
      <c r="AC139" s="2" t="s">
        <v>200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/>
      <c r="AP139" s="4"/>
      <c r="AQ139" s="8"/>
      <c r="AR139" s="4">
        <v>3</v>
      </c>
      <c r="AS139" s="8">
        <v>185.69</v>
      </c>
      <c r="AT139" s="7">
        <v>-1</v>
      </c>
      <c r="AU139" s="7">
        <v>-1</v>
      </c>
      <c r="AV139" s="4" t="s">
        <v>200</v>
      </c>
      <c r="AW139" s="8" t="s">
        <v>200</v>
      </c>
      <c r="AX139" s="4" t="s">
        <v>200</v>
      </c>
      <c r="AY139" s="8" t="s">
        <v>200</v>
      </c>
      <c r="AZ139" s="7" t="s">
        <v>200</v>
      </c>
      <c r="BA139" s="7" t="s">
        <v>200</v>
      </c>
      <c r="BB139" s="7"/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 t="s">
        <v>200</v>
      </c>
      <c r="BJ139" s="4"/>
      <c r="BK139" s="8"/>
      <c r="BL139" s="2" t="s">
        <v>1928</v>
      </c>
      <c r="BM139" s="7"/>
      <c r="BN139" s="7"/>
      <c r="BO139" s="4"/>
      <c r="BP139" s="8"/>
      <c r="BQ139" s="4"/>
      <c r="BR139" s="8"/>
      <c r="BS139" s="7"/>
      <c r="BT139" s="7"/>
      <c r="BU139" s="2" t="s">
        <v>210</v>
      </c>
      <c r="BV139" s="2" t="s">
        <v>197</v>
      </c>
      <c r="BW139" s="2" t="s">
        <v>200</v>
      </c>
      <c r="BX139" s="2" t="s">
        <v>1902</v>
      </c>
      <c r="BY139" s="2" t="s">
        <v>212</v>
      </c>
      <c r="BZ139" s="2" t="s">
        <v>200</v>
      </c>
      <c r="CA139" s="4"/>
      <c r="CB139" s="8"/>
      <c r="CC139" s="4"/>
      <c r="CD139" s="8"/>
      <c r="CE139" s="7"/>
      <c r="CF139" s="7"/>
      <c r="CG139" s="2" t="s">
        <v>210</v>
      </c>
      <c r="CH139" s="2" t="s">
        <v>197</v>
      </c>
      <c r="CI139" s="2" t="s">
        <v>651</v>
      </c>
      <c r="CJ139" s="2" t="s">
        <v>655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598</v>
      </c>
      <c r="CV139" s="2" t="s">
        <v>653</v>
      </c>
      <c r="CW139" s="2" t="s">
        <v>212</v>
      </c>
      <c r="CX139" s="2" t="s">
        <v>200</v>
      </c>
      <c r="CY139" s="4"/>
      <c r="CZ139" s="8"/>
      <c r="DA139" s="4">
        <v>1</v>
      </c>
      <c r="DB139" s="8">
        <v>67.73</v>
      </c>
      <c r="DC139" s="7">
        <v>-1</v>
      </c>
      <c r="DD139" s="7">
        <v>-1</v>
      </c>
      <c r="DE139" s="2" t="s">
        <v>210</v>
      </c>
      <c r="DF139" s="2" t="s">
        <v>197</v>
      </c>
      <c r="DG139" s="2" t="s">
        <v>654</v>
      </c>
      <c r="DH139" s="2" t="s">
        <v>1929</v>
      </c>
      <c r="DI139" s="2" t="s">
        <v>212</v>
      </c>
      <c r="DJ139" s="2" t="s">
        <v>200</v>
      </c>
      <c r="DK139" s="4"/>
      <c r="DL139" s="8"/>
      <c r="DM139" s="4">
        <v>2</v>
      </c>
      <c r="DN139" s="8">
        <v>117.96</v>
      </c>
      <c r="DO139" s="7">
        <v>-1</v>
      </c>
      <c r="DP139" s="7">
        <v>-1</v>
      </c>
      <c r="DQ139" s="2" t="s">
        <v>210</v>
      </c>
      <c r="DR139" s="2" t="s">
        <v>197</v>
      </c>
      <c r="DS139" s="2" t="s">
        <v>656</v>
      </c>
      <c r="DT139" s="2" t="s">
        <v>691</v>
      </c>
      <c r="DU139" s="2" t="s">
        <v>212</v>
      </c>
      <c r="DV139" s="2" t="s">
        <v>200</v>
      </c>
      <c r="DW139" s="4"/>
      <c r="DX139" s="8"/>
      <c r="DY139" s="4"/>
      <c r="DZ139" s="8"/>
      <c r="EA139" s="7"/>
      <c r="EB139" s="7"/>
      <c r="EC139" s="2" t="s">
        <v>210</v>
      </c>
      <c r="ED139" s="2" t="s">
        <v>197</v>
      </c>
      <c r="EE139" s="2" t="s">
        <v>602</v>
      </c>
      <c r="EF139" s="2" t="s">
        <v>895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658</v>
      </c>
      <c r="ER139" s="2" t="s">
        <v>1930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596</v>
      </c>
      <c r="FD139" s="2" t="s">
        <v>1404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226</v>
      </c>
      <c r="FP139" s="2" t="s">
        <v>864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228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210</v>
      </c>
      <c r="GL139" s="2" t="s">
        <v>197</v>
      </c>
      <c r="GM139" s="2" t="s">
        <v>608</v>
      </c>
      <c r="GN139" s="2" t="s">
        <v>807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254</v>
      </c>
      <c r="GX139" s="2" t="s">
        <v>197</v>
      </c>
      <c r="GY139" s="2" t="s">
        <v>200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307</v>
      </c>
      <c r="HJ139" s="2" t="s">
        <v>197</v>
      </c>
      <c r="HK139" s="2" t="s">
        <v>233</v>
      </c>
      <c r="HL139" s="2" t="s">
        <v>200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254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210</v>
      </c>
      <c r="IH139" s="2" t="s">
        <v>197</v>
      </c>
      <c r="II139" s="2" t="s">
        <v>596</v>
      </c>
      <c r="IJ139" s="2" t="s">
        <v>662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228</v>
      </c>
      <c r="IT139" s="2" t="s">
        <v>197</v>
      </c>
      <c r="IU139" s="2" t="s">
        <v>611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228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200</v>
      </c>
      <c r="JR139" s="2" t="s">
        <v>200</v>
      </c>
      <c r="JS139" s="2" t="s">
        <v>200</v>
      </c>
      <c r="JT139" s="2" t="s">
        <v>200</v>
      </c>
      <c r="JU139" s="2" t="s">
        <v>200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242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210</v>
      </c>
      <c r="KP139" s="2" t="s">
        <v>243</v>
      </c>
      <c r="KQ139" s="2" t="s">
        <v>1925</v>
      </c>
      <c r="KR139" s="2" t="s">
        <v>250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406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254</v>
      </c>
      <c r="LN139" s="2" t="s">
        <v>197</v>
      </c>
      <c r="LO139" s="2" t="s">
        <v>200</v>
      </c>
      <c r="LP139" s="2" t="s">
        <v>200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197</v>
      </c>
      <c r="MA139" s="2" t="s">
        <v>664</v>
      </c>
      <c r="MB139" s="2" t="s">
        <v>1208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210</v>
      </c>
      <c r="ML139" s="2" t="s">
        <v>251</v>
      </c>
      <c r="MM139" s="2" t="s">
        <v>1908</v>
      </c>
      <c r="MN139" s="2" t="s">
        <v>1429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254</v>
      </c>
      <c r="NJ139" s="2" t="s">
        <v>197</v>
      </c>
      <c r="NK139" s="2" t="s">
        <v>200</v>
      </c>
      <c r="NL139" s="2" t="s">
        <v>200</v>
      </c>
      <c r="NM139" s="2" t="s">
        <v>212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210</v>
      </c>
      <c r="NV139" s="2" t="s">
        <v>243</v>
      </c>
      <c r="NW139" s="2" t="s">
        <v>1931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200</v>
      </c>
      <c r="OH139" s="2" t="s">
        <v>200</v>
      </c>
      <c r="OI139" s="2" t="s">
        <v>200</v>
      </c>
      <c r="OJ139" s="2" t="s">
        <v>200</v>
      </c>
      <c r="OK139" s="2" t="s">
        <v>200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210</v>
      </c>
      <c r="OT139" s="2" t="s">
        <v>243</v>
      </c>
      <c r="OU139" s="2" t="s">
        <v>1910</v>
      </c>
      <c r="OV139" s="2" t="s">
        <v>1932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307</v>
      </c>
      <c r="PF139" s="2" t="s">
        <v>197</v>
      </c>
      <c r="PG139" s="2" t="s">
        <v>378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254</v>
      </c>
      <c r="PR139" s="2" t="s">
        <v>197</v>
      </c>
      <c r="PS139" s="2" t="s">
        <v>200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200</v>
      </c>
      <c r="QD139" s="2" t="s">
        <v>200</v>
      </c>
      <c r="QE139" s="2" t="s">
        <v>200</v>
      </c>
      <c r="QF139" s="2" t="s">
        <v>200</v>
      </c>
      <c r="QG139" s="2" t="s">
        <v>200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210</v>
      </c>
      <c r="QP139" s="2" t="s">
        <v>243</v>
      </c>
      <c r="QQ139" s="2" t="s">
        <v>1636</v>
      </c>
      <c r="QR139" s="2" t="s">
        <v>995</v>
      </c>
      <c r="QS139" s="2" t="s">
        <v>212</v>
      </c>
      <c r="QT139" s="2" t="s">
        <v>200</v>
      </c>
      <c r="QU139" s="4">
        <v>84</v>
      </c>
      <c r="QV139" s="4">
        <v>33</v>
      </c>
      <c r="QW139" s="4"/>
      <c r="QX139" s="4">
        <v>15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1933</v>
      </c>
      <c r="B140" s="2" t="s">
        <v>189</v>
      </c>
      <c r="C140" s="2" t="s">
        <v>190</v>
      </c>
      <c r="D140" s="2" t="s">
        <v>1619</v>
      </c>
      <c r="E140" s="2" t="s">
        <v>1620</v>
      </c>
      <c r="F140" s="2" t="s">
        <v>832</v>
      </c>
      <c r="G140" s="2" t="s">
        <v>832</v>
      </c>
      <c r="H140" s="2" t="s">
        <v>832</v>
      </c>
      <c r="I140" s="2" t="s">
        <v>1934</v>
      </c>
      <c r="J140" s="2" t="s">
        <v>195</v>
      </c>
      <c r="K140" s="2" t="s">
        <v>834</v>
      </c>
      <c r="L140" s="3">
        <v>53.9</v>
      </c>
      <c r="M140" s="3">
        <v>56.6</v>
      </c>
      <c r="N140" s="3">
        <v>109.99</v>
      </c>
      <c r="O140" s="2" t="s">
        <v>197</v>
      </c>
      <c r="P140" s="2" t="s">
        <v>528</v>
      </c>
      <c r="Q140" s="2" t="s">
        <v>199</v>
      </c>
      <c r="R140" s="2" t="s">
        <v>200</v>
      </c>
      <c r="S140" s="2" t="s">
        <v>835</v>
      </c>
      <c r="T140" s="2" t="s">
        <v>202</v>
      </c>
      <c r="U140" s="2" t="s">
        <v>203</v>
      </c>
      <c r="V140" s="2" t="s">
        <v>836</v>
      </c>
      <c r="W140" s="2" t="s">
        <v>433</v>
      </c>
      <c r="X140" s="2" t="s">
        <v>723</v>
      </c>
      <c r="Y140" s="2" t="s">
        <v>837</v>
      </c>
      <c r="Z140" s="4">
        <v>119</v>
      </c>
      <c r="AA140" s="4">
        <f>=ROUNDDOWN(19.8333333333333,0)</f>
      </c>
      <c r="AB140" s="5">
        <v>6</v>
      </c>
      <c r="AC140" s="2" t="s">
        <v>181</v>
      </c>
      <c r="AD140" s="4">
        <v>100</v>
      </c>
      <c r="AE140" s="4">
        <v>170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/>
      <c r="AP140" s="4">
        <v>5</v>
      </c>
      <c r="AQ140" s="8">
        <v>289.78</v>
      </c>
      <c r="AR140" s="4"/>
      <c r="AS140" s="8"/>
      <c r="AT140" s="7"/>
      <c r="AU140" s="7"/>
      <c r="AV140" s="4">
        <v>13</v>
      </c>
      <c r="AW140" s="8">
        <v>908.59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>
        <v>0.3189</v>
      </c>
      <c r="BC140" s="4">
        <v>13</v>
      </c>
      <c r="BD140" s="8">
        <v>908.59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>
        <v>1</v>
      </c>
      <c r="BJ140" s="4">
        <v>5</v>
      </c>
      <c r="BK140" s="8">
        <v>289.78</v>
      </c>
      <c r="BL140" s="2" t="s">
        <v>1935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228</v>
      </c>
      <c r="BV140" s="2" t="s">
        <v>197</v>
      </c>
      <c r="BW140" s="2" t="s">
        <v>200</v>
      </c>
      <c r="BX140" s="2" t="s">
        <v>200</v>
      </c>
      <c r="BY140" s="2" t="s">
        <v>212</v>
      </c>
      <c r="BZ140" s="2" t="s">
        <v>200</v>
      </c>
      <c r="CA140" s="4">
        <v>1</v>
      </c>
      <c r="CB140" s="8">
        <v>45.28</v>
      </c>
      <c r="CC140" s="4"/>
      <c r="CD140" s="8"/>
      <c r="CE140" s="7"/>
      <c r="CF140" s="7"/>
      <c r="CG140" s="2" t="s">
        <v>210</v>
      </c>
      <c r="CH140" s="2" t="s">
        <v>197</v>
      </c>
      <c r="CI140" s="2" t="s">
        <v>568</v>
      </c>
      <c r="CJ140" s="2" t="s">
        <v>1936</v>
      </c>
      <c r="CK140" s="2" t="s">
        <v>212</v>
      </c>
      <c r="CL140" s="2" t="s">
        <v>200</v>
      </c>
      <c r="CM140" s="4">
        <v>2</v>
      </c>
      <c r="CN140" s="8">
        <v>126.78</v>
      </c>
      <c r="CO140" s="4"/>
      <c r="CP140" s="8"/>
      <c r="CQ140" s="7"/>
      <c r="CR140" s="7"/>
      <c r="CS140" s="2" t="s">
        <v>210</v>
      </c>
      <c r="CT140" s="2" t="s">
        <v>197</v>
      </c>
      <c r="CU140" s="2" t="s">
        <v>570</v>
      </c>
      <c r="CV140" s="2" t="s">
        <v>1231</v>
      </c>
      <c r="CW140" s="2" t="s">
        <v>212</v>
      </c>
      <c r="CX140" s="2" t="s">
        <v>200</v>
      </c>
      <c r="CY140" s="4"/>
      <c r="CZ140" s="8"/>
      <c r="DA140" s="4"/>
      <c r="DB140" s="8"/>
      <c r="DC140" s="7"/>
      <c r="DD140" s="7"/>
      <c r="DE140" s="2" t="s">
        <v>210</v>
      </c>
      <c r="DF140" s="2" t="s">
        <v>197</v>
      </c>
      <c r="DG140" s="2" t="s">
        <v>568</v>
      </c>
      <c r="DH140" s="2" t="s">
        <v>840</v>
      </c>
      <c r="DI140" s="2" t="s">
        <v>212</v>
      </c>
      <c r="DJ140" s="2" t="s">
        <v>200</v>
      </c>
      <c r="DK140" s="4"/>
      <c r="DL140" s="8"/>
      <c r="DM140" s="4"/>
      <c r="DN140" s="8"/>
      <c r="DO140" s="7"/>
      <c r="DP140" s="7"/>
      <c r="DQ140" s="2" t="s">
        <v>210</v>
      </c>
      <c r="DR140" s="2" t="s">
        <v>197</v>
      </c>
      <c r="DS140" s="2" t="s">
        <v>841</v>
      </c>
      <c r="DT140" s="2" t="s">
        <v>368</v>
      </c>
      <c r="DU140" s="2" t="s">
        <v>212</v>
      </c>
      <c r="DV140" s="2" t="s">
        <v>200</v>
      </c>
      <c r="DW140" s="4">
        <v>1</v>
      </c>
      <c r="DX140" s="8">
        <v>61.12</v>
      </c>
      <c r="DY140" s="4"/>
      <c r="DZ140" s="8"/>
      <c r="EA140" s="7"/>
      <c r="EB140" s="7"/>
      <c r="EC140" s="2" t="s">
        <v>210</v>
      </c>
      <c r="ED140" s="2" t="s">
        <v>197</v>
      </c>
      <c r="EE140" s="2" t="s">
        <v>574</v>
      </c>
      <c r="EF140" s="2" t="s">
        <v>1937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841</v>
      </c>
      <c r="ER140" s="2" t="s">
        <v>840</v>
      </c>
      <c r="ES140" s="2" t="s">
        <v>212</v>
      </c>
      <c r="ET140" s="2" t="s">
        <v>200</v>
      </c>
      <c r="EU140" s="4">
        <v>1</v>
      </c>
      <c r="EV140" s="8">
        <v>56.6</v>
      </c>
      <c r="EW140" s="4"/>
      <c r="EX140" s="8"/>
      <c r="EY140" s="7"/>
      <c r="EZ140" s="7"/>
      <c r="FA140" s="2" t="s">
        <v>210</v>
      </c>
      <c r="FB140" s="2" t="s">
        <v>197</v>
      </c>
      <c r="FC140" s="2" t="s">
        <v>841</v>
      </c>
      <c r="FD140" s="2" t="s">
        <v>837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228</v>
      </c>
      <c r="FN140" s="2" t="s">
        <v>197</v>
      </c>
      <c r="FO140" s="2" t="s">
        <v>200</v>
      </c>
      <c r="FP140" s="2" t="s">
        <v>200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228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210</v>
      </c>
      <c r="GL140" s="2" t="s">
        <v>197</v>
      </c>
      <c r="GM140" s="2" t="s">
        <v>841</v>
      </c>
      <c r="GN140" s="2" t="s">
        <v>1670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254</v>
      </c>
      <c r="GX140" s="2" t="s">
        <v>197</v>
      </c>
      <c r="GY140" s="2" t="s">
        <v>200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254</v>
      </c>
      <c r="HJ140" s="2" t="s">
        <v>197</v>
      </c>
      <c r="HK140" s="2" t="s">
        <v>200</v>
      </c>
      <c r="HL140" s="2" t="s">
        <v>200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254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210</v>
      </c>
      <c r="IH140" s="2" t="s">
        <v>197</v>
      </c>
      <c r="II140" s="2" t="s">
        <v>841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228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254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200</v>
      </c>
      <c r="JR140" s="2" t="s">
        <v>200</v>
      </c>
      <c r="JS140" s="2" t="s">
        <v>200</v>
      </c>
      <c r="JT140" s="2" t="s">
        <v>200</v>
      </c>
      <c r="JU140" s="2" t="s">
        <v>200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242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254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254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254</v>
      </c>
      <c r="LN140" s="2" t="s">
        <v>197</v>
      </c>
      <c r="LO140" s="2" t="s">
        <v>200</v>
      </c>
      <c r="LP140" s="2" t="s">
        <v>200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254</v>
      </c>
      <c r="LZ140" s="2" t="s">
        <v>197</v>
      </c>
      <c r="MA140" s="2" t="s">
        <v>200</v>
      </c>
      <c r="MB140" s="2" t="s">
        <v>200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200</v>
      </c>
      <c r="ML140" s="2" t="s">
        <v>200</v>
      </c>
      <c r="MM140" s="2" t="s">
        <v>200</v>
      </c>
      <c r="MN140" s="2" t="s">
        <v>200</v>
      </c>
      <c r="MO140" s="2" t="s">
        <v>200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254</v>
      </c>
      <c r="MX140" s="2" t="s">
        <v>243</v>
      </c>
      <c r="MY140" s="2" t="s">
        <v>200</v>
      </c>
      <c r="MZ140" s="2" t="s">
        <v>200</v>
      </c>
      <c r="NA140" s="2" t="s">
        <v>212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254</v>
      </c>
      <c r="NJ140" s="2" t="s">
        <v>197</v>
      </c>
      <c r="NK140" s="2" t="s">
        <v>200</v>
      </c>
      <c r="NL140" s="2" t="s">
        <v>200</v>
      </c>
      <c r="NM140" s="2" t="s">
        <v>212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228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200</v>
      </c>
      <c r="OH140" s="2" t="s">
        <v>200</v>
      </c>
      <c r="OI140" s="2" t="s">
        <v>200</v>
      </c>
      <c r="OJ140" s="2" t="s">
        <v>200</v>
      </c>
      <c r="OK140" s="2" t="s">
        <v>200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200</v>
      </c>
      <c r="OT140" s="2" t="s">
        <v>200</v>
      </c>
      <c r="OU140" s="2" t="s">
        <v>200</v>
      </c>
      <c r="OV140" s="2" t="s">
        <v>200</v>
      </c>
      <c r="OW140" s="2" t="s">
        <v>200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228</v>
      </c>
      <c r="PF140" s="2" t="s">
        <v>197</v>
      </c>
      <c r="PG140" s="2" t="s">
        <v>200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254</v>
      </c>
      <c r="PR140" s="2" t="s">
        <v>197</v>
      </c>
      <c r="PS140" s="2" t="s">
        <v>200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254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200</v>
      </c>
      <c r="QQ140" s="2" t="s">
        <v>200</v>
      </c>
      <c r="QR140" s="2" t="s">
        <v>200</v>
      </c>
      <c r="QS140" s="2" t="s">
        <v>200</v>
      </c>
      <c r="QT140" s="2" t="s">
        <v>200</v>
      </c>
      <c r="QU140" s="4">
        <v>119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>
        <v>100</v>
      </c>
      <c r="TE140" s="4"/>
      <c r="TF140" s="4"/>
      <c r="TG140" s="4"/>
      <c r="TH140" s="4"/>
      <c r="TI140" s="4"/>
      <c r="TJ140" s="4">
        <v>70</v>
      </c>
    </row>
    <row r="141">
      <c r="A141" s="2" t="s">
        <v>1938</v>
      </c>
      <c r="B141" s="2" t="s">
        <v>189</v>
      </c>
      <c r="C141" s="2" t="s">
        <v>190</v>
      </c>
      <c r="D141" s="2" t="s">
        <v>1619</v>
      </c>
      <c r="E141" s="2" t="s">
        <v>1620</v>
      </c>
      <c r="F141" s="2" t="s">
        <v>832</v>
      </c>
      <c r="G141" s="2" t="s">
        <v>832</v>
      </c>
      <c r="H141" s="2" t="s">
        <v>832</v>
      </c>
      <c r="I141" s="2" t="s">
        <v>1934</v>
      </c>
      <c r="J141" s="2" t="s">
        <v>262</v>
      </c>
      <c r="K141" s="2" t="s">
        <v>834</v>
      </c>
      <c r="L141" s="3">
        <v>67.2</v>
      </c>
      <c r="M141" s="3">
        <v>70.56</v>
      </c>
      <c r="N141" s="3">
        <v>139.99</v>
      </c>
      <c r="O141" s="2" t="s">
        <v>197</v>
      </c>
      <c r="P141" s="2" t="s">
        <v>528</v>
      </c>
      <c r="Q141" s="2" t="s">
        <v>199</v>
      </c>
      <c r="R141" s="2" t="s">
        <v>200</v>
      </c>
      <c r="S141" s="2" t="s">
        <v>835</v>
      </c>
      <c r="T141" s="2" t="s">
        <v>202</v>
      </c>
      <c r="U141" s="2" t="s">
        <v>203</v>
      </c>
      <c r="V141" s="2" t="s">
        <v>836</v>
      </c>
      <c r="W141" s="2" t="s">
        <v>433</v>
      </c>
      <c r="X141" s="2" t="s">
        <v>723</v>
      </c>
      <c r="Y141" s="2" t="s">
        <v>837</v>
      </c>
      <c r="Z141" s="4">
        <v>130</v>
      </c>
      <c r="AA141" s="4">
        <f>=ROUNDDOWN(20.6349206349206,0)</f>
      </c>
      <c r="AB141" s="5">
        <v>6.3</v>
      </c>
      <c r="AC141" s="2" t="s">
        <v>181</v>
      </c>
      <c r="AD141" s="4">
        <v>150</v>
      </c>
      <c r="AE141" s="4">
        <v>200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/>
      <c r="AP141" s="4">
        <v>8</v>
      </c>
      <c r="AQ141" s="8">
        <v>618.81</v>
      </c>
      <c r="AR141" s="4"/>
      <c r="AS141" s="8"/>
      <c r="AT141" s="7"/>
      <c r="AU141" s="7"/>
      <c r="AV141" s="4" t="s">
        <v>200</v>
      </c>
      <c r="AW141" s="8" t="s">
        <v>200</v>
      </c>
      <c r="AX141" s="4" t="s">
        <v>200</v>
      </c>
      <c r="AY141" s="8" t="s">
        <v>200</v>
      </c>
      <c r="AZ141" s="7" t="s">
        <v>200</v>
      </c>
      <c r="BA141" s="7" t="s">
        <v>200</v>
      </c>
      <c r="BB141" s="7">
        <v>0.6811</v>
      </c>
      <c r="BC141" s="4" t="s">
        <v>200</v>
      </c>
      <c r="BD141" s="8" t="s">
        <v>200</v>
      </c>
      <c r="BE141" s="4" t="s">
        <v>200</v>
      </c>
      <c r="BF141" s="8" t="s">
        <v>200</v>
      </c>
      <c r="BG141" s="7" t="s">
        <v>200</v>
      </c>
      <c r="BH141" s="7" t="s">
        <v>200</v>
      </c>
      <c r="BI141" s="7" t="s">
        <v>200</v>
      </c>
      <c r="BJ141" s="4">
        <v>8</v>
      </c>
      <c r="BK141" s="8">
        <v>618.81</v>
      </c>
      <c r="BL141" s="2" t="s">
        <v>1698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228</v>
      </c>
      <c r="BV141" s="2" t="s">
        <v>197</v>
      </c>
      <c r="BW141" s="2" t="s">
        <v>200</v>
      </c>
      <c r="BX141" s="2" t="s">
        <v>200</v>
      </c>
      <c r="BY141" s="2" t="s">
        <v>212</v>
      </c>
      <c r="BZ141" s="2" t="s">
        <v>200</v>
      </c>
      <c r="CA141" s="4"/>
      <c r="CB141" s="8"/>
      <c r="CC141" s="4"/>
      <c r="CD141" s="8"/>
      <c r="CE141" s="7"/>
      <c r="CF141" s="7"/>
      <c r="CG141" s="2" t="s">
        <v>210</v>
      </c>
      <c r="CH141" s="2" t="s">
        <v>197</v>
      </c>
      <c r="CI141" s="2" t="s">
        <v>568</v>
      </c>
      <c r="CJ141" s="2" t="s">
        <v>1939</v>
      </c>
      <c r="CK141" s="2" t="s">
        <v>212</v>
      </c>
      <c r="CL141" s="2" t="s">
        <v>200</v>
      </c>
      <c r="CM141" s="4">
        <v>4</v>
      </c>
      <c r="CN141" s="8">
        <v>316.12</v>
      </c>
      <c r="CO141" s="4"/>
      <c r="CP141" s="8"/>
      <c r="CQ141" s="7"/>
      <c r="CR141" s="7"/>
      <c r="CS141" s="2" t="s">
        <v>210</v>
      </c>
      <c r="CT141" s="2" t="s">
        <v>197</v>
      </c>
      <c r="CU141" s="2" t="s">
        <v>570</v>
      </c>
      <c r="CV141" s="2" t="s">
        <v>827</v>
      </c>
      <c r="CW141" s="2" t="s">
        <v>212</v>
      </c>
      <c r="CX141" s="2" t="s">
        <v>200</v>
      </c>
      <c r="CY141" s="4">
        <v>1</v>
      </c>
      <c r="CZ141" s="8">
        <v>76.2</v>
      </c>
      <c r="DA141" s="4"/>
      <c r="DB141" s="8"/>
      <c r="DC141" s="7"/>
      <c r="DD141" s="7"/>
      <c r="DE141" s="2" t="s">
        <v>210</v>
      </c>
      <c r="DF141" s="2" t="s">
        <v>197</v>
      </c>
      <c r="DG141" s="2" t="s">
        <v>568</v>
      </c>
      <c r="DH141" s="2" t="s">
        <v>1760</v>
      </c>
      <c r="DI141" s="2" t="s">
        <v>212</v>
      </c>
      <c r="DJ141" s="2" t="s">
        <v>200</v>
      </c>
      <c r="DK141" s="4">
        <v>1</v>
      </c>
      <c r="DL141" s="8">
        <v>76.2</v>
      </c>
      <c r="DM141" s="4"/>
      <c r="DN141" s="8"/>
      <c r="DO141" s="7"/>
      <c r="DP141" s="7"/>
      <c r="DQ141" s="2" t="s">
        <v>210</v>
      </c>
      <c r="DR141" s="2" t="s">
        <v>197</v>
      </c>
      <c r="DS141" s="2" t="s">
        <v>841</v>
      </c>
      <c r="DT141" s="2" t="s">
        <v>573</v>
      </c>
      <c r="DU141" s="2" t="s">
        <v>212</v>
      </c>
      <c r="DV141" s="2" t="s">
        <v>200</v>
      </c>
      <c r="DW141" s="4">
        <v>1</v>
      </c>
      <c r="DX141" s="8">
        <v>76.2</v>
      </c>
      <c r="DY141" s="4"/>
      <c r="DZ141" s="8"/>
      <c r="EA141" s="7"/>
      <c r="EB141" s="7"/>
      <c r="EC141" s="2" t="s">
        <v>210</v>
      </c>
      <c r="ED141" s="2" t="s">
        <v>197</v>
      </c>
      <c r="EE141" s="2" t="s">
        <v>574</v>
      </c>
      <c r="EF141" s="2" t="s">
        <v>1802</v>
      </c>
      <c r="EG141" s="2" t="s">
        <v>212</v>
      </c>
      <c r="EH141" s="2" t="s">
        <v>200</v>
      </c>
      <c r="EI141" s="4">
        <v>1</v>
      </c>
      <c r="EJ141" s="8">
        <v>74.09</v>
      </c>
      <c r="EK141" s="4"/>
      <c r="EL141" s="8"/>
      <c r="EM141" s="7"/>
      <c r="EN141" s="7"/>
      <c r="EO141" s="2" t="s">
        <v>210</v>
      </c>
      <c r="EP141" s="2" t="s">
        <v>197</v>
      </c>
      <c r="EQ141" s="2" t="s">
        <v>841</v>
      </c>
      <c r="ER141" s="2" t="s">
        <v>1670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841</v>
      </c>
      <c r="FD141" s="2" t="s">
        <v>843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228</v>
      </c>
      <c r="FN141" s="2" t="s">
        <v>197</v>
      </c>
      <c r="FO141" s="2" t="s">
        <v>200</v>
      </c>
      <c r="FP141" s="2" t="s">
        <v>200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228</v>
      </c>
      <c r="FZ141" s="2" t="s">
        <v>197</v>
      </c>
      <c r="GA141" s="2" t="s">
        <v>200</v>
      </c>
      <c r="GB141" s="2" t="s">
        <v>200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210</v>
      </c>
      <c r="GL141" s="2" t="s">
        <v>197</v>
      </c>
      <c r="GM141" s="2" t="s">
        <v>841</v>
      </c>
      <c r="GN141" s="2" t="s">
        <v>1940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254</v>
      </c>
      <c r="GX141" s="2" t="s">
        <v>197</v>
      </c>
      <c r="GY141" s="2" t="s">
        <v>200</v>
      </c>
      <c r="GZ141" s="2" t="s">
        <v>200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254</v>
      </c>
      <c r="HJ141" s="2" t="s">
        <v>197</v>
      </c>
      <c r="HK141" s="2" t="s">
        <v>200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254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210</v>
      </c>
      <c r="IH141" s="2" t="s">
        <v>197</v>
      </c>
      <c r="II141" s="2" t="s">
        <v>841</v>
      </c>
      <c r="IJ141" s="2" t="s">
        <v>200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228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254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200</v>
      </c>
      <c r="JR141" s="2" t="s">
        <v>200</v>
      </c>
      <c r="JS141" s="2" t="s">
        <v>200</v>
      </c>
      <c r="JT141" s="2" t="s">
        <v>200</v>
      </c>
      <c r="JU141" s="2" t="s">
        <v>200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242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254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254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254</v>
      </c>
      <c r="LN141" s="2" t="s">
        <v>197</v>
      </c>
      <c r="LO141" s="2" t="s">
        <v>200</v>
      </c>
      <c r="LP141" s="2" t="s">
        <v>200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254</v>
      </c>
      <c r="LZ141" s="2" t="s">
        <v>197</v>
      </c>
      <c r="MA141" s="2" t="s">
        <v>200</v>
      </c>
      <c r="MB141" s="2" t="s">
        <v>200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200</v>
      </c>
      <c r="ML141" s="2" t="s">
        <v>200</v>
      </c>
      <c r="MM141" s="2" t="s">
        <v>200</v>
      </c>
      <c r="MN141" s="2" t="s">
        <v>200</v>
      </c>
      <c r="MO141" s="2" t="s">
        <v>200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254</v>
      </c>
      <c r="MX141" s="2" t="s">
        <v>243</v>
      </c>
      <c r="MY141" s="2" t="s">
        <v>200</v>
      </c>
      <c r="MZ141" s="2" t="s">
        <v>200</v>
      </c>
      <c r="NA141" s="2" t="s">
        <v>212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254</v>
      </c>
      <c r="NJ141" s="2" t="s">
        <v>197</v>
      </c>
      <c r="NK141" s="2" t="s">
        <v>200</v>
      </c>
      <c r="NL141" s="2" t="s">
        <v>200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228</v>
      </c>
      <c r="NV141" s="2" t="s">
        <v>197</v>
      </c>
      <c r="NW141" s="2" t="s">
        <v>200</v>
      </c>
      <c r="NX141" s="2" t="s">
        <v>200</v>
      </c>
      <c r="NY141" s="2" t="s">
        <v>212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200</v>
      </c>
      <c r="OH141" s="2" t="s">
        <v>200</v>
      </c>
      <c r="OI141" s="2" t="s">
        <v>200</v>
      </c>
      <c r="OJ141" s="2" t="s">
        <v>200</v>
      </c>
      <c r="OK141" s="2" t="s">
        <v>200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200</v>
      </c>
      <c r="OT141" s="2" t="s">
        <v>200</v>
      </c>
      <c r="OU141" s="2" t="s">
        <v>200</v>
      </c>
      <c r="OV141" s="2" t="s">
        <v>200</v>
      </c>
      <c r="OW141" s="2" t="s">
        <v>200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228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254</v>
      </c>
      <c r="PR141" s="2" t="s">
        <v>197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254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200</v>
      </c>
      <c r="QP141" s="2" t="s">
        <v>200</v>
      </c>
      <c r="QQ141" s="2" t="s">
        <v>200</v>
      </c>
      <c r="QR141" s="2" t="s">
        <v>200</v>
      </c>
      <c r="QS141" s="2" t="s">
        <v>200</v>
      </c>
      <c r="QT141" s="2" t="s">
        <v>200</v>
      </c>
      <c r="QU141" s="4">
        <v>130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>
        <v>150</v>
      </c>
      <c r="TE141" s="4"/>
      <c r="TF141" s="4"/>
      <c r="TG141" s="4"/>
      <c r="TH141" s="4"/>
      <c r="TI141" s="4"/>
      <c r="TJ141" s="4">
        <v>50</v>
      </c>
    </row>
    <row r="142">
      <c r="A142" s="2" t="s">
        <v>1941</v>
      </c>
      <c r="B142" s="2" t="s">
        <v>189</v>
      </c>
      <c r="C142" s="2" t="s">
        <v>190</v>
      </c>
      <c r="D142" s="2" t="s">
        <v>1619</v>
      </c>
      <c r="E142" s="2" t="s">
        <v>1620</v>
      </c>
      <c r="F142" s="2" t="s">
        <v>1163</v>
      </c>
      <c r="G142" s="2" t="s">
        <v>1163</v>
      </c>
      <c r="H142" s="2" t="s">
        <v>1163</v>
      </c>
      <c r="I142" s="2" t="s">
        <v>1942</v>
      </c>
      <c r="J142" s="2" t="s">
        <v>195</v>
      </c>
      <c r="K142" s="2" t="s">
        <v>1165</v>
      </c>
      <c r="L142" s="3">
        <v>64.79</v>
      </c>
      <c r="M142" s="3">
        <v>68.03</v>
      </c>
      <c r="N142" s="3">
        <v>131.99</v>
      </c>
      <c r="O142" s="2" t="s">
        <v>197</v>
      </c>
      <c r="P142" s="2" t="s">
        <v>685</v>
      </c>
      <c r="Q142" s="2" t="s">
        <v>199</v>
      </c>
      <c r="R142" s="2" t="s">
        <v>200</v>
      </c>
      <c r="S142" s="2" t="s">
        <v>1166</v>
      </c>
      <c r="T142" s="2" t="s">
        <v>202</v>
      </c>
      <c r="U142" s="2" t="s">
        <v>203</v>
      </c>
      <c r="V142" s="2" t="s">
        <v>204</v>
      </c>
      <c r="W142" s="2" t="s">
        <v>205</v>
      </c>
      <c r="X142" s="2" t="s">
        <v>1048</v>
      </c>
      <c r="Y142" s="2" t="s">
        <v>294</v>
      </c>
      <c r="Z142" s="4">
        <v>152</v>
      </c>
      <c r="AA142" s="4">
        <f>=ROUNDDOWN(30.4,0)</f>
      </c>
      <c r="AB142" s="5">
        <v>5</v>
      </c>
      <c r="AC142" s="2" t="s">
        <v>978</v>
      </c>
      <c r="AD142" s="4">
        <v>22</v>
      </c>
      <c r="AE142" s="4">
        <v>142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/>
      <c r="AP142" s="4">
        <v>7</v>
      </c>
      <c r="AQ142" s="8">
        <v>420.08</v>
      </c>
      <c r="AR142" s="4">
        <v>6</v>
      </c>
      <c r="AS142" s="8">
        <v>434.1</v>
      </c>
      <c r="AT142" s="7">
        <v>0.1667</v>
      </c>
      <c r="AU142" s="7">
        <v>-0.0323</v>
      </c>
      <c r="AV142" s="4">
        <v>13</v>
      </c>
      <c r="AW142" s="8">
        <v>891.45</v>
      </c>
      <c r="AX142" s="4">
        <v>13</v>
      </c>
      <c r="AY142" s="8">
        <v>1053.83</v>
      </c>
      <c r="AZ142" s="7" t="s">
        <v>200</v>
      </c>
      <c r="BA142" s="7">
        <v>-0.1541</v>
      </c>
      <c r="BB142" s="7">
        <v>0.4712</v>
      </c>
      <c r="BC142" s="4">
        <v>13</v>
      </c>
      <c r="BD142" s="8">
        <v>891.45</v>
      </c>
      <c r="BE142" s="4">
        <v>16</v>
      </c>
      <c r="BF142" s="8">
        <v>1248.85</v>
      </c>
      <c r="BG142" s="7">
        <v>-0.1875</v>
      </c>
      <c r="BH142" s="7">
        <v>-0.2862</v>
      </c>
      <c r="BI142" s="7">
        <v>1</v>
      </c>
      <c r="BJ142" s="4">
        <v>7</v>
      </c>
      <c r="BK142" s="8">
        <v>420.08</v>
      </c>
      <c r="BL142" s="2" t="s">
        <v>1943</v>
      </c>
      <c r="BM142" s="7">
        <v>1</v>
      </c>
      <c r="BN142" s="7">
        <v>1</v>
      </c>
      <c r="BO142" s="4">
        <v>1</v>
      </c>
      <c r="BP142" s="8">
        <v>74.51</v>
      </c>
      <c r="BQ142" s="4">
        <v>4</v>
      </c>
      <c r="BR142" s="8">
        <v>298.04</v>
      </c>
      <c r="BS142" s="7">
        <v>-0.75</v>
      </c>
      <c r="BT142" s="7">
        <v>-0.75</v>
      </c>
      <c r="BU142" s="2" t="s">
        <v>210</v>
      </c>
      <c r="BV142" s="2" t="s">
        <v>197</v>
      </c>
      <c r="BW142" s="2" t="s">
        <v>200</v>
      </c>
      <c r="BX142" s="2" t="s">
        <v>200</v>
      </c>
      <c r="BY142" s="2" t="s">
        <v>212</v>
      </c>
      <c r="BZ142" s="2" t="s">
        <v>200</v>
      </c>
      <c r="CA142" s="4">
        <v>5</v>
      </c>
      <c r="CB142" s="8">
        <v>272.1</v>
      </c>
      <c r="CC142" s="4">
        <v>2</v>
      </c>
      <c r="CD142" s="8">
        <v>136.06</v>
      </c>
      <c r="CE142" s="7">
        <v>1.5</v>
      </c>
      <c r="CF142" s="7">
        <v>0.9999</v>
      </c>
      <c r="CG142" s="2" t="s">
        <v>210</v>
      </c>
      <c r="CH142" s="2" t="s">
        <v>197</v>
      </c>
      <c r="CI142" s="2" t="s">
        <v>294</v>
      </c>
      <c r="CJ142" s="2" t="s">
        <v>1944</v>
      </c>
      <c r="CK142" s="2" t="s">
        <v>212</v>
      </c>
      <c r="CL142" s="2" t="s">
        <v>200</v>
      </c>
      <c r="CM142" s="4"/>
      <c r="CN142" s="8"/>
      <c r="CO142" s="4"/>
      <c r="CP142" s="8"/>
      <c r="CQ142" s="7"/>
      <c r="CR142" s="7"/>
      <c r="CS142" s="2" t="s">
        <v>210</v>
      </c>
      <c r="CT142" s="2" t="s">
        <v>197</v>
      </c>
      <c r="CU142" s="2" t="s">
        <v>438</v>
      </c>
      <c r="CV142" s="2" t="s">
        <v>439</v>
      </c>
      <c r="CW142" s="2" t="s">
        <v>212</v>
      </c>
      <c r="CX142" s="2" t="s">
        <v>200</v>
      </c>
      <c r="CY142" s="4"/>
      <c r="CZ142" s="8"/>
      <c r="DA142" s="4"/>
      <c r="DB142" s="8"/>
      <c r="DC142" s="7"/>
      <c r="DD142" s="7"/>
      <c r="DE142" s="2" t="s">
        <v>210</v>
      </c>
      <c r="DF142" s="2" t="s">
        <v>197</v>
      </c>
      <c r="DG142" s="2" t="s">
        <v>294</v>
      </c>
      <c r="DH142" s="2" t="s">
        <v>1180</v>
      </c>
      <c r="DI142" s="2" t="s">
        <v>212</v>
      </c>
      <c r="DJ142" s="2" t="s">
        <v>200</v>
      </c>
      <c r="DK142" s="4"/>
      <c r="DL142" s="8"/>
      <c r="DM142" s="4"/>
      <c r="DN142" s="8"/>
      <c r="DO142" s="7"/>
      <c r="DP142" s="7"/>
      <c r="DQ142" s="2" t="s">
        <v>210</v>
      </c>
      <c r="DR142" s="2" t="s">
        <v>197</v>
      </c>
      <c r="DS142" s="2" t="s">
        <v>294</v>
      </c>
      <c r="DT142" s="2" t="s">
        <v>1170</v>
      </c>
      <c r="DU142" s="2" t="s">
        <v>212</v>
      </c>
      <c r="DV142" s="2" t="s">
        <v>200</v>
      </c>
      <c r="DW142" s="4">
        <v>1</v>
      </c>
      <c r="DX142" s="8">
        <v>73.47</v>
      </c>
      <c r="DY142" s="4"/>
      <c r="DZ142" s="8"/>
      <c r="EA142" s="7"/>
      <c r="EB142" s="7"/>
      <c r="EC142" s="2" t="s">
        <v>210</v>
      </c>
      <c r="ED142" s="2" t="s">
        <v>197</v>
      </c>
      <c r="EE142" s="2" t="s">
        <v>294</v>
      </c>
      <c r="EF142" s="2" t="s">
        <v>1180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612</v>
      </c>
      <c r="ER142" s="2" t="s">
        <v>810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283</v>
      </c>
      <c r="FD142" s="2" t="s">
        <v>321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1717</v>
      </c>
      <c r="FP142" s="2" t="s">
        <v>1945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228</v>
      </c>
      <c r="FZ142" s="2" t="s">
        <v>197</v>
      </c>
      <c r="GA142" s="2" t="s">
        <v>200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210</v>
      </c>
      <c r="GL142" s="2" t="s">
        <v>197</v>
      </c>
      <c r="GM142" s="2" t="s">
        <v>1172</v>
      </c>
      <c r="GN142" s="2" t="s">
        <v>1308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254</v>
      </c>
      <c r="GX142" s="2" t="s">
        <v>197</v>
      </c>
      <c r="GY142" s="2" t="s">
        <v>200</v>
      </c>
      <c r="GZ142" s="2" t="s">
        <v>200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243</v>
      </c>
      <c r="HK142" s="2" t="s">
        <v>233</v>
      </c>
      <c r="HL142" s="2" t="s">
        <v>1946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254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197</v>
      </c>
      <c r="II142" s="2" t="s">
        <v>294</v>
      </c>
      <c r="IJ142" s="2" t="s">
        <v>741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228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254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200</v>
      </c>
      <c r="JR142" s="2" t="s">
        <v>200</v>
      </c>
      <c r="JS142" s="2" t="s">
        <v>200</v>
      </c>
      <c r="JT142" s="2" t="s">
        <v>200</v>
      </c>
      <c r="JU142" s="2" t="s">
        <v>200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242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243</v>
      </c>
      <c r="KQ142" s="2" t="s">
        <v>1051</v>
      </c>
      <c r="KR142" s="2" t="s">
        <v>1947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210</v>
      </c>
      <c r="LB142" s="2" t="s">
        <v>243</v>
      </c>
      <c r="LC142" s="2" t="s">
        <v>315</v>
      </c>
      <c r="LD142" s="2" t="s">
        <v>338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210</v>
      </c>
      <c r="LN142" s="2" t="s">
        <v>243</v>
      </c>
      <c r="LO142" s="2" t="s">
        <v>412</v>
      </c>
      <c r="LP142" s="2" t="s">
        <v>200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254</v>
      </c>
      <c r="LZ142" s="2" t="s">
        <v>197</v>
      </c>
      <c r="MA142" s="2" t="s">
        <v>200</v>
      </c>
      <c r="MB142" s="2" t="s">
        <v>200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251</v>
      </c>
      <c r="MM142" s="2" t="s">
        <v>294</v>
      </c>
      <c r="MN142" s="2" t="s">
        <v>749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254</v>
      </c>
      <c r="NJ142" s="2" t="s">
        <v>197</v>
      </c>
      <c r="NK142" s="2" t="s">
        <v>200</v>
      </c>
      <c r="NL142" s="2" t="s">
        <v>200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210</v>
      </c>
      <c r="NV142" s="2" t="s">
        <v>243</v>
      </c>
      <c r="NW142" s="2" t="s">
        <v>279</v>
      </c>
      <c r="NX142" s="2" t="s">
        <v>200</v>
      </c>
      <c r="NY142" s="2" t="s">
        <v>212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242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228</v>
      </c>
      <c r="OT142" s="2" t="s">
        <v>243</v>
      </c>
      <c r="OU142" s="2" t="s">
        <v>200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307</v>
      </c>
      <c r="PF142" s="2" t="s">
        <v>197</v>
      </c>
      <c r="PG142" s="2" t="s">
        <v>765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254</v>
      </c>
      <c r="PR142" s="2" t="s">
        <v>197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254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254</v>
      </c>
      <c r="QP142" s="2" t="s">
        <v>243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152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>
        <v>22</v>
      </c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>
        <v>120</v>
      </c>
      <c r="TH142" s="4"/>
      <c r="TI142" s="4"/>
      <c r="TJ142" s="4"/>
    </row>
    <row r="143">
      <c r="A143" s="2" t="s">
        <v>1948</v>
      </c>
      <c r="B143" s="2" t="s">
        <v>189</v>
      </c>
      <c r="C143" s="2" t="s">
        <v>190</v>
      </c>
      <c r="D143" s="2" t="s">
        <v>1619</v>
      </c>
      <c r="E143" s="2" t="s">
        <v>1620</v>
      </c>
      <c r="F143" s="2" t="s">
        <v>1163</v>
      </c>
      <c r="G143" s="2" t="s">
        <v>1163</v>
      </c>
      <c r="H143" s="2" t="s">
        <v>1163</v>
      </c>
      <c r="I143" s="2" t="s">
        <v>1942</v>
      </c>
      <c r="J143" s="2" t="s">
        <v>262</v>
      </c>
      <c r="K143" s="2" t="s">
        <v>1165</v>
      </c>
      <c r="L143" s="3">
        <v>79.38</v>
      </c>
      <c r="M143" s="3">
        <v>83.35</v>
      </c>
      <c r="N143" s="3">
        <v>161.99</v>
      </c>
      <c r="O143" s="2" t="s">
        <v>197</v>
      </c>
      <c r="P143" s="2" t="s">
        <v>685</v>
      </c>
      <c r="Q143" s="2" t="s">
        <v>199</v>
      </c>
      <c r="R143" s="2" t="s">
        <v>200</v>
      </c>
      <c r="S143" s="2" t="s">
        <v>1166</v>
      </c>
      <c r="T143" s="2" t="s">
        <v>202</v>
      </c>
      <c r="U143" s="2" t="s">
        <v>203</v>
      </c>
      <c r="V143" s="2" t="s">
        <v>204</v>
      </c>
      <c r="W143" s="2" t="s">
        <v>205</v>
      </c>
      <c r="X143" s="2" t="s">
        <v>1048</v>
      </c>
      <c r="Y143" s="2" t="s">
        <v>294</v>
      </c>
      <c r="Z143" s="4">
        <v>148</v>
      </c>
      <c r="AA143" s="4">
        <f>=ROUNDDOWN(21.1428571428571,0)</f>
      </c>
      <c r="AB143" s="5">
        <v>7</v>
      </c>
      <c r="AC143" s="2" t="s">
        <v>978</v>
      </c>
      <c r="AD143" s="4">
        <v>75</v>
      </c>
      <c r="AE143" s="4">
        <v>195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/>
      <c r="AP143" s="4">
        <v>6</v>
      </c>
      <c r="AQ143" s="8">
        <v>471.37</v>
      </c>
      <c r="AR143" s="4">
        <v>7</v>
      </c>
      <c r="AS143" s="8">
        <v>619.73</v>
      </c>
      <c r="AT143" s="7">
        <v>-0.1429</v>
      </c>
      <c r="AU143" s="7">
        <v>-0.2394</v>
      </c>
      <c r="AV143" s="4" t="s">
        <v>200</v>
      </c>
      <c r="AW143" s="8" t="s">
        <v>200</v>
      </c>
      <c r="AX143" s="4" t="s">
        <v>200</v>
      </c>
      <c r="AY143" s="8" t="s">
        <v>200</v>
      </c>
      <c r="AZ143" s="7" t="s">
        <v>200</v>
      </c>
      <c r="BA143" s="7" t="s">
        <v>200</v>
      </c>
      <c r="BB143" s="7">
        <v>0.5288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 t="s">
        <v>200</v>
      </c>
      <c r="BJ143" s="4">
        <v>6</v>
      </c>
      <c r="BK143" s="8">
        <v>471.37</v>
      </c>
      <c r="BL143" s="2" t="s">
        <v>1949</v>
      </c>
      <c r="BM143" s="7">
        <v>1</v>
      </c>
      <c r="BN143" s="7">
        <v>1</v>
      </c>
      <c r="BO143" s="4">
        <v>1</v>
      </c>
      <c r="BP143" s="8">
        <v>91.29</v>
      </c>
      <c r="BQ143" s="4">
        <v>1</v>
      </c>
      <c r="BR143" s="8">
        <v>91.29</v>
      </c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200</v>
      </c>
      <c r="BY143" s="2" t="s">
        <v>212</v>
      </c>
      <c r="BZ143" s="2" t="s">
        <v>200</v>
      </c>
      <c r="CA143" s="4">
        <v>3</v>
      </c>
      <c r="CB143" s="8">
        <v>200.04</v>
      </c>
      <c r="CC143" s="4">
        <v>2</v>
      </c>
      <c r="CD143" s="8">
        <v>166.7</v>
      </c>
      <c r="CE143" s="7">
        <v>0.5</v>
      </c>
      <c r="CF143" s="7">
        <v>0.2</v>
      </c>
      <c r="CG143" s="2" t="s">
        <v>210</v>
      </c>
      <c r="CH143" s="2" t="s">
        <v>197</v>
      </c>
      <c r="CI143" s="2" t="s">
        <v>294</v>
      </c>
      <c r="CJ143" s="2" t="s">
        <v>1180</v>
      </c>
      <c r="CK143" s="2" t="s">
        <v>212</v>
      </c>
      <c r="CL143" s="2" t="s">
        <v>200</v>
      </c>
      <c r="CM143" s="4"/>
      <c r="CN143" s="8"/>
      <c r="CO143" s="4">
        <v>1</v>
      </c>
      <c r="CP143" s="8">
        <v>91.68</v>
      </c>
      <c r="CQ143" s="7">
        <v>-1</v>
      </c>
      <c r="CR143" s="7">
        <v>-1</v>
      </c>
      <c r="CS143" s="2" t="s">
        <v>210</v>
      </c>
      <c r="CT143" s="2" t="s">
        <v>197</v>
      </c>
      <c r="CU143" s="2" t="s">
        <v>438</v>
      </c>
      <c r="CV143" s="2" t="s">
        <v>1950</v>
      </c>
      <c r="CW143" s="2" t="s">
        <v>212</v>
      </c>
      <c r="CX143" s="2" t="s">
        <v>200</v>
      </c>
      <c r="CY143" s="4">
        <v>2</v>
      </c>
      <c r="CZ143" s="8">
        <v>180.04</v>
      </c>
      <c r="DA143" s="4">
        <v>3</v>
      </c>
      <c r="DB143" s="8">
        <v>270.06</v>
      </c>
      <c r="DC143" s="7">
        <v>-0.3333</v>
      </c>
      <c r="DD143" s="7">
        <v>-0.3333</v>
      </c>
      <c r="DE143" s="2" t="s">
        <v>210</v>
      </c>
      <c r="DF143" s="2" t="s">
        <v>197</v>
      </c>
      <c r="DG143" s="2" t="s">
        <v>294</v>
      </c>
      <c r="DH143" s="2" t="s">
        <v>1825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294</v>
      </c>
      <c r="DT143" s="2" t="s">
        <v>420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251</v>
      </c>
      <c r="EE143" s="2" t="s">
        <v>294</v>
      </c>
      <c r="EF143" s="2" t="s">
        <v>1825</v>
      </c>
      <c r="EG143" s="2" t="s">
        <v>212</v>
      </c>
      <c r="EH143" s="2" t="s">
        <v>200</v>
      </c>
      <c r="EI143" s="4"/>
      <c r="EJ143" s="8"/>
      <c r="EK143" s="4"/>
      <c r="EL143" s="8"/>
      <c r="EM143" s="7"/>
      <c r="EN143" s="7"/>
      <c r="EO143" s="2" t="s">
        <v>210</v>
      </c>
      <c r="EP143" s="2" t="s">
        <v>197</v>
      </c>
      <c r="EQ143" s="2" t="s">
        <v>612</v>
      </c>
      <c r="ER143" s="2" t="s">
        <v>1951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283</v>
      </c>
      <c r="FD143" s="2" t="s">
        <v>445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210</v>
      </c>
      <c r="FN143" s="2" t="s">
        <v>197</v>
      </c>
      <c r="FO143" s="2" t="s">
        <v>1717</v>
      </c>
      <c r="FP143" s="2" t="s">
        <v>1952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228</v>
      </c>
      <c r="FZ143" s="2" t="s">
        <v>197</v>
      </c>
      <c r="GA143" s="2" t="s">
        <v>200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210</v>
      </c>
      <c r="GL143" s="2" t="s">
        <v>197</v>
      </c>
      <c r="GM143" s="2" t="s">
        <v>1172</v>
      </c>
      <c r="GN143" s="2" t="s">
        <v>1251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254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307</v>
      </c>
      <c r="HJ143" s="2" t="s">
        <v>197</v>
      </c>
      <c r="HK143" s="2" t="s">
        <v>233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254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210</v>
      </c>
      <c r="IH143" s="2" t="s">
        <v>197</v>
      </c>
      <c r="II143" s="2" t="s">
        <v>294</v>
      </c>
      <c r="IJ143" s="2" t="s">
        <v>1338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228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254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200</v>
      </c>
      <c r="JR143" s="2" t="s">
        <v>200</v>
      </c>
      <c r="JS143" s="2" t="s">
        <v>200</v>
      </c>
      <c r="JT143" s="2" t="s">
        <v>200</v>
      </c>
      <c r="JU143" s="2" t="s">
        <v>200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242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243</v>
      </c>
      <c r="KQ143" s="2" t="s">
        <v>1051</v>
      </c>
      <c r="KR143" s="2" t="s">
        <v>881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210</v>
      </c>
      <c r="LB143" s="2" t="s">
        <v>243</v>
      </c>
      <c r="LC143" s="2" t="s">
        <v>315</v>
      </c>
      <c r="LD143" s="2" t="s">
        <v>462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243</v>
      </c>
      <c r="LO143" s="2" t="s">
        <v>367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254</v>
      </c>
      <c r="LZ143" s="2" t="s">
        <v>197</v>
      </c>
      <c r="MA143" s="2" t="s">
        <v>200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251</v>
      </c>
      <c r="MM143" s="2" t="s">
        <v>294</v>
      </c>
      <c r="MN143" s="2" t="s">
        <v>1685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254</v>
      </c>
      <c r="NJ143" s="2" t="s">
        <v>197</v>
      </c>
      <c r="NK143" s="2" t="s">
        <v>200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210</v>
      </c>
      <c r="NV143" s="2" t="s">
        <v>243</v>
      </c>
      <c r="NW143" s="2" t="s">
        <v>279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242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228</v>
      </c>
      <c r="OT143" s="2" t="s">
        <v>243</v>
      </c>
      <c r="OU143" s="2" t="s">
        <v>200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307</v>
      </c>
      <c r="PF143" s="2" t="s">
        <v>197</v>
      </c>
      <c r="PG143" s="2" t="s">
        <v>765</v>
      </c>
      <c r="PH143" s="2" t="s">
        <v>200</v>
      </c>
      <c r="PI143" s="2" t="s">
        <v>212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254</v>
      </c>
      <c r="PR143" s="2" t="s">
        <v>197</v>
      </c>
      <c r="PS143" s="2" t="s">
        <v>200</v>
      </c>
      <c r="PT143" s="2" t="s">
        <v>200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254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254</v>
      </c>
      <c r="QP143" s="2" t="s">
        <v>243</v>
      </c>
      <c r="QQ143" s="2" t="s">
        <v>200</v>
      </c>
      <c r="QR143" s="2" t="s">
        <v>200</v>
      </c>
      <c r="QS143" s="2" t="s">
        <v>212</v>
      </c>
      <c r="QT143" s="2" t="s">
        <v>200</v>
      </c>
      <c r="QU143" s="4">
        <v>148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>
        <v>75</v>
      </c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>
        <v>120</v>
      </c>
      <c r="TH143" s="4"/>
      <c r="TI143" s="4"/>
      <c r="TJ143" s="4"/>
    </row>
    <row r="144">
      <c r="A144" s="2" t="s">
        <v>1953</v>
      </c>
      <c r="B144" s="2" t="s">
        <v>189</v>
      </c>
      <c r="C144" s="2" t="s">
        <v>190</v>
      </c>
      <c r="D144" s="2" t="s">
        <v>1619</v>
      </c>
      <c r="E144" s="2" t="s">
        <v>1620</v>
      </c>
      <c r="F144" s="2" t="s">
        <v>1163</v>
      </c>
      <c r="G144" s="2" t="s">
        <v>1163</v>
      </c>
      <c r="H144" s="2" t="s">
        <v>1163</v>
      </c>
      <c r="I144" s="2" t="s">
        <v>1942</v>
      </c>
      <c r="J144" s="2" t="s">
        <v>262</v>
      </c>
      <c r="K144" s="2" t="s">
        <v>394</v>
      </c>
      <c r="L144" s="3">
        <v>73.5</v>
      </c>
      <c r="M144" s="3">
        <v>77.17</v>
      </c>
      <c r="N144" s="3">
        <v>149.99</v>
      </c>
      <c r="O144" s="2" t="s">
        <v>1190</v>
      </c>
      <c r="P144" s="2" t="s">
        <v>396</v>
      </c>
      <c r="Q144" s="2" t="s">
        <v>199</v>
      </c>
      <c r="R144" s="2" t="s">
        <v>200</v>
      </c>
      <c r="S144" s="2" t="s">
        <v>1954</v>
      </c>
      <c r="T144" s="2" t="s">
        <v>202</v>
      </c>
      <c r="U144" s="2" t="s">
        <v>203</v>
      </c>
      <c r="V144" s="2" t="s">
        <v>204</v>
      </c>
      <c r="W144" s="2" t="s">
        <v>205</v>
      </c>
      <c r="X144" s="2" t="s">
        <v>723</v>
      </c>
      <c r="Y144" s="2" t="s">
        <v>1955</v>
      </c>
      <c r="Z144" s="4"/>
      <c r="AA144" s="4">
        <f>=ROUNDDOWN({0},0)</f>
      </c>
      <c r="AB144" s="5"/>
      <c r="AC144" s="2" t="s">
        <v>200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/>
      <c r="AP144" s="4"/>
      <c r="AQ144" s="8"/>
      <c r="AR144" s="4">
        <v>2</v>
      </c>
      <c r="AS144" s="8">
        <v>123.59</v>
      </c>
      <c r="AT144" s="7">
        <v>-1</v>
      </c>
      <c r="AU144" s="7">
        <v>-1</v>
      </c>
      <c r="AV144" s="4"/>
      <c r="AW144" s="8"/>
      <c r="AX144" s="4">
        <v>2</v>
      </c>
      <c r="AY144" s="8">
        <v>123.59</v>
      </c>
      <c r="AZ144" s="7">
        <v>-1</v>
      </c>
      <c r="BA144" s="7">
        <v>-1</v>
      </c>
      <c r="BB144" s="7"/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/>
      <c r="BJ144" s="4"/>
      <c r="BK144" s="8"/>
      <c r="BL144" s="2" t="s">
        <v>940</v>
      </c>
      <c r="BM144" s="7"/>
      <c r="BN144" s="7"/>
      <c r="BO144" s="4"/>
      <c r="BP144" s="8"/>
      <c r="BQ144" s="4"/>
      <c r="BR144" s="8"/>
      <c r="BS144" s="7"/>
      <c r="BT144" s="7"/>
      <c r="BU144" s="2" t="s">
        <v>228</v>
      </c>
      <c r="BV144" s="2" t="s">
        <v>243</v>
      </c>
      <c r="BW144" s="2" t="s">
        <v>200</v>
      </c>
      <c r="BX144" s="2" t="s">
        <v>200</v>
      </c>
      <c r="BY144" s="2" t="s">
        <v>212</v>
      </c>
      <c r="BZ144" s="2" t="s">
        <v>200</v>
      </c>
      <c r="CA144" s="4"/>
      <c r="CB144" s="8"/>
      <c r="CC144" s="4"/>
      <c r="CD144" s="8"/>
      <c r="CE144" s="7"/>
      <c r="CF144" s="7"/>
      <c r="CG144" s="2" t="s">
        <v>210</v>
      </c>
      <c r="CH144" s="2" t="s">
        <v>243</v>
      </c>
      <c r="CI144" s="2" t="s">
        <v>222</v>
      </c>
      <c r="CJ144" s="2" t="s">
        <v>1956</v>
      </c>
      <c r="CK144" s="2" t="s">
        <v>499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243</v>
      </c>
      <c r="CU144" s="2" t="s">
        <v>944</v>
      </c>
      <c r="CV144" s="2" t="s">
        <v>920</v>
      </c>
      <c r="CW144" s="2" t="s">
        <v>499</v>
      </c>
      <c r="CX144" s="2" t="s">
        <v>200</v>
      </c>
      <c r="CY144" s="4"/>
      <c r="CZ144" s="8"/>
      <c r="DA144" s="4">
        <v>1</v>
      </c>
      <c r="DB144" s="8">
        <v>41.67</v>
      </c>
      <c r="DC144" s="7">
        <v>-1</v>
      </c>
      <c r="DD144" s="7">
        <v>-1</v>
      </c>
      <c r="DE144" s="2" t="s">
        <v>210</v>
      </c>
      <c r="DF144" s="2" t="s">
        <v>243</v>
      </c>
      <c r="DG144" s="2" t="s">
        <v>1196</v>
      </c>
      <c r="DH144" s="2" t="s">
        <v>1957</v>
      </c>
      <c r="DI144" s="2" t="s">
        <v>212</v>
      </c>
      <c r="DJ144" s="2" t="s">
        <v>200</v>
      </c>
      <c r="DK144" s="4"/>
      <c r="DL144" s="8"/>
      <c r="DM144" s="4"/>
      <c r="DN144" s="8"/>
      <c r="DO144" s="7"/>
      <c r="DP144" s="7"/>
      <c r="DQ144" s="2" t="s">
        <v>210</v>
      </c>
      <c r="DR144" s="2" t="s">
        <v>243</v>
      </c>
      <c r="DS144" s="2" t="s">
        <v>337</v>
      </c>
      <c r="DT144" s="2" t="s">
        <v>1958</v>
      </c>
      <c r="DU144" s="2" t="s">
        <v>212</v>
      </c>
      <c r="DV144" s="2" t="s">
        <v>200</v>
      </c>
      <c r="DW144" s="4"/>
      <c r="DX144" s="8"/>
      <c r="DY144" s="4">
        <v>1</v>
      </c>
      <c r="DZ144" s="8">
        <v>81.92</v>
      </c>
      <c r="EA144" s="7">
        <v>-1</v>
      </c>
      <c r="EB144" s="7">
        <v>-1</v>
      </c>
      <c r="EC144" s="2" t="s">
        <v>210</v>
      </c>
      <c r="ED144" s="2" t="s">
        <v>243</v>
      </c>
      <c r="EE144" s="2" t="s">
        <v>1198</v>
      </c>
      <c r="EF144" s="2" t="s">
        <v>1070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243</v>
      </c>
      <c r="EQ144" s="2" t="s">
        <v>612</v>
      </c>
      <c r="ER144" s="2" t="s">
        <v>950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243</v>
      </c>
      <c r="FC144" s="2" t="s">
        <v>1959</v>
      </c>
      <c r="FD144" s="2" t="s">
        <v>1960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228</v>
      </c>
      <c r="FN144" s="2" t="s">
        <v>243</v>
      </c>
      <c r="FO144" s="2" t="s">
        <v>200</v>
      </c>
      <c r="FP144" s="2" t="s">
        <v>200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254</v>
      </c>
      <c r="FZ144" s="2" t="s">
        <v>243</v>
      </c>
      <c r="GA144" s="2" t="s">
        <v>200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254</v>
      </c>
      <c r="GL144" s="2" t="s">
        <v>243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254</v>
      </c>
      <c r="GX144" s="2" t="s">
        <v>243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254</v>
      </c>
      <c r="HJ144" s="2" t="s">
        <v>243</v>
      </c>
      <c r="HK144" s="2" t="s">
        <v>200</v>
      </c>
      <c r="HL144" s="2" t="s">
        <v>200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254</v>
      </c>
      <c r="HV144" s="2" t="s">
        <v>243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210</v>
      </c>
      <c r="IH144" s="2" t="s">
        <v>243</v>
      </c>
      <c r="II144" s="2" t="s">
        <v>1955</v>
      </c>
      <c r="IJ144" s="2" t="s">
        <v>1749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228</v>
      </c>
      <c r="IT144" s="2" t="s">
        <v>243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254</v>
      </c>
      <c r="JF144" s="2" t="s">
        <v>243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200</v>
      </c>
      <c r="JR144" s="2" t="s">
        <v>200</v>
      </c>
      <c r="JS144" s="2" t="s">
        <v>200</v>
      </c>
      <c r="JT144" s="2" t="s">
        <v>200</v>
      </c>
      <c r="JU144" s="2" t="s">
        <v>200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242</v>
      </c>
      <c r="KD144" s="2" t="s">
        <v>243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210</v>
      </c>
      <c r="KP144" s="2" t="s">
        <v>243</v>
      </c>
      <c r="KQ144" s="2" t="s">
        <v>1128</v>
      </c>
      <c r="KR144" s="2" t="s">
        <v>1961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254</v>
      </c>
      <c r="LB144" s="2" t="s">
        <v>243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254</v>
      </c>
      <c r="LN144" s="2" t="s">
        <v>243</v>
      </c>
      <c r="LO144" s="2" t="s">
        <v>200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254</v>
      </c>
      <c r="LZ144" s="2" t="s">
        <v>243</v>
      </c>
      <c r="MA144" s="2" t="s">
        <v>200</v>
      </c>
      <c r="MB144" s="2" t="s">
        <v>200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243</v>
      </c>
      <c r="MM144" s="2" t="s">
        <v>1209</v>
      </c>
      <c r="MN144" s="2" t="s">
        <v>1962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254</v>
      </c>
      <c r="MX144" s="2" t="s">
        <v>243</v>
      </c>
      <c r="MY144" s="2" t="s">
        <v>200</v>
      </c>
      <c r="MZ144" s="2" t="s">
        <v>200</v>
      </c>
      <c r="NA144" s="2" t="s">
        <v>212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254</v>
      </c>
      <c r="NJ144" s="2" t="s">
        <v>243</v>
      </c>
      <c r="NK144" s="2" t="s">
        <v>200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200</v>
      </c>
      <c r="NV144" s="2" t="s">
        <v>200</v>
      </c>
      <c r="NW144" s="2" t="s">
        <v>200</v>
      </c>
      <c r="NX144" s="2" t="s">
        <v>200</v>
      </c>
      <c r="NY144" s="2" t="s">
        <v>200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242</v>
      </c>
      <c r="OH144" s="2" t="s">
        <v>243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254</v>
      </c>
      <c r="OT144" s="2" t="s">
        <v>243</v>
      </c>
      <c r="OU144" s="2" t="s">
        <v>200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210</v>
      </c>
      <c r="PF144" s="2" t="s">
        <v>243</v>
      </c>
      <c r="PG144" s="2" t="s">
        <v>880</v>
      </c>
      <c r="PH144" s="2" t="s">
        <v>200</v>
      </c>
      <c r="PI144" s="2" t="s">
        <v>212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254</v>
      </c>
      <c r="PR144" s="2" t="s">
        <v>243</v>
      </c>
      <c r="PS144" s="2" t="s">
        <v>200</v>
      </c>
      <c r="PT144" s="2" t="s">
        <v>200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200</v>
      </c>
      <c r="QD144" s="2" t="s">
        <v>200</v>
      </c>
      <c r="QE144" s="2" t="s">
        <v>200</v>
      </c>
      <c r="QF144" s="2" t="s">
        <v>200</v>
      </c>
      <c r="QG144" s="2" t="s">
        <v>200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254</v>
      </c>
      <c r="QP144" s="2" t="s">
        <v>243</v>
      </c>
      <c r="QQ144" s="2" t="s">
        <v>200</v>
      </c>
      <c r="QR144" s="2" t="s">
        <v>200</v>
      </c>
      <c r="QS144" s="2" t="s">
        <v>212</v>
      </c>
      <c r="QT144" s="2" t="s">
        <v>200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1963</v>
      </c>
      <c r="B145" s="2" t="s">
        <v>189</v>
      </c>
      <c r="C145" s="2" t="s">
        <v>190</v>
      </c>
      <c r="D145" s="2" t="s">
        <v>1619</v>
      </c>
      <c r="E145" s="2" t="s">
        <v>1620</v>
      </c>
      <c r="F145" s="2" t="s">
        <v>1163</v>
      </c>
      <c r="G145" s="2" t="s">
        <v>1163</v>
      </c>
      <c r="H145" s="2" t="s">
        <v>1163</v>
      </c>
      <c r="I145" s="2" t="s">
        <v>1942</v>
      </c>
      <c r="J145" s="2" t="s">
        <v>195</v>
      </c>
      <c r="K145" s="2" t="s">
        <v>286</v>
      </c>
      <c r="L145" s="3">
        <v>64.79</v>
      </c>
      <c r="M145" s="3">
        <v>68.03</v>
      </c>
      <c r="N145" s="3">
        <v>131.99</v>
      </c>
      <c r="O145" s="2" t="s">
        <v>1190</v>
      </c>
      <c r="P145" s="2" t="s">
        <v>1191</v>
      </c>
      <c r="Q145" s="2" t="s">
        <v>199</v>
      </c>
      <c r="R145" s="2" t="s">
        <v>200</v>
      </c>
      <c r="S145" s="2" t="s">
        <v>1192</v>
      </c>
      <c r="T145" s="2" t="s">
        <v>202</v>
      </c>
      <c r="U145" s="2" t="s">
        <v>203</v>
      </c>
      <c r="V145" s="2" t="s">
        <v>204</v>
      </c>
      <c r="W145" s="2" t="s">
        <v>205</v>
      </c>
      <c r="X145" s="2" t="s">
        <v>1048</v>
      </c>
      <c r="Y145" s="2" t="s">
        <v>1193</v>
      </c>
      <c r="Z145" s="4"/>
      <c r="AA145" s="4">
        <f>=ROUNDDOWN({0},0)</f>
      </c>
      <c r="AB145" s="5">
        <v>2</v>
      </c>
      <c r="AC145" s="2" t="s">
        <v>200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/>
      <c r="AP145" s="4"/>
      <c r="AQ145" s="8"/>
      <c r="AR145" s="4">
        <v>1</v>
      </c>
      <c r="AS145" s="8">
        <v>71.43</v>
      </c>
      <c r="AT145" s="7">
        <v>-1</v>
      </c>
      <c r="AU145" s="7">
        <v>-1</v>
      </c>
      <c r="AV145" s="4"/>
      <c r="AW145" s="8"/>
      <c r="AX145" s="4">
        <v>1</v>
      </c>
      <c r="AY145" s="8">
        <v>71.43</v>
      </c>
      <c r="AZ145" s="7">
        <v>-1</v>
      </c>
      <c r="BA145" s="7">
        <v>-1</v>
      </c>
      <c r="BB145" s="7"/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/>
      <c r="BJ145" s="4"/>
      <c r="BK145" s="8"/>
      <c r="BL145" s="2" t="s">
        <v>22</v>
      </c>
      <c r="BM145" s="7"/>
      <c r="BN145" s="7"/>
      <c r="BO145" s="4"/>
      <c r="BP145" s="8"/>
      <c r="BQ145" s="4"/>
      <c r="BR145" s="8"/>
      <c r="BS145" s="7"/>
      <c r="BT145" s="7"/>
      <c r="BU145" s="2" t="s">
        <v>210</v>
      </c>
      <c r="BV145" s="2" t="s">
        <v>243</v>
      </c>
      <c r="BW145" s="2" t="s">
        <v>200</v>
      </c>
      <c r="BX145" s="2" t="s">
        <v>200</v>
      </c>
      <c r="BY145" s="2" t="s">
        <v>212</v>
      </c>
      <c r="BZ145" s="2" t="s">
        <v>200</v>
      </c>
      <c r="CA145" s="4"/>
      <c r="CB145" s="8"/>
      <c r="CC145" s="4"/>
      <c r="CD145" s="8"/>
      <c r="CE145" s="7"/>
      <c r="CF145" s="7"/>
      <c r="CG145" s="2" t="s">
        <v>210</v>
      </c>
      <c r="CH145" s="2" t="s">
        <v>243</v>
      </c>
      <c r="CI145" s="2" t="s">
        <v>222</v>
      </c>
      <c r="CJ145" s="2" t="s">
        <v>1964</v>
      </c>
      <c r="CK145" s="2" t="s">
        <v>499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243</v>
      </c>
      <c r="CU145" s="2" t="s">
        <v>944</v>
      </c>
      <c r="CV145" s="2" t="s">
        <v>826</v>
      </c>
      <c r="CW145" s="2" t="s">
        <v>212</v>
      </c>
      <c r="CX145" s="2" t="s">
        <v>200</v>
      </c>
      <c r="CY145" s="4"/>
      <c r="CZ145" s="8"/>
      <c r="DA145" s="4"/>
      <c r="DB145" s="8"/>
      <c r="DC145" s="7"/>
      <c r="DD145" s="7"/>
      <c r="DE145" s="2" t="s">
        <v>210</v>
      </c>
      <c r="DF145" s="2" t="s">
        <v>243</v>
      </c>
      <c r="DG145" s="2" t="s">
        <v>1196</v>
      </c>
      <c r="DH145" s="2" t="s">
        <v>444</v>
      </c>
      <c r="DI145" s="2" t="s">
        <v>212</v>
      </c>
      <c r="DJ145" s="2" t="s">
        <v>200</v>
      </c>
      <c r="DK145" s="4"/>
      <c r="DL145" s="8"/>
      <c r="DM145" s="4"/>
      <c r="DN145" s="8"/>
      <c r="DO145" s="7"/>
      <c r="DP145" s="7"/>
      <c r="DQ145" s="2" t="s">
        <v>210</v>
      </c>
      <c r="DR145" s="2" t="s">
        <v>243</v>
      </c>
      <c r="DS145" s="2" t="s">
        <v>337</v>
      </c>
      <c r="DT145" s="2" t="s">
        <v>1185</v>
      </c>
      <c r="DU145" s="2" t="s">
        <v>212</v>
      </c>
      <c r="DV145" s="2" t="s">
        <v>200</v>
      </c>
      <c r="DW145" s="4"/>
      <c r="DX145" s="8"/>
      <c r="DY145" s="4"/>
      <c r="DZ145" s="8"/>
      <c r="EA145" s="7"/>
      <c r="EB145" s="7"/>
      <c r="EC145" s="2" t="s">
        <v>210</v>
      </c>
      <c r="ED145" s="2" t="s">
        <v>243</v>
      </c>
      <c r="EE145" s="2" t="s">
        <v>1198</v>
      </c>
      <c r="EF145" s="2" t="s">
        <v>1337</v>
      </c>
      <c r="EG145" s="2" t="s">
        <v>212</v>
      </c>
      <c r="EH145" s="2" t="s">
        <v>200</v>
      </c>
      <c r="EI145" s="4"/>
      <c r="EJ145" s="8"/>
      <c r="EK145" s="4">
        <v>1</v>
      </c>
      <c r="EL145" s="8">
        <v>71.43</v>
      </c>
      <c r="EM145" s="7">
        <v>-1</v>
      </c>
      <c r="EN145" s="7">
        <v>-1</v>
      </c>
      <c r="EO145" s="2" t="s">
        <v>210</v>
      </c>
      <c r="EP145" s="2" t="s">
        <v>243</v>
      </c>
      <c r="EQ145" s="2" t="s">
        <v>612</v>
      </c>
      <c r="ER145" s="2" t="s">
        <v>1951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243</v>
      </c>
      <c r="FC145" s="2" t="s">
        <v>1197</v>
      </c>
      <c r="FD145" s="2" t="s">
        <v>1965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228</v>
      </c>
      <c r="FN145" s="2" t="s">
        <v>243</v>
      </c>
      <c r="FO145" s="2" t="s">
        <v>200</v>
      </c>
      <c r="FP145" s="2" t="s">
        <v>200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254</v>
      </c>
      <c r="FZ145" s="2" t="s">
        <v>243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254</v>
      </c>
      <c r="GL145" s="2" t="s">
        <v>243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254</v>
      </c>
      <c r="GX145" s="2" t="s">
        <v>243</v>
      </c>
      <c r="GY145" s="2" t="s">
        <v>200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254</v>
      </c>
      <c r="HJ145" s="2" t="s">
        <v>243</v>
      </c>
      <c r="HK145" s="2" t="s">
        <v>200</v>
      </c>
      <c r="HL145" s="2" t="s">
        <v>200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254</v>
      </c>
      <c r="HV145" s="2" t="s">
        <v>243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210</v>
      </c>
      <c r="IH145" s="2" t="s">
        <v>243</v>
      </c>
      <c r="II145" s="2" t="s">
        <v>1193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228</v>
      </c>
      <c r="IT145" s="2" t="s">
        <v>243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254</v>
      </c>
      <c r="JF145" s="2" t="s">
        <v>243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200</v>
      </c>
      <c r="JR145" s="2" t="s">
        <v>200</v>
      </c>
      <c r="JS145" s="2" t="s">
        <v>200</v>
      </c>
      <c r="JT145" s="2" t="s">
        <v>200</v>
      </c>
      <c r="JU145" s="2" t="s">
        <v>200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242</v>
      </c>
      <c r="KD145" s="2" t="s">
        <v>243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210</v>
      </c>
      <c r="KP145" s="2" t="s">
        <v>243</v>
      </c>
      <c r="KQ145" s="2" t="s">
        <v>1128</v>
      </c>
      <c r="KR145" s="2" t="s">
        <v>1042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254</v>
      </c>
      <c r="LB145" s="2" t="s">
        <v>243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254</v>
      </c>
      <c r="LN145" s="2" t="s">
        <v>243</v>
      </c>
      <c r="LO145" s="2" t="s">
        <v>200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254</v>
      </c>
      <c r="LZ145" s="2" t="s">
        <v>243</v>
      </c>
      <c r="MA145" s="2" t="s">
        <v>200</v>
      </c>
      <c r="MB145" s="2" t="s">
        <v>200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243</v>
      </c>
      <c r="MM145" s="2" t="s">
        <v>258</v>
      </c>
      <c r="MN145" s="2" t="s">
        <v>1065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254</v>
      </c>
      <c r="MX145" s="2" t="s">
        <v>243</v>
      </c>
      <c r="MY145" s="2" t="s">
        <v>200</v>
      </c>
      <c r="MZ145" s="2" t="s">
        <v>200</v>
      </c>
      <c r="NA145" s="2" t="s">
        <v>212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254</v>
      </c>
      <c r="NJ145" s="2" t="s">
        <v>243</v>
      </c>
      <c r="NK145" s="2" t="s">
        <v>200</v>
      </c>
      <c r="NL145" s="2" t="s">
        <v>200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242</v>
      </c>
      <c r="OH145" s="2" t="s">
        <v>243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254</v>
      </c>
      <c r="OT145" s="2" t="s">
        <v>243</v>
      </c>
      <c r="OU145" s="2" t="s">
        <v>200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210</v>
      </c>
      <c r="PF145" s="2" t="s">
        <v>243</v>
      </c>
      <c r="PG145" s="2" t="s">
        <v>765</v>
      </c>
      <c r="PH145" s="2" t="s">
        <v>200</v>
      </c>
      <c r="PI145" s="2" t="s">
        <v>212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254</v>
      </c>
      <c r="PR145" s="2" t="s">
        <v>243</v>
      </c>
      <c r="PS145" s="2" t="s">
        <v>200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254</v>
      </c>
      <c r="QD145" s="2" t="s">
        <v>243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254</v>
      </c>
      <c r="QP145" s="2" t="s">
        <v>243</v>
      </c>
      <c r="QQ145" s="2" t="s">
        <v>200</v>
      </c>
      <c r="QR145" s="2" t="s">
        <v>200</v>
      </c>
      <c r="QS145" s="2" t="s">
        <v>212</v>
      </c>
      <c r="QT145" s="2" t="s">
        <v>200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1966</v>
      </c>
      <c r="B146" s="2" t="s">
        <v>189</v>
      </c>
      <c r="C146" s="2" t="s">
        <v>190</v>
      </c>
      <c r="D146" s="2" t="s">
        <v>1619</v>
      </c>
      <c r="E146" s="2" t="s">
        <v>1620</v>
      </c>
      <c r="F146" s="2" t="s">
        <v>1116</v>
      </c>
      <c r="G146" s="2" t="s">
        <v>1116</v>
      </c>
      <c r="H146" s="2" t="s">
        <v>1116</v>
      </c>
      <c r="I146" s="2" t="s">
        <v>1967</v>
      </c>
      <c r="J146" s="2" t="s">
        <v>195</v>
      </c>
      <c r="K146" s="2" t="s">
        <v>1118</v>
      </c>
      <c r="L146" s="3">
        <v>58.8</v>
      </c>
      <c r="M146" s="3">
        <v>61.73</v>
      </c>
      <c r="N146" s="3">
        <v>119.99</v>
      </c>
      <c r="O146" s="2" t="s">
        <v>197</v>
      </c>
      <c r="P146" s="2" t="s">
        <v>528</v>
      </c>
      <c r="Q146" s="2" t="s">
        <v>199</v>
      </c>
      <c r="R146" s="2" t="s">
        <v>200</v>
      </c>
      <c r="S146" s="2" t="s">
        <v>1119</v>
      </c>
      <c r="T146" s="2" t="s">
        <v>202</v>
      </c>
      <c r="U146" s="2" t="s">
        <v>203</v>
      </c>
      <c r="V146" s="2" t="s">
        <v>1120</v>
      </c>
      <c r="W146" s="2" t="s">
        <v>1048</v>
      </c>
      <c r="X146" s="2" t="s">
        <v>723</v>
      </c>
      <c r="Y146" s="2" t="s">
        <v>303</v>
      </c>
      <c r="Z146" s="4">
        <v>221</v>
      </c>
      <c r="AA146" s="4">
        <f>=ROUNDDOWN(36.8333333333333,0)</f>
      </c>
      <c r="AB146" s="5">
        <v>6</v>
      </c>
      <c r="AC146" s="2" t="s">
        <v>200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/>
      <c r="AP146" s="4">
        <v>2</v>
      </c>
      <c r="AQ146" s="8">
        <v>127.96</v>
      </c>
      <c r="AR146" s="4">
        <v>6</v>
      </c>
      <c r="AS146" s="8">
        <v>384.06</v>
      </c>
      <c r="AT146" s="7">
        <v>-0.6667</v>
      </c>
      <c r="AU146" s="7">
        <v>-0.6668</v>
      </c>
      <c r="AV146" s="4">
        <v>8</v>
      </c>
      <c r="AW146" s="8">
        <v>558.11</v>
      </c>
      <c r="AX146" s="4">
        <v>8</v>
      </c>
      <c r="AY146" s="8">
        <v>547.13</v>
      </c>
      <c r="AZ146" s="7" t="s">
        <v>200</v>
      </c>
      <c r="BA146" s="7">
        <v>0.0201</v>
      </c>
      <c r="BB146" s="7">
        <v>0.2293</v>
      </c>
      <c r="BC146" s="4">
        <v>10</v>
      </c>
      <c r="BD146" s="8">
        <v>622.49</v>
      </c>
      <c r="BE146" s="4">
        <v>10</v>
      </c>
      <c r="BF146" s="8">
        <v>695.45</v>
      </c>
      <c r="BG146" s="7" t="s">
        <v>200</v>
      </c>
      <c r="BH146" s="7">
        <v>-0.1049</v>
      </c>
      <c r="BI146" s="7">
        <v>0.8966</v>
      </c>
      <c r="BJ146" s="4">
        <v>2</v>
      </c>
      <c r="BK146" s="8">
        <v>127.96</v>
      </c>
      <c r="BL146" s="2" t="s">
        <v>1968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1122</v>
      </c>
      <c r="BY146" s="2" t="s">
        <v>212</v>
      </c>
      <c r="BZ146" s="2" t="s">
        <v>200</v>
      </c>
      <c r="CA146" s="4">
        <v>1</v>
      </c>
      <c r="CB146" s="8">
        <v>64.37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342</v>
      </c>
      <c r="CJ146" s="2" t="s">
        <v>445</v>
      </c>
      <c r="CK146" s="2" t="s">
        <v>212</v>
      </c>
      <c r="CL146" s="2" t="s">
        <v>200</v>
      </c>
      <c r="CM146" s="4">
        <v>1</v>
      </c>
      <c r="CN146" s="8">
        <v>63.59</v>
      </c>
      <c r="CO146" s="4"/>
      <c r="CP146" s="8"/>
      <c r="CQ146" s="7"/>
      <c r="CR146" s="7"/>
      <c r="CS146" s="2" t="s">
        <v>210</v>
      </c>
      <c r="CT146" s="2" t="s">
        <v>197</v>
      </c>
      <c r="CU146" s="2" t="s">
        <v>741</v>
      </c>
      <c r="CV146" s="2" t="s">
        <v>793</v>
      </c>
      <c r="CW146" s="2" t="s">
        <v>212</v>
      </c>
      <c r="CX146" s="2" t="s">
        <v>200</v>
      </c>
      <c r="CY146" s="4"/>
      <c r="CZ146" s="8"/>
      <c r="DA146" s="4">
        <v>3</v>
      </c>
      <c r="DB146" s="8">
        <v>194.91</v>
      </c>
      <c r="DC146" s="7">
        <v>-1</v>
      </c>
      <c r="DD146" s="7">
        <v>-1</v>
      </c>
      <c r="DE146" s="2" t="s">
        <v>210</v>
      </c>
      <c r="DF146" s="2" t="s">
        <v>197</v>
      </c>
      <c r="DG146" s="2" t="s">
        <v>321</v>
      </c>
      <c r="DH146" s="2" t="s">
        <v>460</v>
      </c>
      <c r="DI146" s="2" t="s">
        <v>212</v>
      </c>
      <c r="DJ146" s="2" t="s">
        <v>200</v>
      </c>
      <c r="DK146" s="4"/>
      <c r="DL146" s="8"/>
      <c r="DM146" s="4">
        <v>1</v>
      </c>
      <c r="DN146" s="8">
        <v>62.44</v>
      </c>
      <c r="DO146" s="7">
        <v>-1</v>
      </c>
      <c r="DP146" s="7">
        <v>-1</v>
      </c>
      <c r="DQ146" s="2" t="s">
        <v>210</v>
      </c>
      <c r="DR146" s="2" t="s">
        <v>197</v>
      </c>
      <c r="DS146" s="2" t="s">
        <v>321</v>
      </c>
      <c r="DT146" s="2" t="s">
        <v>1210</v>
      </c>
      <c r="DU146" s="2" t="s">
        <v>212</v>
      </c>
      <c r="DV146" s="2" t="s">
        <v>200</v>
      </c>
      <c r="DW146" s="4"/>
      <c r="DX146" s="8"/>
      <c r="DY146" s="4">
        <v>1</v>
      </c>
      <c r="DZ146" s="8">
        <v>64.97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1054</v>
      </c>
      <c r="EF146" s="2" t="s">
        <v>1211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1124</v>
      </c>
      <c r="ER146" s="2" t="s">
        <v>1477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740</v>
      </c>
      <c r="FD146" s="2" t="s">
        <v>790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1717</v>
      </c>
      <c r="FP146" s="2" t="s">
        <v>1969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228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406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254</v>
      </c>
      <c r="GX146" s="2" t="s">
        <v>197</v>
      </c>
      <c r="GY146" s="2" t="s">
        <v>200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307</v>
      </c>
      <c r="HJ146" s="2" t="s">
        <v>197</v>
      </c>
      <c r="HK146" s="2" t="s">
        <v>369</v>
      </c>
      <c r="HL146" s="2" t="s">
        <v>200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254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210</v>
      </c>
      <c r="IH146" s="2" t="s">
        <v>197</v>
      </c>
      <c r="II146" s="2" t="s">
        <v>321</v>
      </c>
      <c r="IJ146" s="2" t="s">
        <v>1970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228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254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200</v>
      </c>
      <c r="JR146" s="2" t="s">
        <v>200</v>
      </c>
      <c r="JS146" s="2" t="s">
        <v>200</v>
      </c>
      <c r="JT146" s="2" t="s">
        <v>200</v>
      </c>
      <c r="JU146" s="2" t="s">
        <v>200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242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>
        <v>1</v>
      </c>
      <c r="KL146" s="8">
        <v>61.74</v>
      </c>
      <c r="KM146" s="7">
        <v>-1</v>
      </c>
      <c r="KN146" s="7">
        <v>-1</v>
      </c>
      <c r="KO146" s="2" t="s">
        <v>210</v>
      </c>
      <c r="KP146" s="2" t="s">
        <v>243</v>
      </c>
      <c r="KQ146" s="2" t="s">
        <v>1128</v>
      </c>
      <c r="KR146" s="2" t="s">
        <v>1321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210</v>
      </c>
      <c r="LB146" s="2" t="s">
        <v>197</v>
      </c>
      <c r="LC146" s="2" t="s">
        <v>315</v>
      </c>
      <c r="LD146" s="2" t="s">
        <v>1053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243</v>
      </c>
      <c r="LO146" s="2" t="s">
        <v>412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254</v>
      </c>
      <c r="LZ146" s="2" t="s">
        <v>197</v>
      </c>
      <c r="MA146" s="2" t="s">
        <v>200</v>
      </c>
      <c r="MB146" s="2" t="s">
        <v>200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251</v>
      </c>
      <c r="MM146" s="2" t="s">
        <v>1132</v>
      </c>
      <c r="MN146" s="2" t="s">
        <v>338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254</v>
      </c>
      <c r="NJ146" s="2" t="s">
        <v>197</v>
      </c>
      <c r="NK146" s="2" t="s">
        <v>200</v>
      </c>
      <c r="NL146" s="2" t="s">
        <v>200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210</v>
      </c>
      <c r="NV146" s="2" t="s">
        <v>243</v>
      </c>
      <c r="NW146" s="2" t="s">
        <v>279</v>
      </c>
      <c r="NX146" s="2" t="s">
        <v>200</v>
      </c>
      <c r="NY146" s="2" t="s">
        <v>212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242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254</v>
      </c>
      <c r="OT146" s="2" t="s">
        <v>243</v>
      </c>
      <c r="OU146" s="2" t="s">
        <v>200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307</v>
      </c>
      <c r="PF146" s="2" t="s">
        <v>197</v>
      </c>
      <c r="PG146" s="2" t="s">
        <v>1971</v>
      </c>
      <c r="PH146" s="2" t="s">
        <v>200</v>
      </c>
      <c r="PI146" s="2" t="s">
        <v>212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254</v>
      </c>
      <c r="PR146" s="2" t="s">
        <v>197</v>
      </c>
      <c r="PS146" s="2" t="s">
        <v>200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254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254</v>
      </c>
      <c r="QP146" s="2" t="s">
        <v>243</v>
      </c>
      <c r="QQ146" s="2" t="s">
        <v>200</v>
      </c>
      <c r="QR146" s="2" t="s">
        <v>200</v>
      </c>
      <c r="QS146" s="2" t="s">
        <v>212</v>
      </c>
      <c r="QT146" s="2" t="s">
        <v>200</v>
      </c>
      <c r="QU146" s="4">
        <v>221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1972</v>
      </c>
      <c r="B147" s="2" t="s">
        <v>189</v>
      </c>
      <c r="C147" s="2" t="s">
        <v>190</v>
      </c>
      <c r="D147" s="2" t="s">
        <v>1619</v>
      </c>
      <c r="E147" s="2" t="s">
        <v>1620</v>
      </c>
      <c r="F147" s="2" t="s">
        <v>1116</v>
      </c>
      <c r="G147" s="2" t="s">
        <v>1116</v>
      </c>
      <c r="H147" s="2" t="s">
        <v>1116</v>
      </c>
      <c r="I147" s="2" t="s">
        <v>1967</v>
      </c>
      <c r="J147" s="2" t="s">
        <v>262</v>
      </c>
      <c r="K147" s="2" t="s">
        <v>1118</v>
      </c>
      <c r="L147" s="3">
        <v>73.5</v>
      </c>
      <c r="M147" s="3">
        <v>77.17</v>
      </c>
      <c r="N147" s="3">
        <v>149.99</v>
      </c>
      <c r="O147" s="2" t="s">
        <v>197</v>
      </c>
      <c r="P147" s="2" t="s">
        <v>528</v>
      </c>
      <c r="Q147" s="2" t="s">
        <v>199</v>
      </c>
      <c r="R147" s="2" t="s">
        <v>200</v>
      </c>
      <c r="S147" s="2" t="s">
        <v>1119</v>
      </c>
      <c r="T147" s="2" t="s">
        <v>202</v>
      </c>
      <c r="U147" s="2" t="s">
        <v>203</v>
      </c>
      <c r="V147" s="2" t="s">
        <v>1120</v>
      </c>
      <c r="W147" s="2" t="s">
        <v>1077</v>
      </c>
      <c r="X147" s="2" t="s">
        <v>723</v>
      </c>
      <c r="Y147" s="2" t="s">
        <v>303</v>
      </c>
      <c r="Z147" s="4">
        <v>248</v>
      </c>
      <c r="AA147" s="4">
        <f>=ROUNDDOWN(49.6,0)</f>
      </c>
      <c r="AB147" s="5">
        <v>5</v>
      </c>
      <c r="AC147" s="2" t="s">
        <v>200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/>
      <c r="AP147" s="4">
        <v>6</v>
      </c>
      <c r="AQ147" s="8">
        <v>430.15</v>
      </c>
      <c r="AR147" s="4">
        <v>2</v>
      </c>
      <c r="AS147" s="8">
        <v>163.07</v>
      </c>
      <c r="AT147" s="7">
        <v>2</v>
      </c>
      <c r="AU147" s="7">
        <v>1.6378</v>
      </c>
      <c r="AV147" s="4" t="s">
        <v>200</v>
      </c>
      <c r="AW147" s="8" t="s">
        <v>200</v>
      </c>
      <c r="AX147" s="4" t="s">
        <v>200</v>
      </c>
      <c r="AY147" s="8" t="s">
        <v>200</v>
      </c>
      <c r="AZ147" s="7" t="s">
        <v>200</v>
      </c>
      <c r="BA147" s="7" t="s">
        <v>200</v>
      </c>
      <c r="BB147" s="7">
        <v>0.7707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 t="s">
        <v>200</v>
      </c>
      <c r="BJ147" s="4">
        <v>6</v>
      </c>
      <c r="BK147" s="8">
        <v>430.15</v>
      </c>
      <c r="BL147" s="2" t="s">
        <v>1973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210</v>
      </c>
      <c r="BV147" s="2" t="s">
        <v>197</v>
      </c>
      <c r="BW147" s="2" t="s">
        <v>200</v>
      </c>
      <c r="BX147" s="2" t="s">
        <v>459</v>
      </c>
      <c r="BY147" s="2" t="s">
        <v>212</v>
      </c>
      <c r="BZ147" s="2" t="s">
        <v>200</v>
      </c>
      <c r="CA147" s="4">
        <v>2</v>
      </c>
      <c r="CB147" s="8">
        <v>129.84</v>
      </c>
      <c r="CC147" s="4">
        <v>1</v>
      </c>
      <c r="CD147" s="8">
        <v>81.15</v>
      </c>
      <c r="CE147" s="7">
        <v>1</v>
      </c>
      <c r="CF147" s="7">
        <v>0.6</v>
      </c>
      <c r="CG147" s="2" t="s">
        <v>210</v>
      </c>
      <c r="CH147" s="2" t="s">
        <v>197</v>
      </c>
      <c r="CI147" s="2" t="s">
        <v>342</v>
      </c>
      <c r="CJ147" s="2" t="s">
        <v>445</v>
      </c>
      <c r="CK147" s="2" t="s">
        <v>212</v>
      </c>
      <c r="CL147" s="2" t="s">
        <v>200</v>
      </c>
      <c r="CM147" s="4">
        <v>1</v>
      </c>
      <c r="CN147" s="8">
        <v>79.49</v>
      </c>
      <c r="CO147" s="4"/>
      <c r="CP147" s="8"/>
      <c r="CQ147" s="7"/>
      <c r="CR147" s="7"/>
      <c r="CS147" s="2" t="s">
        <v>210</v>
      </c>
      <c r="CT147" s="2" t="s">
        <v>197</v>
      </c>
      <c r="CU147" s="2" t="s">
        <v>741</v>
      </c>
      <c r="CV147" s="2" t="s">
        <v>1974</v>
      </c>
      <c r="CW147" s="2" t="s">
        <v>212</v>
      </c>
      <c r="CX147" s="2" t="s">
        <v>200</v>
      </c>
      <c r="CY147" s="4"/>
      <c r="CZ147" s="8"/>
      <c r="DA147" s="4">
        <v>1</v>
      </c>
      <c r="DB147" s="8">
        <v>81.92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321</v>
      </c>
      <c r="DH147" s="2" t="s">
        <v>1975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321</v>
      </c>
      <c r="DT147" s="2" t="s">
        <v>1793</v>
      </c>
      <c r="DU147" s="2" t="s">
        <v>212</v>
      </c>
      <c r="DV147" s="2" t="s">
        <v>200</v>
      </c>
      <c r="DW147" s="4">
        <v>1</v>
      </c>
      <c r="DX147" s="8">
        <v>81.92</v>
      </c>
      <c r="DY147" s="4"/>
      <c r="DZ147" s="8"/>
      <c r="EA147" s="7"/>
      <c r="EB147" s="7"/>
      <c r="EC147" s="2" t="s">
        <v>210</v>
      </c>
      <c r="ED147" s="2" t="s">
        <v>197</v>
      </c>
      <c r="EE147" s="2" t="s">
        <v>1976</v>
      </c>
      <c r="EF147" s="2" t="s">
        <v>790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1124</v>
      </c>
      <c r="ER147" s="2" t="s">
        <v>1722</v>
      </c>
      <c r="ES147" s="2" t="s">
        <v>212</v>
      </c>
      <c r="ET147" s="2" t="s">
        <v>200</v>
      </c>
      <c r="EU147" s="4">
        <v>2</v>
      </c>
      <c r="EV147" s="8">
        <v>138.9</v>
      </c>
      <c r="EW147" s="4"/>
      <c r="EX147" s="8"/>
      <c r="EY147" s="7"/>
      <c r="EZ147" s="7"/>
      <c r="FA147" s="2" t="s">
        <v>210</v>
      </c>
      <c r="FB147" s="2" t="s">
        <v>197</v>
      </c>
      <c r="FC147" s="2" t="s">
        <v>740</v>
      </c>
      <c r="FD147" s="2" t="s">
        <v>1068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1717</v>
      </c>
      <c r="FP147" s="2" t="s">
        <v>1977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228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406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254</v>
      </c>
      <c r="GX147" s="2" t="s">
        <v>197</v>
      </c>
      <c r="GY147" s="2" t="s">
        <v>200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307</v>
      </c>
      <c r="HJ147" s="2" t="s">
        <v>197</v>
      </c>
      <c r="HK147" s="2" t="s">
        <v>369</v>
      </c>
      <c r="HL147" s="2" t="s">
        <v>200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254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210</v>
      </c>
      <c r="IH147" s="2" t="s">
        <v>197</v>
      </c>
      <c r="II147" s="2" t="s">
        <v>321</v>
      </c>
      <c r="IJ147" s="2" t="s">
        <v>384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228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254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200</v>
      </c>
      <c r="JR147" s="2" t="s">
        <v>200</v>
      </c>
      <c r="JS147" s="2" t="s">
        <v>200</v>
      </c>
      <c r="JT147" s="2" t="s">
        <v>200</v>
      </c>
      <c r="JU147" s="2" t="s">
        <v>200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242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243</v>
      </c>
      <c r="KQ147" s="2" t="s">
        <v>1128</v>
      </c>
      <c r="KR147" s="2" t="s">
        <v>1978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210</v>
      </c>
      <c r="LB147" s="2" t="s">
        <v>243</v>
      </c>
      <c r="LC147" s="2" t="s">
        <v>315</v>
      </c>
      <c r="LD147" s="2" t="s">
        <v>1546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243</v>
      </c>
      <c r="LO147" s="2" t="s">
        <v>412</v>
      </c>
      <c r="LP147" s="2" t="s">
        <v>200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254</v>
      </c>
      <c r="LZ147" s="2" t="s">
        <v>197</v>
      </c>
      <c r="MA147" s="2" t="s">
        <v>200</v>
      </c>
      <c r="MB147" s="2" t="s">
        <v>200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210</v>
      </c>
      <c r="ML147" s="2" t="s">
        <v>251</v>
      </c>
      <c r="MM147" s="2" t="s">
        <v>1132</v>
      </c>
      <c r="MN147" s="2" t="s">
        <v>1133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254</v>
      </c>
      <c r="NJ147" s="2" t="s">
        <v>197</v>
      </c>
      <c r="NK147" s="2" t="s">
        <v>200</v>
      </c>
      <c r="NL147" s="2" t="s">
        <v>200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210</v>
      </c>
      <c r="NV147" s="2" t="s">
        <v>243</v>
      </c>
      <c r="NW147" s="2" t="s">
        <v>279</v>
      </c>
      <c r="NX147" s="2" t="s">
        <v>200</v>
      </c>
      <c r="NY147" s="2" t="s">
        <v>212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242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254</v>
      </c>
      <c r="OT147" s="2" t="s">
        <v>243</v>
      </c>
      <c r="OU147" s="2" t="s">
        <v>200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307</v>
      </c>
      <c r="PF147" s="2" t="s">
        <v>197</v>
      </c>
      <c r="PG147" s="2" t="s">
        <v>518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254</v>
      </c>
      <c r="PR147" s="2" t="s">
        <v>197</v>
      </c>
      <c r="PS147" s="2" t="s">
        <v>200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254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254</v>
      </c>
      <c r="QP147" s="2" t="s">
        <v>243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248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1979</v>
      </c>
      <c r="B148" s="2" t="s">
        <v>189</v>
      </c>
      <c r="C148" s="2" t="s">
        <v>190</v>
      </c>
      <c r="D148" s="2" t="s">
        <v>1619</v>
      </c>
      <c r="E148" s="2" t="s">
        <v>1620</v>
      </c>
      <c r="F148" s="2" t="s">
        <v>1116</v>
      </c>
      <c r="G148" s="2" t="s">
        <v>1116</v>
      </c>
      <c r="H148" s="2" t="s">
        <v>1116</v>
      </c>
      <c r="I148" s="2" t="s">
        <v>1967</v>
      </c>
      <c r="J148" s="2" t="s">
        <v>195</v>
      </c>
      <c r="K148" s="2" t="s">
        <v>1144</v>
      </c>
      <c r="L148" s="3">
        <v>58.8</v>
      </c>
      <c r="M148" s="3">
        <v>61.73</v>
      </c>
      <c r="N148" s="3">
        <v>119.99</v>
      </c>
      <c r="O148" s="2" t="s">
        <v>395</v>
      </c>
      <c r="P148" s="2" t="s">
        <v>396</v>
      </c>
      <c r="Q148" s="2" t="s">
        <v>199</v>
      </c>
      <c r="R148" s="2" t="s">
        <v>200</v>
      </c>
      <c r="S148" s="2" t="s">
        <v>1145</v>
      </c>
      <c r="T148" s="2" t="s">
        <v>202</v>
      </c>
      <c r="U148" s="2" t="s">
        <v>203</v>
      </c>
      <c r="V148" s="2" t="s">
        <v>1120</v>
      </c>
      <c r="W148" s="2" t="s">
        <v>1077</v>
      </c>
      <c r="X148" s="2" t="s">
        <v>723</v>
      </c>
      <c r="Y148" s="2" t="s">
        <v>543</v>
      </c>
      <c r="Z148" s="4">
        <v>88</v>
      </c>
      <c r="AA148" s="4">
        <f>=ROUNDDOWN(62.8571428571429,0)</f>
      </c>
      <c r="AB148" s="5">
        <v>1.4</v>
      </c>
      <c r="AC148" s="2" t="s">
        <v>200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/>
      <c r="AP148" s="4">
        <v>2</v>
      </c>
      <c r="AQ148" s="8">
        <v>64.38</v>
      </c>
      <c r="AR148" s="4">
        <v>1</v>
      </c>
      <c r="AS148" s="8">
        <v>64.97</v>
      </c>
      <c r="AT148" s="7">
        <v>1</v>
      </c>
      <c r="AU148" s="7">
        <v>-0.0091</v>
      </c>
      <c r="AV148" s="4">
        <v>2</v>
      </c>
      <c r="AW148" s="8">
        <v>64.38</v>
      </c>
      <c r="AX148" s="4">
        <v>2</v>
      </c>
      <c r="AY148" s="8">
        <v>148.32</v>
      </c>
      <c r="AZ148" s="7" t="s">
        <v>200</v>
      </c>
      <c r="BA148" s="7">
        <v>-0.5659</v>
      </c>
      <c r="BB148" s="7">
        <v>1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>
        <v>0.1034</v>
      </c>
      <c r="BJ148" s="4">
        <v>2</v>
      </c>
      <c r="BK148" s="8">
        <v>64.38</v>
      </c>
      <c r="BL148" s="2" t="s">
        <v>1360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210</v>
      </c>
      <c r="BV148" s="2" t="s">
        <v>197</v>
      </c>
      <c r="BW148" s="2" t="s">
        <v>200</v>
      </c>
      <c r="BX148" s="2" t="s">
        <v>1817</v>
      </c>
      <c r="BY148" s="2" t="s">
        <v>212</v>
      </c>
      <c r="BZ148" s="2" t="s">
        <v>200</v>
      </c>
      <c r="CA148" s="4">
        <v>2</v>
      </c>
      <c r="CB148" s="8">
        <v>64.38</v>
      </c>
      <c r="CC148" s="4"/>
      <c r="CD148" s="8"/>
      <c r="CE148" s="7"/>
      <c r="CF148" s="7"/>
      <c r="CG148" s="2" t="s">
        <v>210</v>
      </c>
      <c r="CH148" s="2" t="s">
        <v>197</v>
      </c>
      <c r="CI148" s="2" t="s">
        <v>1147</v>
      </c>
      <c r="CJ148" s="2" t="s">
        <v>774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352</v>
      </c>
      <c r="CV148" s="2" t="s">
        <v>1699</v>
      </c>
      <c r="CW148" s="2" t="s">
        <v>212</v>
      </c>
      <c r="CX148" s="2" t="s">
        <v>200</v>
      </c>
      <c r="CY148" s="4"/>
      <c r="CZ148" s="8"/>
      <c r="DA148" s="4">
        <v>1</v>
      </c>
      <c r="DB148" s="8">
        <v>64.97</v>
      </c>
      <c r="DC148" s="7">
        <v>-1</v>
      </c>
      <c r="DD148" s="7">
        <v>-1</v>
      </c>
      <c r="DE148" s="2" t="s">
        <v>210</v>
      </c>
      <c r="DF148" s="2" t="s">
        <v>197</v>
      </c>
      <c r="DG148" s="2" t="s">
        <v>541</v>
      </c>
      <c r="DH148" s="2" t="s">
        <v>548</v>
      </c>
      <c r="DI148" s="2" t="s">
        <v>212</v>
      </c>
      <c r="DJ148" s="2" t="s">
        <v>200</v>
      </c>
      <c r="DK148" s="4"/>
      <c r="DL148" s="8"/>
      <c r="DM148" s="4"/>
      <c r="DN148" s="8"/>
      <c r="DO148" s="7"/>
      <c r="DP148" s="7"/>
      <c r="DQ148" s="2" t="s">
        <v>210</v>
      </c>
      <c r="DR148" s="2" t="s">
        <v>197</v>
      </c>
      <c r="DS148" s="2" t="s">
        <v>762</v>
      </c>
      <c r="DT148" s="2" t="s">
        <v>1980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356</v>
      </c>
      <c r="EF148" s="2" t="s">
        <v>818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541</v>
      </c>
      <c r="ER148" s="2" t="s">
        <v>1151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1151</v>
      </c>
      <c r="FD148" s="2" t="s">
        <v>1981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228</v>
      </c>
      <c r="FN148" s="2" t="s">
        <v>197</v>
      </c>
      <c r="FO148" s="2" t="s">
        <v>200</v>
      </c>
      <c r="FP148" s="2" t="s">
        <v>200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228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210</v>
      </c>
      <c r="GL148" s="2" t="s">
        <v>197</v>
      </c>
      <c r="GM148" s="2" t="s">
        <v>365</v>
      </c>
      <c r="GN148" s="2" t="s">
        <v>827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254</v>
      </c>
      <c r="GX148" s="2" t="s">
        <v>197</v>
      </c>
      <c r="GY148" s="2" t="s">
        <v>200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369</v>
      </c>
      <c r="HL148" s="2" t="s">
        <v>200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254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210</v>
      </c>
      <c r="IH148" s="2" t="s">
        <v>197</v>
      </c>
      <c r="II148" s="2" t="s">
        <v>543</v>
      </c>
      <c r="IJ148" s="2" t="s">
        <v>775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228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254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200</v>
      </c>
      <c r="JR148" s="2" t="s">
        <v>200</v>
      </c>
      <c r="JS148" s="2" t="s">
        <v>200</v>
      </c>
      <c r="JT148" s="2" t="s">
        <v>200</v>
      </c>
      <c r="JU148" s="2" t="s">
        <v>200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242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210</v>
      </c>
      <c r="KP148" s="2" t="s">
        <v>243</v>
      </c>
      <c r="KQ148" s="2" t="s">
        <v>376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254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243</v>
      </c>
      <c r="LO148" s="2" t="s">
        <v>412</v>
      </c>
      <c r="LP148" s="2" t="s">
        <v>200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254</v>
      </c>
      <c r="LZ148" s="2" t="s">
        <v>197</v>
      </c>
      <c r="MA148" s="2" t="s">
        <v>200</v>
      </c>
      <c r="MB148" s="2" t="s">
        <v>200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210</v>
      </c>
      <c r="ML148" s="2" t="s">
        <v>251</v>
      </c>
      <c r="MM148" s="2" t="s">
        <v>1653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254</v>
      </c>
      <c r="MX148" s="2" t="s">
        <v>243</v>
      </c>
      <c r="MY148" s="2" t="s">
        <v>200</v>
      </c>
      <c r="MZ148" s="2" t="s">
        <v>200</v>
      </c>
      <c r="NA148" s="2" t="s">
        <v>212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254</v>
      </c>
      <c r="NJ148" s="2" t="s">
        <v>197</v>
      </c>
      <c r="NK148" s="2" t="s">
        <v>200</v>
      </c>
      <c r="NL148" s="2" t="s">
        <v>200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210</v>
      </c>
      <c r="NV148" s="2" t="s">
        <v>243</v>
      </c>
      <c r="NW148" s="2" t="s">
        <v>279</v>
      </c>
      <c r="NX148" s="2" t="s">
        <v>200</v>
      </c>
      <c r="NY148" s="2" t="s">
        <v>212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242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200</v>
      </c>
      <c r="OT148" s="2" t="s">
        <v>200</v>
      </c>
      <c r="OU148" s="2" t="s">
        <v>200</v>
      </c>
      <c r="OV148" s="2" t="s">
        <v>200</v>
      </c>
      <c r="OW148" s="2" t="s">
        <v>200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210</v>
      </c>
      <c r="PF148" s="2" t="s">
        <v>197</v>
      </c>
      <c r="PG148" s="2" t="s">
        <v>378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254</v>
      </c>
      <c r="PR148" s="2" t="s">
        <v>197</v>
      </c>
      <c r="PS148" s="2" t="s">
        <v>200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254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200</v>
      </c>
      <c r="QP148" s="2" t="s">
        <v>200</v>
      </c>
      <c r="QQ148" s="2" t="s">
        <v>200</v>
      </c>
      <c r="QR148" s="2" t="s">
        <v>200</v>
      </c>
      <c r="QS148" s="2" t="s">
        <v>200</v>
      </c>
      <c r="QT148" s="2" t="s">
        <v>200</v>
      </c>
      <c r="QU148" s="4">
        <v>88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1982</v>
      </c>
      <c r="B149" s="2" t="s">
        <v>189</v>
      </c>
      <c r="C149" s="2" t="s">
        <v>190</v>
      </c>
      <c r="D149" s="2" t="s">
        <v>1619</v>
      </c>
      <c r="E149" s="2" t="s">
        <v>1620</v>
      </c>
      <c r="F149" s="2" t="s">
        <v>1116</v>
      </c>
      <c r="G149" s="2" t="s">
        <v>1116</v>
      </c>
      <c r="H149" s="2" t="s">
        <v>1116</v>
      </c>
      <c r="I149" s="2" t="s">
        <v>1967</v>
      </c>
      <c r="J149" s="2" t="s">
        <v>262</v>
      </c>
      <c r="K149" s="2" t="s">
        <v>1144</v>
      </c>
      <c r="L149" s="3">
        <v>73.5</v>
      </c>
      <c r="M149" s="3">
        <v>77.17</v>
      </c>
      <c r="N149" s="3">
        <v>149.99</v>
      </c>
      <c r="O149" s="2" t="s">
        <v>395</v>
      </c>
      <c r="P149" s="2" t="s">
        <v>396</v>
      </c>
      <c r="Q149" s="2" t="s">
        <v>199</v>
      </c>
      <c r="R149" s="2" t="s">
        <v>200</v>
      </c>
      <c r="S149" s="2" t="s">
        <v>1145</v>
      </c>
      <c r="T149" s="2" t="s">
        <v>202</v>
      </c>
      <c r="U149" s="2" t="s">
        <v>203</v>
      </c>
      <c r="V149" s="2" t="s">
        <v>1120</v>
      </c>
      <c r="W149" s="2" t="s">
        <v>1077</v>
      </c>
      <c r="X149" s="2" t="s">
        <v>723</v>
      </c>
      <c r="Y149" s="2" t="s">
        <v>543</v>
      </c>
      <c r="Z149" s="4">
        <v>6</v>
      </c>
      <c r="AA149" s="4">
        <f>=ROUNDDOWN(7.5,0)</f>
      </c>
      <c r="AB149" s="5">
        <v>0.8</v>
      </c>
      <c r="AC149" s="2" t="s">
        <v>200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/>
      <c r="AP149" s="4"/>
      <c r="AQ149" s="8"/>
      <c r="AR149" s="4">
        <v>1</v>
      </c>
      <c r="AS149" s="8">
        <v>83.35</v>
      </c>
      <c r="AT149" s="7">
        <v>-1</v>
      </c>
      <c r="AU149" s="7">
        <v>-1</v>
      </c>
      <c r="AV149" s="4" t="s">
        <v>200</v>
      </c>
      <c r="AW149" s="8" t="s">
        <v>200</v>
      </c>
      <c r="AX149" s="4" t="s">
        <v>200</v>
      </c>
      <c r="AY149" s="8" t="s">
        <v>200</v>
      </c>
      <c r="AZ149" s="7" t="s">
        <v>200</v>
      </c>
      <c r="BA149" s="7" t="s">
        <v>200</v>
      </c>
      <c r="BB149" s="7"/>
      <c r="BC149" s="4" t="s">
        <v>200</v>
      </c>
      <c r="BD149" s="8" t="s">
        <v>200</v>
      </c>
      <c r="BE149" s="4" t="s">
        <v>200</v>
      </c>
      <c r="BF149" s="8" t="s">
        <v>200</v>
      </c>
      <c r="BG149" s="7" t="s">
        <v>200</v>
      </c>
      <c r="BH149" s="7" t="s">
        <v>200</v>
      </c>
      <c r="BI149" s="7" t="s">
        <v>200</v>
      </c>
      <c r="BJ149" s="4"/>
      <c r="BK149" s="8"/>
      <c r="BL149" s="2" t="s">
        <v>21</v>
      </c>
      <c r="BM149" s="7"/>
      <c r="BN149" s="7"/>
      <c r="BO149" s="4"/>
      <c r="BP149" s="8"/>
      <c r="BQ149" s="4"/>
      <c r="BR149" s="8"/>
      <c r="BS149" s="7"/>
      <c r="BT149" s="7"/>
      <c r="BU149" s="2" t="s">
        <v>210</v>
      </c>
      <c r="BV149" s="2" t="s">
        <v>197</v>
      </c>
      <c r="BW149" s="2" t="s">
        <v>200</v>
      </c>
      <c r="BX149" s="2" t="s">
        <v>1983</v>
      </c>
      <c r="BY149" s="2" t="s">
        <v>212</v>
      </c>
      <c r="BZ149" s="2" t="s">
        <v>200</v>
      </c>
      <c r="CA149" s="4"/>
      <c r="CB149" s="8"/>
      <c r="CC149" s="4"/>
      <c r="CD149" s="8"/>
      <c r="CE149" s="7"/>
      <c r="CF149" s="7"/>
      <c r="CG149" s="2" t="s">
        <v>210</v>
      </c>
      <c r="CH149" s="2" t="s">
        <v>197</v>
      </c>
      <c r="CI149" s="2" t="s">
        <v>1147</v>
      </c>
      <c r="CJ149" s="2" t="s">
        <v>376</v>
      </c>
      <c r="CK149" s="2" t="s">
        <v>212</v>
      </c>
      <c r="CL149" s="2" t="s">
        <v>200</v>
      </c>
      <c r="CM149" s="4"/>
      <c r="CN149" s="8"/>
      <c r="CO149" s="4"/>
      <c r="CP149" s="8"/>
      <c r="CQ149" s="7"/>
      <c r="CR149" s="7"/>
      <c r="CS149" s="2" t="s">
        <v>210</v>
      </c>
      <c r="CT149" s="2" t="s">
        <v>197</v>
      </c>
      <c r="CU149" s="2" t="s">
        <v>352</v>
      </c>
      <c r="CV149" s="2" t="s">
        <v>1984</v>
      </c>
      <c r="CW149" s="2" t="s">
        <v>212</v>
      </c>
      <c r="CX149" s="2" t="s">
        <v>200</v>
      </c>
      <c r="CY149" s="4"/>
      <c r="CZ149" s="8"/>
      <c r="DA149" s="4"/>
      <c r="DB149" s="8"/>
      <c r="DC149" s="7"/>
      <c r="DD149" s="7"/>
      <c r="DE149" s="2" t="s">
        <v>210</v>
      </c>
      <c r="DF149" s="2" t="s">
        <v>197</v>
      </c>
      <c r="DG149" s="2" t="s">
        <v>541</v>
      </c>
      <c r="DH149" s="2" t="s">
        <v>1202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197</v>
      </c>
      <c r="DS149" s="2" t="s">
        <v>762</v>
      </c>
      <c r="DT149" s="2" t="s">
        <v>354</v>
      </c>
      <c r="DU149" s="2" t="s">
        <v>212</v>
      </c>
      <c r="DV149" s="2" t="s">
        <v>200</v>
      </c>
      <c r="DW149" s="4"/>
      <c r="DX149" s="8"/>
      <c r="DY149" s="4">
        <v>1</v>
      </c>
      <c r="DZ149" s="8">
        <v>83.35</v>
      </c>
      <c r="EA149" s="7">
        <v>-1</v>
      </c>
      <c r="EB149" s="7">
        <v>-1</v>
      </c>
      <c r="EC149" s="2" t="s">
        <v>210</v>
      </c>
      <c r="ED149" s="2" t="s">
        <v>197</v>
      </c>
      <c r="EE149" s="2" t="s">
        <v>356</v>
      </c>
      <c r="EF149" s="2" t="s">
        <v>818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197</v>
      </c>
      <c r="EQ149" s="2" t="s">
        <v>541</v>
      </c>
      <c r="ER149" s="2" t="s">
        <v>1945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1151</v>
      </c>
      <c r="FD149" s="2" t="s">
        <v>1985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228</v>
      </c>
      <c r="FN149" s="2" t="s">
        <v>197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228</v>
      </c>
      <c r="FZ149" s="2" t="s">
        <v>197</v>
      </c>
      <c r="GA149" s="2" t="s">
        <v>200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210</v>
      </c>
      <c r="GL149" s="2" t="s">
        <v>197</v>
      </c>
      <c r="GM149" s="2" t="s">
        <v>365</v>
      </c>
      <c r="GN149" s="2" t="s">
        <v>1986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254</v>
      </c>
      <c r="GX149" s="2" t="s">
        <v>197</v>
      </c>
      <c r="GY149" s="2" t="s">
        <v>200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369</v>
      </c>
      <c r="HL149" s="2" t="s">
        <v>200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254</v>
      </c>
      <c r="HV149" s="2" t="s">
        <v>197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210</v>
      </c>
      <c r="IH149" s="2" t="s">
        <v>197</v>
      </c>
      <c r="II149" s="2" t="s">
        <v>543</v>
      </c>
      <c r="IJ149" s="2" t="s">
        <v>1161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228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254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200</v>
      </c>
      <c r="JR149" s="2" t="s">
        <v>200</v>
      </c>
      <c r="JS149" s="2" t="s">
        <v>200</v>
      </c>
      <c r="JT149" s="2" t="s">
        <v>200</v>
      </c>
      <c r="JU149" s="2" t="s">
        <v>200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242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210</v>
      </c>
      <c r="KP149" s="2" t="s">
        <v>243</v>
      </c>
      <c r="KQ149" s="2" t="s">
        <v>376</v>
      </c>
      <c r="KR149" s="2" t="s">
        <v>231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254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243</v>
      </c>
      <c r="LO149" s="2" t="s">
        <v>412</v>
      </c>
      <c r="LP149" s="2" t="s">
        <v>200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254</v>
      </c>
      <c r="LZ149" s="2" t="s">
        <v>197</v>
      </c>
      <c r="MA149" s="2" t="s">
        <v>200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251</v>
      </c>
      <c r="MM149" s="2" t="s">
        <v>1653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254</v>
      </c>
      <c r="MX149" s="2" t="s">
        <v>243</v>
      </c>
      <c r="MY149" s="2" t="s">
        <v>200</v>
      </c>
      <c r="MZ149" s="2" t="s">
        <v>200</v>
      </c>
      <c r="NA149" s="2" t="s">
        <v>212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254</v>
      </c>
      <c r="NJ149" s="2" t="s">
        <v>197</v>
      </c>
      <c r="NK149" s="2" t="s">
        <v>200</v>
      </c>
      <c r="NL149" s="2" t="s">
        <v>200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210</v>
      </c>
      <c r="NV149" s="2" t="s">
        <v>243</v>
      </c>
      <c r="NW149" s="2" t="s">
        <v>279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242</v>
      </c>
      <c r="OH149" s="2" t="s">
        <v>197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200</v>
      </c>
      <c r="OT149" s="2" t="s">
        <v>200</v>
      </c>
      <c r="OU149" s="2" t="s">
        <v>200</v>
      </c>
      <c r="OV149" s="2" t="s">
        <v>200</v>
      </c>
      <c r="OW149" s="2" t="s">
        <v>200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210</v>
      </c>
      <c r="PF149" s="2" t="s">
        <v>197</v>
      </c>
      <c r="PG149" s="2" t="s">
        <v>378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254</v>
      </c>
      <c r="PR149" s="2" t="s">
        <v>197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254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200</v>
      </c>
      <c r="QP149" s="2" t="s">
        <v>200</v>
      </c>
      <c r="QQ149" s="2" t="s">
        <v>200</v>
      </c>
      <c r="QR149" s="2" t="s">
        <v>200</v>
      </c>
      <c r="QS149" s="2" t="s">
        <v>200</v>
      </c>
      <c r="QT149" s="2" t="s">
        <v>200</v>
      </c>
      <c r="QU149" s="4">
        <v>6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1987</v>
      </c>
      <c r="B150" s="2" t="s">
        <v>189</v>
      </c>
      <c r="C150" s="2" t="s">
        <v>190</v>
      </c>
      <c r="D150" s="2" t="s">
        <v>1619</v>
      </c>
      <c r="E150" s="2" t="s">
        <v>1620</v>
      </c>
      <c r="F150" s="2" t="s">
        <v>1222</v>
      </c>
      <c r="G150" s="2" t="s">
        <v>1222</v>
      </c>
      <c r="H150" s="2" t="s">
        <v>1222</v>
      </c>
      <c r="I150" s="2" t="s">
        <v>1988</v>
      </c>
      <c r="J150" s="2" t="s">
        <v>195</v>
      </c>
      <c r="K150" s="2" t="s">
        <v>1224</v>
      </c>
      <c r="L150" s="3">
        <v>45.71</v>
      </c>
      <c r="M150" s="3">
        <v>48</v>
      </c>
      <c r="N150" s="3">
        <v>99.99</v>
      </c>
      <c r="O150" s="2" t="s">
        <v>197</v>
      </c>
      <c r="P150" s="2" t="s">
        <v>1225</v>
      </c>
      <c r="Q150" s="2" t="s">
        <v>199</v>
      </c>
      <c r="R150" s="2" t="s">
        <v>200</v>
      </c>
      <c r="S150" s="2" t="s">
        <v>1226</v>
      </c>
      <c r="T150" s="2" t="s">
        <v>202</v>
      </c>
      <c r="U150" s="2" t="s">
        <v>203</v>
      </c>
      <c r="V150" s="2" t="s">
        <v>1120</v>
      </c>
      <c r="W150" s="2" t="s">
        <v>1077</v>
      </c>
      <c r="X150" s="2" t="s">
        <v>723</v>
      </c>
      <c r="Y150" s="2" t="s">
        <v>1227</v>
      </c>
      <c r="Z150" s="4">
        <v>142</v>
      </c>
      <c r="AA150" s="4">
        <f>=ROUNDDOWN(35.5,0)</f>
      </c>
      <c r="AB150" s="5">
        <v>4</v>
      </c>
      <c r="AC150" s="2" t="s">
        <v>181</v>
      </c>
      <c r="AD150" s="4">
        <v>80</v>
      </c>
      <c r="AE150" s="4">
        <v>80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/>
      <c r="AP150" s="4">
        <v>5</v>
      </c>
      <c r="AQ150" s="8">
        <v>258.96</v>
      </c>
      <c r="AR150" s="4"/>
      <c r="AS150" s="8"/>
      <c r="AT150" s="7"/>
      <c r="AU150" s="7"/>
      <c r="AV150" s="4">
        <v>6</v>
      </c>
      <c r="AW150" s="8">
        <v>322.04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0.8041</v>
      </c>
      <c r="BC150" s="4">
        <v>9</v>
      </c>
      <c r="BD150" s="8">
        <v>509.52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>
        <v>0.632</v>
      </c>
      <c r="BJ150" s="4">
        <v>5</v>
      </c>
      <c r="BK150" s="8">
        <v>258.96</v>
      </c>
      <c r="BL150" s="2" t="s">
        <v>1989</v>
      </c>
      <c r="BM150" s="7">
        <v>1</v>
      </c>
      <c r="BN150" s="7">
        <v>1</v>
      </c>
      <c r="BO150" s="4">
        <v>1</v>
      </c>
      <c r="BP150" s="8">
        <v>52.57</v>
      </c>
      <c r="BQ150" s="4"/>
      <c r="BR150" s="8"/>
      <c r="BS150" s="7"/>
      <c r="BT150" s="7"/>
      <c r="BU150" s="2" t="s">
        <v>210</v>
      </c>
      <c r="BV150" s="2" t="s">
        <v>197</v>
      </c>
      <c r="BW150" s="2" t="s">
        <v>200</v>
      </c>
      <c r="BX150" s="2" t="s">
        <v>1248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715</v>
      </c>
      <c r="CJ150" s="2" t="s">
        <v>200</v>
      </c>
      <c r="CK150" s="2" t="s">
        <v>212</v>
      </c>
      <c r="CL150" s="2" t="s">
        <v>200</v>
      </c>
      <c r="CM150" s="4">
        <v>1</v>
      </c>
      <c r="CN150" s="8">
        <v>53.75</v>
      </c>
      <c r="CO150" s="4"/>
      <c r="CP150" s="8"/>
      <c r="CQ150" s="7"/>
      <c r="CR150" s="7"/>
      <c r="CS150" s="2" t="s">
        <v>210</v>
      </c>
      <c r="CT150" s="2" t="s">
        <v>197</v>
      </c>
      <c r="CU150" s="2" t="s">
        <v>1229</v>
      </c>
      <c r="CV150" s="2" t="s">
        <v>1236</v>
      </c>
      <c r="CW150" s="2" t="s">
        <v>212</v>
      </c>
      <c r="CX150" s="2" t="s">
        <v>200</v>
      </c>
      <c r="CY150" s="4"/>
      <c r="CZ150" s="8"/>
      <c r="DA150" s="4"/>
      <c r="DB150" s="8"/>
      <c r="DC150" s="7"/>
      <c r="DD150" s="7"/>
      <c r="DE150" s="2" t="s">
        <v>210</v>
      </c>
      <c r="DF150" s="2" t="s">
        <v>197</v>
      </c>
      <c r="DG150" s="2" t="s">
        <v>1990</v>
      </c>
      <c r="DH150" s="2" t="s">
        <v>1252</v>
      </c>
      <c r="DI150" s="2" t="s">
        <v>212</v>
      </c>
      <c r="DJ150" s="2" t="s">
        <v>200</v>
      </c>
      <c r="DK150" s="4">
        <v>1</v>
      </c>
      <c r="DL150" s="8">
        <v>51.84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1233</v>
      </c>
      <c r="DT150" s="2" t="s">
        <v>364</v>
      </c>
      <c r="DU150" s="2" t="s">
        <v>212</v>
      </c>
      <c r="DV150" s="2" t="s">
        <v>200</v>
      </c>
      <c r="DW150" s="4"/>
      <c r="DX150" s="8"/>
      <c r="DY150" s="4"/>
      <c r="DZ150" s="8"/>
      <c r="EA150" s="7"/>
      <c r="EB150" s="7"/>
      <c r="EC150" s="2" t="s">
        <v>210</v>
      </c>
      <c r="ED150" s="2" t="s">
        <v>197</v>
      </c>
      <c r="EE150" s="2" t="s">
        <v>1233</v>
      </c>
      <c r="EF150" s="2" t="s">
        <v>1991</v>
      </c>
      <c r="EG150" s="2" t="s">
        <v>212</v>
      </c>
      <c r="EH150" s="2" t="s">
        <v>200</v>
      </c>
      <c r="EI150" s="4">
        <v>2</v>
      </c>
      <c r="EJ150" s="8">
        <v>100.8</v>
      </c>
      <c r="EK150" s="4"/>
      <c r="EL150" s="8"/>
      <c r="EM150" s="7"/>
      <c r="EN150" s="7"/>
      <c r="EO150" s="2" t="s">
        <v>210</v>
      </c>
      <c r="EP150" s="2" t="s">
        <v>197</v>
      </c>
      <c r="EQ150" s="2" t="s">
        <v>1235</v>
      </c>
      <c r="ER150" s="2" t="s">
        <v>1992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1237</v>
      </c>
      <c r="FD150" s="2" t="s">
        <v>200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363</v>
      </c>
      <c r="FP150" s="2" t="s">
        <v>200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228</v>
      </c>
      <c r="FZ150" s="2" t="s">
        <v>197</v>
      </c>
      <c r="GA150" s="2" t="s">
        <v>200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210</v>
      </c>
      <c r="GL150" s="2" t="s">
        <v>197</v>
      </c>
      <c r="GM150" s="2" t="s">
        <v>1233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254</v>
      </c>
      <c r="GX150" s="2" t="s">
        <v>197</v>
      </c>
      <c r="GY150" s="2" t="s">
        <v>200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254</v>
      </c>
      <c r="HJ150" s="2" t="s">
        <v>197</v>
      </c>
      <c r="HK150" s="2" t="s">
        <v>200</v>
      </c>
      <c r="HL150" s="2" t="s">
        <v>200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1240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210</v>
      </c>
      <c r="IH150" s="2" t="s">
        <v>197</v>
      </c>
      <c r="II150" s="2" t="s">
        <v>1233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228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254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254</v>
      </c>
      <c r="JR150" s="2" t="s">
        <v>197</v>
      </c>
      <c r="JS150" s="2" t="s">
        <v>200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242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254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254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254</v>
      </c>
      <c r="LN150" s="2" t="s">
        <v>197</v>
      </c>
      <c r="LO150" s="2" t="s">
        <v>200</v>
      </c>
      <c r="LP150" s="2" t="s">
        <v>200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254</v>
      </c>
      <c r="LZ150" s="2" t="s">
        <v>197</v>
      </c>
      <c r="MA150" s="2" t="s">
        <v>200</v>
      </c>
      <c r="MB150" s="2" t="s">
        <v>200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200</v>
      </c>
      <c r="ML150" s="2" t="s">
        <v>200</v>
      </c>
      <c r="MM150" s="2" t="s">
        <v>200</v>
      </c>
      <c r="MN150" s="2" t="s">
        <v>200</v>
      </c>
      <c r="MO150" s="2" t="s">
        <v>200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254</v>
      </c>
      <c r="MX150" s="2" t="s">
        <v>243</v>
      </c>
      <c r="MY150" s="2" t="s">
        <v>200</v>
      </c>
      <c r="MZ150" s="2" t="s">
        <v>200</v>
      </c>
      <c r="NA150" s="2" t="s">
        <v>212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254</v>
      </c>
      <c r="NJ150" s="2" t="s">
        <v>197</v>
      </c>
      <c r="NK150" s="2" t="s">
        <v>200</v>
      </c>
      <c r="NL150" s="2" t="s">
        <v>200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228</v>
      </c>
      <c r="NV150" s="2" t="s">
        <v>197</v>
      </c>
      <c r="NW150" s="2" t="s">
        <v>200</v>
      </c>
      <c r="NX150" s="2" t="s">
        <v>200</v>
      </c>
      <c r="NY150" s="2" t="s">
        <v>212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200</v>
      </c>
      <c r="OH150" s="2" t="s">
        <v>200</v>
      </c>
      <c r="OI150" s="2" t="s">
        <v>200</v>
      </c>
      <c r="OJ150" s="2" t="s">
        <v>200</v>
      </c>
      <c r="OK150" s="2" t="s">
        <v>200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254</v>
      </c>
      <c r="OT150" s="2" t="s">
        <v>197</v>
      </c>
      <c r="OU150" s="2" t="s">
        <v>200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228</v>
      </c>
      <c r="PF150" s="2" t="s">
        <v>197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254</v>
      </c>
      <c r="PR150" s="2" t="s">
        <v>197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254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200</v>
      </c>
      <c r="QP150" s="2" t="s">
        <v>200</v>
      </c>
      <c r="QQ150" s="2" t="s">
        <v>200</v>
      </c>
      <c r="QR150" s="2" t="s">
        <v>200</v>
      </c>
      <c r="QS150" s="2" t="s">
        <v>200</v>
      </c>
      <c r="QT150" s="2" t="s">
        <v>200</v>
      </c>
      <c r="QU150" s="4">
        <v>73</v>
      </c>
      <c r="QV150" s="4"/>
      <c r="QW150" s="4"/>
      <c r="QX150" s="4">
        <v>69</v>
      </c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>
        <v>80</v>
      </c>
      <c r="TE150" s="4"/>
      <c r="TF150" s="4"/>
      <c r="TG150" s="4"/>
      <c r="TH150" s="4"/>
      <c r="TI150" s="4"/>
      <c r="TJ150" s="4"/>
    </row>
    <row r="151">
      <c r="A151" s="2" t="s">
        <v>1993</v>
      </c>
      <c r="B151" s="2" t="s">
        <v>189</v>
      </c>
      <c r="C151" s="2" t="s">
        <v>190</v>
      </c>
      <c r="D151" s="2" t="s">
        <v>1619</v>
      </c>
      <c r="E151" s="2" t="s">
        <v>1620</v>
      </c>
      <c r="F151" s="2" t="s">
        <v>1222</v>
      </c>
      <c r="G151" s="2" t="s">
        <v>1222</v>
      </c>
      <c r="H151" s="2" t="s">
        <v>1222</v>
      </c>
      <c r="I151" s="2" t="s">
        <v>1988</v>
      </c>
      <c r="J151" s="2" t="s">
        <v>262</v>
      </c>
      <c r="K151" s="2" t="s">
        <v>1224</v>
      </c>
      <c r="L151" s="3">
        <v>54.85</v>
      </c>
      <c r="M151" s="3">
        <v>57.59</v>
      </c>
      <c r="N151" s="3">
        <v>119.99</v>
      </c>
      <c r="O151" s="2" t="s">
        <v>197</v>
      </c>
      <c r="P151" s="2" t="s">
        <v>1225</v>
      </c>
      <c r="Q151" s="2" t="s">
        <v>199</v>
      </c>
      <c r="R151" s="2" t="s">
        <v>200</v>
      </c>
      <c r="S151" s="2" t="s">
        <v>1226</v>
      </c>
      <c r="T151" s="2" t="s">
        <v>202</v>
      </c>
      <c r="U151" s="2" t="s">
        <v>203</v>
      </c>
      <c r="V151" s="2" t="s">
        <v>1120</v>
      </c>
      <c r="W151" s="2" t="s">
        <v>1077</v>
      </c>
      <c r="X151" s="2" t="s">
        <v>723</v>
      </c>
      <c r="Y151" s="2" t="s">
        <v>1227</v>
      </c>
      <c r="Z151" s="4">
        <v>123</v>
      </c>
      <c r="AA151" s="4">
        <f>=ROUNDDOWN(17.5714285714286,0)</f>
      </c>
      <c r="AB151" s="5">
        <v>7</v>
      </c>
      <c r="AC151" s="2" t="s">
        <v>181</v>
      </c>
      <c r="AD151" s="4">
        <v>100</v>
      </c>
      <c r="AE151" s="4">
        <v>100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/>
      <c r="AP151" s="4">
        <v>1</v>
      </c>
      <c r="AQ151" s="8">
        <v>63.08</v>
      </c>
      <c r="AR151" s="4"/>
      <c r="AS151" s="8"/>
      <c r="AT151" s="7"/>
      <c r="AU151" s="7"/>
      <c r="AV151" s="4" t="s">
        <v>200</v>
      </c>
      <c r="AW151" s="8" t="s">
        <v>200</v>
      </c>
      <c r="AX151" s="4" t="s">
        <v>200</v>
      </c>
      <c r="AY151" s="8" t="s">
        <v>200</v>
      </c>
      <c r="AZ151" s="7" t="s">
        <v>200</v>
      </c>
      <c r="BA151" s="7" t="s">
        <v>200</v>
      </c>
      <c r="BB151" s="7">
        <v>0.1959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 t="s">
        <v>200</v>
      </c>
      <c r="BJ151" s="4">
        <v>1</v>
      </c>
      <c r="BK151" s="8">
        <v>63.08</v>
      </c>
      <c r="BL151" s="2" t="s">
        <v>16</v>
      </c>
      <c r="BM151" s="7">
        <v>1</v>
      </c>
      <c r="BN151" s="7">
        <v>1</v>
      </c>
      <c r="BO151" s="4">
        <v>1</v>
      </c>
      <c r="BP151" s="8">
        <v>63.08</v>
      </c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1994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715</v>
      </c>
      <c r="CJ151" s="2" t="s">
        <v>200</v>
      </c>
      <c r="CK151" s="2" t="s">
        <v>212</v>
      </c>
      <c r="CL151" s="2" t="s">
        <v>200</v>
      </c>
      <c r="CM151" s="4"/>
      <c r="CN151" s="8"/>
      <c r="CO151" s="4"/>
      <c r="CP151" s="8"/>
      <c r="CQ151" s="7"/>
      <c r="CR151" s="7"/>
      <c r="CS151" s="2" t="s">
        <v>210</v>
      </c>
      <c r="CT151" s="2" t="s">
        <v>197</v>
      </c>
      <c r="CU151" s="2" t="s">
        <v>1229</v>
      </c>
      <c r="CV151" s="2" t="s">
        <v>1244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1990</v>
      </c>
      <c r="DH151" s="2" t="s">
        <v>1257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197</v>
      </c>
      <c r="DS151" s="2" t="s">
        <v>1233</v>
      </c>
      <c r="DT151" s="2" t="s">
        <v>1152</v>
      </c>
      <c r="DU151" s="2" t="s">
        <v>212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197</v>
      </c>
      <c r="EE151" s="2" t="s">
        <v>1233</v>
      </c>
      <c r="EF151" s="2" t="s">
        <v>570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848</v>
      </c>
      <c r="ER151" s="2" t="s">
        <v>1995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1237</v>
      </c>
      <c r="FD151" s="2" t="s">
        <v>200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363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228</v>
      </c>
      <c r="FZ151" s="2" t="s">
        <v>197</v>
      </c>
      <c r="GA151" s="2" t="s">
        <v>200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210</v>
      </c>
      <c r="GL151" s="2" t="s">
        <v>197</v>
      </c>
      <c r="GM151" s="2" t="s">
        <v>1233</v>
      </c>
      <c r="GN151" s="2" t="s">
        <v>1248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254</v>
      </c>
      <c r="GX151" s="2" t="s">
        <v>197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254</v>
      </c>
      <c r="HJ151" s="2" t="s">
        <v>197</v>
      </c>
      <c r="HK151" s="2" t="s">
        <v>200</v>
      </c>
      <c r="HL151" s="2" t="s">
        <v>200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1240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210</v>
      </c>
      <c r="IH151" s="2" t="s">
        <v>197</v>
      </c>
      <c r="II151" s="2" t="s">
        <v>1233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228</v>
      </c>
      <c r="IT151" s="2" t="s">
        <v>197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254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254</v>
      </c>
      <c r="JR151" s="2" t="s">
        <v>197</v>
      </c>
      <c r="JS151" s="2" t="s">
        <v>200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242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254</v>
      </c>
      <c r="KP151" s="2" t="s">
        <v>197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254</v>
      </c>
      <c r="LB151" s="2" t="s">
        <v>197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254</v>
      </c>
      <c r="LN151" s="2" t="s">
        <v>197</v>
      </c>
      <c r="LO151" s="2" t="s">
        <v>200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254</v>
      </c>
      <c r="LZ151" s="2" t="s">
        <v>197</v>
      </c>
      <c r="MA151" s="2" t="s">
        <v>200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200</v>
      </c>
      <c r="ML151" s="2" t="s">
        <v>200</v>
      </c>
      <c r="MM151" s="2" t="s">
        <v>200</v>
      </c>
      <c r="MN151" s="2" t="s">
        <v>200</v>
      </c>
      <c r="MO151" s="2" t="s">
        <v>200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254</v>
      </c>
      <c r="MX151" s="2" t="s">
        <v>243</v>
      </c>
      <c r="MY151" s="2" t="s">
        <v>200</v>
      </c>
      <c r="MZ151" s="2" t="s">
        <v>200</v>
      </c>
      <c r="NA151" s="2" t="s">
        <v>212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254</v>
      </c>
      <c r="NJ151" s="2" t="s">
        <v>197</v>
      </c>
      <c r="NK151" s="2" t="s">
        <v>200</v>
      </c>
      <c r="NL151" s="2" t="s">
        <v>200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228</v>
      </c>
      <c r="NV151" s="2" t="s">
        <v>197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200</v>
      </c>
      <c r="OH151" s="2" t="s">
        <v>200</v>
      </c>
      <c r="OI151" s="2" t="s">
        <v>200</v>
      </c>
      <c r="OJ151" s="2" t="s">
        <v>200</v>
      </c>
      <c r="OK151" s="2" t="s">
        <v>200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254</v>
      </c>
      <c r="OT151" s="2" t="s">
        <v>197</v>
      </c>
      <c r="OU151" s="2" t="s">
        <v>200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228</v>
      </c>
      <c r="PF151" s="2" t="s">
        <v>197</v>
      </c>
      <c r="PG151" s="2" t="s">
        <v>200</v>
      </c>
      <c r="PH151" s="2" t="s">
        <v>200</v>
      </c>
      <c r="PI151" s="2" t="s">
        <v>212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254</v>
      </c>
      <c r="PR151" s="2" t="s">
        <v>197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254</v>
      </c>
      <c r="QD151" s="2" t="s">
        <v>197</v>
      </c>
      <c r="QE151" s="2" t="s">
        <v>200</v>
      </c>
      <c r="QF151" s="2" t="s">
        <v>200</v>
      </c>
      <c r="QG151" s="2" t="s">
        <v>212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200</v>
      </c>
      <c r="QP151" s="2" t="s">
        <v>200</v>
      </c>
      <c r="QQ151" s="2" t="s">
        <v>200</v>
      </c>
      <c r="QR151" s="2" t="s">
        <v>200</v>
      </c>
      <c r="QS151" s="2" t="s">
        <v>200</v>
      </c>
      <c r="QT151" s="2" t="s">
        <v>200</v>
      </c>
      <c r="QU151" s="4">
        <v>55</v>
      </c>
      <c r="QV151" s="4"/>
      <c r="QW151" s="4"/>
      <c r="QX151" s="4">
        <v>68</v>
      </c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>
        <v>100</v>
      </c>
      <c r="TE151" s="4"/>
      <c r="TF151" s="4"/>
      <c r="TG151" s="4"/>
      <c r="TH151" s="4"/>
      <c r="TI151" s="4"/>
      <c r="TJ151" s="4"/>
    </row>
    <row r="152">
      <c r="A152" s="2" t="s">
        <v>1996</v>
      </c>
      <c r="B152" s="2" t="s">
        <v>189</v>
      </c>
      <c r="C152" s="2" t="s">
        <v>190</v>
      </c>
      <c r="D152" s="2" t="s">
        <v>1619</v>
      </c>
      <c r="E152" s="2" t="s">
        <v>1620</v>
      </c>
      <c r="F152" s="2" t="s">
        <v>1222</v>
      </c>
      <c r="G152" s="2" t="s">
        <v>1222</v>
      </c>
      <c r="H152" s="2" t="s">
        <v>1222</v>
      </c>
      <c r="I152" s="2" t="s">
        <v>1988</v>
      </c>
      <c r="J152" s="2" t="s">
        <v>195</v>
      </c>
      <c r="K152" s="2" t="s">
        <v>430</v>
      </c>
      <c r="L152" s="3">
        <v>45.71</v>
      </c>
      <c r="M152" s="3">
        <v>48</v>
      </c>
      <c r="N152" s="3">
        <v>99.99</v>
      </c>
      <c r="O152" s="2" t="s">
        <v>197</v>
      </c>
      <c r="P152" s="2" t="s">
        <v>1225</v>
      </c>
      <c r="Q152" s="2" t="s">
        <v>199</v>
      </c>
      <c r="R152" s="2" t="s">
        <v>200</v>
      </c>
      <c r="S152" s="2" t="s">
        <v>1246</v>
      </c>
      <c r="T152" s="2" t="s">
        <v>202</v>
      </c>
      <c r="U152" s="2" t="s">
        <v>203</v>
      </c>
      <c r="V152" s="2" t="s">
        <v>1120</v>
      </c>
      <c r="W152" s="2" t="s">
        <v>1077</v>
      </c>
      <c r="X152" s="2" t="s">
        <v>723</v>
      </c>
      <c r="Y152" s="2" t="s">
        <v>1227</v>
      </c>
      <c r="Z152" s="4">
        <v>170</v>
      </c>
      <c r="AA152" s="4">
        <f>=ROUNDDOWN(34,0)</f>
      </c>
      <c r="AB152" s="5">
        <v>5</v>
      </c>
      <c r="AC152" s="2" t="s">
        <v>200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3</v>
      </c>
      <c r="AW152" s="8">
        <v>187.48</v>
      </c>
      <c r="AX152" s="4" t="s">
        <v>200</v>
      </c>
      <c r="AY152" s="8" t="s">
        <v>200</v>
      </c>
      <c r="AZ152" s="7" t="s">
        <v>200</v>
      </c>
      <c r="BA152" s="7" t="s">
        <v>200</v>
      </c>
      <c r="BB152" s="7"/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>
        <v>0.368</v>
      </c>
      <c r="BJ152" s="4"/>
      <c r="BK152" s="8"/>
      <c r="BL152" s="2" t="s">
        <v>200</v>
      </c>
      <c r="BM152" s="7"/>
      <c r="BN152" s="7"/>
      <c r="BO152" s="4"/>
      <c r="BP152" s="8"/>
      <c r="BQ152" s="4"/>
      <c r="BR152" s="8"/>
      <c r="BS152" s="7"/>
      <c r="BT152" s="7"/>
      <c r="BU152" s="2" t="s">
        <v>210</v>
      </c>
      <c r="BV152" s="2" t="s">
        <v>197</v>
      </c>
      <c r="BW152" s="2" t="s">
        <v>200</v>
      </c>
      <c r="BX152" s="2" t="s">
        <v>1994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197</v>
      </c>
      <c r="CI152" s="2" t="s">
        <v>715</v>
      </c>
      <c r="CJ152" s="2" t="s">
        <v>200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197</v>
      </c>
      <c r="CU152" s="2" t="s">
        <v>1229</v>
      </c>
      <c r="CV152" s="2" t="s">
        <v>1997</v>
      </c>
      <c r="CW152" s="2" t="s">
        <v>212</v>
      </c>
      <c r="CX152" s="2" t="s">
        <v>200</v>
      </c>
      <c r="CY152" s="4"/>
      <c r="CZ152" s="8"/>
      <c r="DA152" s="4"/>
      <c r="DB152" s="8"/>
      <c r="DC152" s="7"/>
      <c r="DD152" s="7"/>
      <c r="DE152" s="2" t="s">
        <v>210</v>
      </c>
      <c r="DF152" s="2" t="s">
        <v>197</v>
      </c>
      <c r="DG152" s="2" t="s">
        <v>1990</v>
      </c>
      <c r="DH152" s="2" t="s">
        <v>348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197</v>
      </c>
      <c r="DS152" s="2" t="s">
        <v>1233</v>
      </c>
      <c r="DT152" s="2" t="s">
        <v>827</v>
      </c>
      <c r="DU152" s="2" t="s">
        <v>212</v>
      </c>
      <c r="DV152" s="2" t="s">
        <v>200</v>
      </c>
      <c r="DW152" s="4"/>
      <c r="DX152" s="8"/>
      <c r="DY152" s="4"/>
      <c r="DZ152" s="8"/>
      <c r="EA152" s="7"/>
      <c r="EB152" s="7"/>
      <c r="EC152" s="2" t="s">
        <v>210</v>
      </c>
      <c r="ED152" s="2" t="s">
        <v>197</v>
      </c>
      <c r="EE152" s="2" t="s">
        <v>1233</v>
      </c>
      <c r="EF152" s="2" t="s">
        <v>579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1235</v>
      </c>
      <c r="ER152" s="2" t="s">
        <v>200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1237</v>
      </c>
      <c r="FD152" s="2" t="s">
        <v>348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363</v>
      </c>
      <c r="FP152" s="2" t="s">
        <v>200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228</v>
      </c>
      <c r="FZ152" s="2" t="s">
        <v>197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210</v>
      </c>
      <c r="GL152" s="2" t="s">
        <v>197</v>
      </c>
      <c r="GM152" s="2" t="s">
        <v>1233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254</v>
      </c>
      <c r="GX152" s="2" t="s">
        <v>197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254</v>
      </c>
      <c r="HJ152" s="2" t="s">
        <v>197</v>
      </c>
      <c r="HK152" s="2" t="s">
        <v>200</v>
      </c>
      <c r="HL152" s="2" t="s">
        <v>200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1240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210</v>
      </c>
      <c r="IH152" s="2" t="s">
        <v>197</v>
      </c>
      <c r="II152" s="2" t="s">
        <v>1233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228</v>
      </c>
      <c r="IT152" s="2" t="s">
        <v>197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254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254</v>
      </c>
      <c r="JR152" s="2" t="s">
        <v>197</v>
      </c>
      <c r="JS152" s="2" t="s">
        <v>200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242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254</v>
      </c>
      <c r="KP152" s="2" t="s">
        <v>197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254</v>
      </c>
      <c r="LB152" s="2" t="s">
        <v>197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254</v>
      </c>
      <c r="LN152" s="2" t="s">
        <v>197</v>
      </c>
      <c r="LO152" s="2" t="s">
        <v>200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254</v>
      </c>
      <c r="LZ152" s="2" t="s">
        <v>197</v>
      </c>
      <c r="MA152" s="2" t="s">
        <v>200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200</v>
      </c>
      <c r="ML152" s="2" t="s">
        <v>200</v>
      </c>
      <c r="MM152" s="2" t="s">
        <v>200</v>
      </c>
      <c r="MN152" s="2" t="s">
        <v>200</v>
      </c>
      <c r="MO152" s="2" t="s">
        <v>200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254</v>
      </c>
      <c r="MX152" s="2" t="s">
        <v>243</v>
      </c>
      <c r="MY152" s="2" t="s">
        <v>200</v>
      </c>
      <c r="MZ152" s="2" t="s">
        <v>200</v>
      </c>
      <c r="NA152" s="2" t="s">
        <v>212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254</v>
      </c>
      <c r="NJ152" s="2" t="s">
        <v>197</v>
      </c>
      <c r="NK152" s="2" t="s">
        <v>200</v>
      </c>
      <c r="NL152" s="2" t="s">
        <v>200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228</v>
      </c>
      <c r="NV152" s="2" t="s">
        <v>197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200</v>
      </c>
      <c r="OH152" s="2" t="s">
        <v>200</v>
      </c>
      <c r="OI152" s="2" t="s">
        <v>200</v>
      </c>
      <c r="OJ152" s="2" t="s">
        <v>200</v>
      </c>
      <c r="OK152" s="2" t="s">
        <v>200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254</v>
      </c>
      <c r="OT152" s="2" t="s">
        <v>197</v>
      </c>
      <c r="OU152" s="2" t="s">
        <v>200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228</v>
      </c>
      <c r="PF152" s="2" t="s">
        <v>197</v>
      </c>
      <c r="PG152" s="2" t="s">
        <v>200</v>
      </c>
      <c r="PH152" s="2" t="s">
        <v>200</v>
      </c>
      <c r="PI152" s="2" t="s">
        <v>212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254</v>
      </c>
      <c r="PR152" s="2" t="s">
        <v>197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254</v>
      </c>
      <c r="QD152" s="2" t="s">
        <v>197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200</v>
      </c>
      <c r="QP152" s="2" t="s">
        <v>200</v>
      </c>
      <c r="QQ152" s="2" t="s">
        <v>200</v>
      </c>
      <c r="QR152" s="2" t="s">
        <v>200</v>
      </c>
      <c r="QS152" s="2" t="s">
        <v>200</v>
      </c>
      <c r="QT152" s="2" t="s">
        <v>200</v>
      </c>
      <c r="QU152" s="4">
        <v>86</v>
      </c>
      <c r="QV152" s="4"/>
      <c r="QW152" s="4"/>
      <c r="QX152" s="4">
        <v>84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1998</v>
      </c>
      <c r="B153" s="2" t="s">
        <v>189</v>
      </c>
      <c r="C153" s="2" t="s">
        <v>190</v>
      </c>
      <c r="D153" s="2" t="s">
        <v>1619</v>
      </c>
      <c r="E153" s="2" t="s">
        <v>1620</v>
      </c>
      <c r="F153" s="2" t="s">
        <v>1222</v>
      </c>
      <c r="G153" s="2" t="s">
        <v>1222</v>
      </c>
      <c r="H153" s="2" t="s">
        <v>1222</v>
      </c>
      <c r="I153" s="2" t="s">
        <v>1988</v>
      </c>
      <c r="J153" s="2" t="s">
        <v>262</v>
      </c>
      <c r="K153" s="2" t="s">
        <v>430</v>
      </c>
      <c r="L153" s="3">
        <v>54.85</v>
      </c>
      <c r="M153" s="3">
        <v>57.59</v>
      </c>
      <c r="N153" s="3">
        <v>119.99</v>
      </c>
      <c r="O153" s="2" t="s">
        <v>197</v>
      </c>
      <c r="P153" s="2" t="s">
        <v>1225</v>
      </c>
      <c r="Q153" s="2" t="s">
        <v>199</v>
      </c>
      <c r="R153" s="2" t="s">
        <v>200</v>
      </c>
      <c r="S153" s="2" t="s">
        <v>1246</v>
      </c>
      <c r="T153" s="2" t="s">
        <v>202</v>
      </c>
      <c r="U153" s="2" t="s">
        <v>203</v>
      </c>
      <c r="V153" s="2" t="s">
        <v>1120</v>
      </c>
      <c r="W153" s="2" t="s">
        <v>1077</v>
      </c>
      <c r="X153" s="2" t="s">
        <v>723</v>
      </c>
      <c r="Y153" s="2" t="s">
        <v>1227</v>
      </c>
      <c r="Z153" s="4">
        <v>148</v>
      </c>
      <c r="AA153" s="4">
        <f>=ROUNDDOWN(24.6666666666667,0)</f>
      </c>
      <c r="AB153" s="5">
        <v>6</v>
      </c>
      <c r="AC153" s="2" t="s">
        <v>200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/>
      <c r="AP153" s="4">
        <v>3</v>
      </c>
      <c r="AQ153" s="8">
        <v>187.48</v>
      </c>
      <c r="AR153" s="4"/>
      <c r="AS153" s="8"/>
      <c r="AT153" s="7"/>
      <c r="AU153" s="7"/>
      <c r="AV153" s="4" t="s">
        <v>200</v>
      </c>
      <c r="AW153" s="8" t="s">
        <v>200</v>
      </c>
      <c r="AX153" s="4" t="s">
        <v>200</v>
      </c>
      <c r="AY153" s="8" t="s">
        <v>200</v>
      </c>
      <c r="AZ153" s="7" t="s">
        <v>200</v>
      </c>
      <c r="BA153" s="7" t="s">
        <v>200</v>
      </c>
      <c r="BB153" s="7">
        <v>1</v>
      </c>
      <c r="BC153" s="4" t="s">
        <v>200</v>
      </c>
      <c r="BD153" s="8" t="s">
        <v>200</v>
      </c>
      <c r="BE153" s="4" t="s">
        <v>200</v>
      </c>
      <c r="BF153" s="8" t="s">
        <v>200</v>
      </c>
      <c r="BG153" s="7" t="s">
        <v>200</v>
      </c>
      <c r="BH153" s="7" t="s">
        <v>200</v>
      </c>
      <c r="BI153" s="7" t="s">
        <v>200</v>
      </c>
      <c r="BJ153" s="4">
        <v>3</v>
      </c>
      <c r="BK153" s="8">
        <v>187.48</v>
      </c>
      <c r="BL153" s="2" t="s">
        <v>1999</v>
      </c>
      <c r="BM153" s="7">
        <v>1</v>
      </c>
      <c r="BN153" s="7">
        <v>1</v>
      </c>
      <c r="BO153" s="4">
        <v>1</v>
      </c>
      <c r="BP153" s="8">
        <v>63.08</v>
      </c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1839</v>
      </c>
      <c r="BY153" s="2" t="s">
        <v>212</v>
      </c>
      <c r="BZ153" s="2" t="s">
        <v>200</v>
      </c>
      <c r="CA153" s="4"/>
      <c r="CB153" s="8"/>
      <c r="CC153" s="4"/>
      <c r="CD153" s="8"/>
      <c r="CE153" s="7"/>
      <c r="CF153" s="7"/>
      <c r="CG153" s="2" t="s">
        <v>210</v>
      </c>
      <c r="CH153" s="2" t="s">
        <v>197</v>
      </c>
      <c r="CI153" s="2" t="s">
        <v>715</v>
      </c>
      <c r="CJ153" s="2" t="s">
        <v>200</v>
      </c>
      <c r="CK153" s="2" t="s">
        <v>212</v>
      </c>
      <c r="CL153" s="2" t="s">
        <v>200</v>
      </c>
      <c r="CM153" s="4"/>
      <c r="CN153" s="8"/>
      <c r="CO153" s="4"/>
      <c r="CP153" s="8"/>
      <c r="CQ153" s="7"/>
      <c r="CR153" s="7"/>
      <c r="CS153" s="2" t="s">
        <v>210</v>
      </c>
      <c r="CT153" s="2" t="s">
        <v>197</v>
      </c>
      <c r="CU153" s="2" t="s">
        <v>1229</v>
      </c>
      <c r="CV153" s="2" t="s">
        <v>200</v>
      </c>
      <c r="CW153" s="2" t="s">
        <v>212</v>
      </c>
      <c r="CX153" s="2" t="s">
        <v>200</v>
      </c>
      <c r="CY153" s="4">
        <v>1</v>
      </c>
      <c r="CZ153" s="8">
        <v>62.2</v>
      </c>
      <c r="DA153" s="4"/>
      <c r="DB153" s="8"/>
      <c r="DC153" s="7"/>
      <c r="DD153" s="7"/>
      <c r="DE153" s="2" t="s">
        <v>210</v>
      </c>
      <c r="DF153" s="2" t="s">
        <v>197</v>
      </c>
      <c r="DG153" s="2" t="s">
        <v>1990</v>
      </c>
      <c r="DH153" s="2" t="s">
        <v>1997</v>
      </c>
      <c r="DI153" s="2" t="s">
        <v>212</v>
      </c>
      <c r="DJ153" s="2" t="s">
        <v>200</v>
      </c>
      <c r="DK153" s="4">
        <v>1</v>
      </c>
      <c r="DL153" s="8">
        <v>62.2</v>
      </c>
      <c r="DM153" s="4"/>
      <c r="DN153" s="8"/>
      <c r="DO153" s="7"/>
      <c r="DP153" s="7"/>
      <c r="DQ153" s="2" t="s">
        <v>210</v>
      </c>
      <c r="DR153" s="2" t="s">
        <v>197</v>
      </c>
      <c r="DS153" s="2" t="s">
        <v>1233</v>
      </c>
      <c r="DT153" s="2" t="s">
        <v>1991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1233</v>
      </c>
      <c r="EF153" s="2" t="s">
        <v>1262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848</v>
      </c>
      <c r="ER153" s="2" t="s">
        <v>200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1237</v>
      </c>
      <c r="FD153" s="2" t="s">
        <v>1230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363</v>
      </c>
      <c r="FP153" s="2" t="s">
        <v>200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228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210</v>
      </c>
      <c r="GL153" s="2" t="s">
        <v>197</v>
      </c>
      <c r="GM153" s="2" t="s">
        <v>1233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254</v>
      </c>
      <c r="GX153" s="2" t="s">
        <v>197</v>
      </c>
      <c r="GY153" s="2" t="s">
        <v>200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254</v>
      </c>
      <c r="HJ153" s="2" t="s">
        <v>197</v>
      </c>
      <c r="HK153" s="2" t="s">
        <v>200</v>
      </c>
      <c r="HL153" s="2" t="s">
        <v>200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1240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210</v>
      </c>
      <c r="IH153" s="2" t="s">
        <v>197</v>
      </c>
      <c r="II153" s="2" t="s">
        <v>1233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228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254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254</v>
      </c>
      <c r="JR153" s="2" t="s">
        <v>197</v>
      </c>
      <c r="JS153" s="2" t="s">
        <v>200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242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254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254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254</v>
      </c>
      <c r="LN153" s="2" t="s">
        <v>197</v>
      </c>
      <c r="LO153" s="2" t="s">
        <v>200</v>
      </c>
      <c r="LP153" s="2" t="s">
        <v>200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254</v>
      </c>
      <c r="LZ153" s="2" t="s">
        <v>197</v>
      </c>
      <c r="MA153" s="2" t="s">
        <v>200</v>
      </c>
      <c r="MB153" s="2" t="s">
        <v>200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200</v>
      </c>
      <c r="ML153" s="2" t="s">
        <v>200</v>
      </c>
      <c r="MM153" s="2" t="s">
        <v>200</v>
      </c>
      <c r="MN153" s="2" t="s">
        <v>200</v>
      </c>
      <c r="MO153" s="2" t="s">
        <v>200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254</v>
      </c>
      <c r="MX153" s="2" t="s">
        <v>243</v>
      </c>
      <c r="MY153" s="2" t="s">
        <v>200</v>
      </c>
      <c r="MZ153" s="2" t="s">
        <v>200</v>
      </c>
      <c r="NA153" s="2" t="s">
        <v>212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254</v>
      </c>
      <c r="NJ153" s="2" t="s">
        <v>197</v>
      </c>
      <c r="NK153" s="2" t="s">
        <v>200</v>
      </c>
      <c r="NL153" s="2" t="s">
        <v>200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228</v>
      </c>
      <c r="NV153" s="2" t="s">
        <v>197</v>
      </c>
      <c r="NW153" s="2" t="s">
        <v>200</v>
      </c>
      <c r="NX153" s="2" t="s">
        <v>200</v>
      </c>
      <c r="NY153" s="2" t="s">
        <v>212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200</v>
      </c>
      <c r="OH153" s="2" t="s">
        <v>200</v>
      </c>
      <c r="OI153" s="2" t="s">
        <v>200</v>
      </c>
      <c r="OJ153" s="2" t="s">
        <v>200</v>
      </c>
      <c r="OK153" s="2" t="s">
        <v>200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254</v>
      </c>
      <c r="OT153" s="2" t="s">
        <v>197</v>
      </c>
      <c r="OU153" s="2" t="s">
        <v>200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228</v>
      </c>
      <c r="PF153" s="2" t="s">
        <v>197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254</v>
      </c>
      <c r="PR153" s="2" t="s">
        <v>197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254</v>
      </c>
      <c r="QD153" s="2" t="s">
        <v>197</v>
      </c>
      <c r="QE153" s="2" t="s">
        <v>200</v>
      </c>
      <c r="QF153" s="2" t="s">
        <v>200</v>
      </c>
      <c r="QG153" s="2" t="s">
        <v>212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200</v>
      </c>
      <c r="QP153" s="2" t="s">
        <v>200</v>
      </c>
      <c r="QQ153" s="2" t="s">
        <v>200</v>
      </c>
      <c r="QR153" s="2" t="s">
        <v>200</v>
      </c>
      <c r="QS153" s="2" t="s">
        <v>200</v>
      </c>
      <c r="QT153" s="2" t="s">
        <v>200</v>
      </c>
      <c r="QU153" s="4">
        <v>71</v>
      </c>
      <c r="QV153" s="4"/>
      <c r="QW153" s="4"/>
      <c r="QX153" s="4">
        <v>77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2000</v>
      </c>
      <c r="B154" s="2" t="s">
        <v>189</v>
      </c>
      <c r="C154" s="2" t="s">
        <v>190</v>
      </c>
      <c r="D154" s="2" t="s">
        <v>1619</v>
      </c>
      <c r="E154" s="2" t="s">
        <v>1620</v>
      </c>
      <c r="F154" s="2" t="s">
        <v>1204</v>
      </c>
      <c r="G154" s="2" t="s">
        <v>1204</v>
      </c>
      <c r="H154" s="2" t="s">
        <v>1204</v>
      </c>
      <c r="I154" s="2" t="s">
        <v>1967</v>
      </c>
      <c r="J154" s="2" t="s">
        <v>195</v>
      </c>
      <c r="K154" s="2" t="s">
        <v>684</v>
      </c>
      <c r="L154" s="3">
        <v>64.79</v>
      </c>
      <c r="M154" s="3">
        <v>68.03</v>
      </c>
      <c r="N154" s="3">
        <v>131.99</v>
      </c>
      <c r="O154" s="2" t="s">
        <v>197</v>
      </c>
      <c r="P154" s="2" t="s">
        <v>685</v>
      </c>
      <c r="Q154" s="2" t="s">
        <v>199</v>
      </c>
      <c r="R154" s="2" t="s">
        <v>200</v>
      </c>
      <c r="S154" s="2" t="s">
        <v>1205</v>
      </c>
      <c r="T154" s="2" t="s">
        <v>202</v>
      </c>
      <c r="U154" s="2" t="s">
        <v>203</v>
      </c>
      <c r="V154" s="2" t="s">
        <v>859</v>
      </c>
      <c r="W154" s="2" t="s">
        <v>1048</v>
      </c>
      <c r="X154" s="2" t="s">
        <v>205</v>
      </c>
      <c r="Y154" s="2" t="s">
        <v>257</v>
      </c>
      <c r="Z154" s="4">
        <v>272</v>
      </c>
      <c r="AA154" s="4">
        <f>=ROUNDDOWN(54.4,0)</f>
      </c>
      <c r="AB154" s="5">
        <v>5</v>
      </c>
      <c r="AC154" s="2" t="s">
        <v>200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/>
      <c r="AP154" s="4">
        <v>1</v>
      </c>
      <c r="AQ154" s="8">
        <v>73.47</v>
      </c>
      <c r="AR154" s="4">
        <v>10</v>
      </c>
      <c r="AS154" s="8">
        <v>721.78</v>
      </c>
      <c r="AT154" s="7">
        <v>-0.9</v>
      </c>
      <c r="AU154" s="7">
        <v>-0.8982</v>
      </c>
      <c r="AV154" s="4">
        <v>5</v>
      </c>
      <c r="AW154" s="8">
        <v>410.21</v>
      </c>
      <c r="AX154" s="4">
        <v>14</v>
      </c>
      <c r="AY154" s="8">
        <v>1079.36</v>
      </c>
      <c r="AZ154" s="7">
        <v>-0.6429</v>
      </c>
      <c r="BA154" s="7">
        <v>-0.62</v>
      </c>
      <c r="BB154" s="7">
        <v>0.1791</v>
      </c>
      <c r="BC154" s="4">
        <v>5</v>
      </c>
      <c r="BD154" s="8">
        <v>410.21</v>
      </c>
      <c r="BE154" s="4">
        <v>14</v>
      </c>
      <c r="BF154" s="8">
        <v>1079.36</v>
      </c>
      <c r="BG154" s="7">
        <v>-0.6429</v>
      </c>
      <c r="BH154" s="7">
        <v>-0.62</v>
      </c>
      <c r="BI154" s="7">
        <v>1</v>
      </c>
      <c r="BJ154" s="4">
        <v>1</v>
      </c>
      <c r="BK154" s="8">
        <v>73.47</v>
      </c>
      <c r="BL154" s="2" t="s">
        <v>1279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2001</v>
      </c>
      <c r="BY154" s="2" t="s">
        <v>212</v>
      </c>
      <c r="BZ154" s="2" t="s">
        <v>200</v>
      </c>
      <c r="CA154" s="4"/>
      <c r="CB154" s="8"/>
      <c r="CC154" s="4">
        <v>2</v>
      </c>
      <c r="CD154" s="8">
        <v>136.06</v>
      </c>
      <c r="CE154" s="7">
        <v>-1</v>
      </c>
      <c r="CF154" s="7">
        <v>-1</v>
      </c>
      <c r="CG154" s="2" t="s">
        <v>210</v>
      </c>
      <c r="CH154" s="2" t="s">
        <v>197</v>
      </c>
      <c r="CI154" s="2" t="s">
        <v>452</v>
      </c>
      <c r="CJ154" s="2" t="s">
        <v>2002</v>
      </c>
      <c r="CK154" s="2" t="s">
        <v>212</v>
      </c>
      <c r="CL154" s="2" t="s">
        <v>200</v>
      </c>
      <c r="CM154" s="4"/>
      <c r="CN154" s="8"/>
      <c r="CO154" s="4"/>
      <c r="CP154" s="8"/>
      <c r="CQ154" s="7"/>
      <c r="CR154" s="7"/>
      <c r="CS154" s="2" t="s">
        <v>210</v>
      </c>
      <c r="CT154" s="2" t="s">
        <v>197</v>
      </c>
      <c r="CU154" s="2" t="s">
        <v>929</v>
      </c>
      <c r="CV154" s="2" t="s">
        <v>2003</v>
      </c>
      <c r="CW154" s="2" t="s">
        <v>212</v>
      </c>
      <c r="CX154" s="2" t="s">
        <v>200</v>
      </c>
      <c r="CY154" s="4">
        <v>1</v>
      </c>
      <c r="CZ154" s="8">
        <v>73.47</v>
      </c>
      <c r="DA154" s="4">
        <v>5</v>
      </c>
      <c r="DB154" s="8">
        <v>367.35</v>
      </c>
      <c r="DC154" s="7">
        <v>-0.8</v>
      </c>
      <c r="DD154" s="7">
        <v>-0.8</v>
      </c>
      <c r="DE154" s="2" t="s">
        <v>210</v>
      </c>
      <c r="DF154" s="2" t="s">
        <v>197</v>
      </c>
      <c r="DG154" s="2" t="s">
        <v>438</v>
      </c>
      <c r="DH154" s="2" t="s">
        <v>1182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441</v>
      </c>
      <c r="DT154" s="2" t="s">
        <v>1133</v>
      </c>
      <c r="DU154" s="2" t="s">
        <v>212</v>
      </c>
      <c r="DV154" s="2" t="s">
        <v>200</v>
      </c>
      <c r="DW154" s="4"/>
      <c r="DX154" s="8"/>
      <c r="DY154" s="4">
        <v>2</v>
      </c>
      <c r="DZ154" s="8">
        <v>146.94</v>
      </c>
      <c r="EA154" s="7">
        <v>-1</v>
      </c>
      <c r="EB154" s="7">
        <v>-1</v>
      </c>
      <c r="EC154" s="2" t="s">
        <v>210</v>
      </c>
      <c r="ED154" s="2" t="s">
        <v>197</v>
      </c>
      <c r="EE154" s="2" t="s">
        <v>1054</v>
      </c>
      <c r="EF154" s="2" t="s">
        <v>1211</v>
      </c>
      <c r="EG154" s="2" t="s">
        <v>212</v>
      </c>
      <c r="EH154" s="2" t="s">
        <v>200</v>
      </c>
      <c r="EI154" s="4"/>
      <c r="EJ154" s="8"/>
      <c r="EK154" s="4">
        <v>1</v>
      </c>
      <c r="EL154" s="8">
        <v>71.43</v>
      </c>
      <c r="EM154" s="7">
        <v>-1</v>
      </c>
      <c r="EN154" s="7">
        <v>-1</v>
      </c>
      <c r="EO154" s="2" t="s">
        <v>210</v>
      </c>
      <c r="EP154" s="2" t="s">
        <v>197</v>
      </c>
      <c r="EQ154" s="2" t="s">
        <v>612</v>
      </c>
      <c r="ER154" s="2" t="s">
        <v>2004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740</v>
      </c>
      <c r="FD154" s="2" t="s">
        <v>2005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1717</v>
      </c>
      <c r="FP154" s="2" t="s">
        <v>2006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228</v>
      </c>
      <c r="FZ154" s="2" t="s">
        <v>197</v>
      </c>
      <c r="GA154" s="2" t="s">
        <v>200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406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254</v>
      </c>
      <c r="GX154" s="2" t="s">
        <v>197</v>
      </c>
      <c r="GY154" s="2" t="s">
        <v>200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307</v>
      </c>
      <c r="HJ154" s="2" t="s">
        <v>197</v>
      </c>
      <c r="HK154" s="2" t="s">
        <v>369</v>
      </c>
      <c r="HL154" s="2" t="s">
        <v>200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254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197</v>
      </c>
      <c r="II154" s="2" t="s">
        <v>438</v>
      </c>
      <c r="IJ154" s="2" t="s">
        <v>2007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228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254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200</v>
      </c>
      <c r="JR154" s="2" t="s">
        <v>200</v>
      </c>
      <c r="JS154" s="2" t="s">
        <v>200</v>
      </c>
      <c r="JT154" s="2" t="s">
        <v>200</v>
      </c>
      <c r="JU154" s="2" t="s">
        <v>200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242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243</v>
      </c>
      <c r="KQ154" s="2" t="s">
        <v>803</v>
      </c>
      <c r="KR154" s="2" t="s">
        <v>2008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406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243</v>
      </c>
      <c r="LO154" s="2" t="s">
        <v>412</v>
      </c>
      <c r="LP154" s="2" t="s">
        <v>200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254</v>
      </c>
      <c r="LZ154" s="2" t="s">
        <v>197</v>
      </c>
      <c r="MA154" s="2" t="s">
        <v>200</v>
      </c>
      <c r="MB154" s="2" t="s">
        <v>200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251</v>
      </c>
      <c r="MM154" s="2" t="s">
        <v>438</v>
      </c>
      <c r="MN154" s="2" t="s">
        <v>314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254</v>
      </c>
      <c r="NJ154" s="2" t="s">
        <v>197</v>
      </c>
      <c r="NK154" s="2" t="s">
        <v>200</v>
      </c>
      <c r="NL154" s="2" t="s">
        <v>200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210</v>
      </c>
      <c r="NV154" s="2" t="s">
        <v>243</v>
      </c>
      <c r="NW154" s="2" t="s">
        <v>279</v>
      </c>
      <c r="NX154" s="2" t="s">
        <v>200</v>
      </c>
      <c r="NY154" s="2" t="s">
        <v>212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242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254</v>
      </c>
      <c r="OT154" s="2" t="s">
        <v>243</v>
      </c>
      <c r="OU154" s="2" t="s">
        <v>200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307</v>
      </c>
      <c r="PF154" s="2" t="s">
        <v>197</v>
      </c>
      <c r="PG154" s="2" t="s">
        <v>765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254</v>
      </c>
      <c r="PR154" s="2" t="s">
        <v>197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254</v>
      </c>
      <c r="QP154" s="2" t="s">
        <v>243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>
        <v>272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2009</v>
      </c>
      <c r="B155" s="2" t="s">
        <v>189</v>
      </c>
      <c r="C155" s="2" t="s">
        <v>190</v>
      </c>
      <c r="D155" s="2" t="s">
        <v>1619</v>
      </c>
      <c r="E155" s="2" t="s">
        <v>1620</v>
      </c>
      <c r="F155" s="2" t="s">
        <v>1204</v>
      </c>
      <c r="G155" s="2" t="s">
        <v>1204</v>
      </c>
      <c r="H155" s="2" t="s">
        <v>1204</v>
      </c>
      <c r="I155" s="2" t="s">
        <v>1967</v>
      </c>
      <c r="J155" s="2" t="s">
        <v>262</v>
      </c>
      <c r="K155" s="2" t="s">
        <v>684</v>
      </c>
      <c r="L155" s="3">
        <v>79.38</v>
      </c>
      <c r="M155" s="3">
        <v>83.35</v>
      </c>
      <c r="N155" s="3">
        <v>161.99</v>
      </c>
      <c r="O155" s="2" t="s">
        <v>197</v>
      </c>
      <c r="P155" s="2" t="s">
        <v>528</v>
      </c>
      <c r="Q155" s="2" t="s">
        <v>199</v>
      </c>
      <c r="R155" s="2" t="s">
        <v>200</v>
      </c>
      <c r="S155" s="2" t="s">
        <v>1205</v>
      </c>
      <c r="T155" s="2" t="s">
        <v>202</v>
      </c>
      <c r="U155" s="2" t="s">
        <v>203</v>
      </c>
      <c r="V155" s="2" t="s">
        <v>859</v>
      </c>
      <c r="W155" s="2" t="s">
        <v>1048</v>
      </c>
      <c r="X155" s="2" t="s">
        <v>205</v>
      </c>
      <c r="Y155" s="2" t="s">
        <v>257</v>
      </c>
      <c r="Z155" s="4">
        <v>159</v>
      </c>
      <c r="AA155" s="4">
        <f>=ROUNDDOWN(39.75,0)</f>
      </c>
      <c r="AB155" s="5">
        <v>4</v>
      </c>
      <c r="AC155" s="2" t="s">
        <v>200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/>
      <c r="AP155" s="4">
        <v>4</v>
      </c>
      <c r="AQ155" s="8">
        <v>336.74</v>
      </c>
      <c r="AR155" s="4">
        <v>4</v>
      </c>
      <c r="AS155" s="8">
        <v>357.58</v>
      </c>
      <c r="AT155" s="7"/>
      <c r="AU155" s="7">
        <v>-0.0583</v>
      </c>
      <c r="AV155" s="4" t="s">
        <v>200</v>
      </c>
      <c r="AW155" s="8" t="s">
        <v>200</v>
      </c>
      <c r="AX155" s="4" t="s">
        <v>200</v>
      </c>
      <c r="AY155" s="8" t="s">
        <v>200</v>
      </c>
      <c r="AZ155" s="7" t="s">
        <v>200</v>
      </c>
      <c r="BA155" s="7" t="s">
        <v>200</v>
      </c>
      <c r="BB155" s="7">
        <v>0.8209</v>
      </c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 t="s">
        <v>200</v>
      </c>
      <c r="BJ155" s="4">
        <v>4</v>
      </c>
      <c r="BK155" s="8">
        <v>336.74</v>
      </c>
      <c r="BL155" s="2" t="s">
        <v>2010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210</v>
      </c>
      <c r="BV155" s="2" t="s">
        <v>197</v>
      </c>
      <c r="BW155" s="2" t="s">
        <v>200</v>
      </c>
      <c r="BX155" s="2" t="s">
        <v>2011</v>
      </c>
      <c r="BY155" s="2" t="s">
        <v>212</v>
      </c>
      <c r="BZ155" s="2" t="s">
        <v>200</v>
      </c>
      <c r="CA155" s="4">
        <v>1</v>
      </c>
      <c r="CB155" s="8">
        <v>66.68</v>
      </c>
      <c r="CC155" s="4"/>
      <c r="CD155" s="8"/>
      <c r="CE155" s="7"/>
      <c r="CF155" s="7"/>
      <c r="CG155" s="2" t="s">
        <v>210</v>
      </c>
      <c r="CH155" s="2" t="s">
        <v>197</v>
      </c>
      <c r="CI155" s="2" t="s">
        <v>452</v>
      </c>
      <c r="CJ155" s="2" t="s">
        <v>314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741</v>
      </c>
      <c r="CV155" s="2" t="s">
        <v>1128</v>
      </c>
      <c r="CW155" s="2" t="s">
        <v>212</v>
      </c>
      <c r="CX155" s="2" t="s">
        <v>200</v>
      </c>
      <c r="CY155" s="4">
        <v>1</v>
      </c>
      <c r="CZ155" s="8">
        <v>90.02</v>
      </c>
      <c r="DA155" s="4"/>
      <c r="DB155" s="8"/>
      <c r="DC155" s="7"/>
      <c r="DD155" s="7"/>
      <c r="DE155" s="2" t="s">
        <v>210</v>
      </c>
      <c r="DF155" s="2" t="s">
        <v>197</v>
      </c>
      <c r="DG155" s="2" t="s">
        <v>438</v>
      </c>
      <c r="DH155" s="2" t="s">
        <v>1669</v>
      </c>
      <c r="DI155" s="2" t="s">
        <v>212</v>
      </c>
      <c r="DJ155" s="2" t="s">
        <v>200</v>
      </c>
      <c r="DK155" s="4">
        <v>1</v>
      </c>
      <c r="DL155" s="8">
        <v>90.02</v>
      </c>
      <c r="DM155" s="4">
        <v>1</v>
      </c>
      <c r="DN155" s="8">
        <v>90.02</v>
      </c>
      <c r="DO155" s="7"/>
      <c r="DP155" s="7"/>
      <c r="DQ155" s="2" t="s">
        <v>210</v>
      </c>
      <c r="DR155" s="2" t="s">
        <v>197</v>
      </c>
      <c r="DS155" s="2" t="s">
        <v>441</v>
      </c>
      <c r="DT155" s="2" t="s">
        <v>2002</v>
      </c>
      <c r="DU155" s="2" t="s">
        <v>212</v>
      </c>
      <c r="DV155" s="2" t="s">
        <v>200</v>
      </c>
      <c r="DW155" s="4">
        <v>1</v>
      </c>
      <c r="DX155" s="8">
        <v>90.02</v>
      </c>
      <c r="DY155" s="4">
        <v>2</v>
      </c>
      <c r="DZ155" s="8">
        <v>180.04</v>
      </c>
      <c r="EA155" s="7">
        <v>-0.5</v>
      </c>
      <c r="EB155" s="7">
        <v>-0.5</v>
      </c>
      <c r="EC155" s="2" t="s">
        <v>210</v>
      </c>
      <c r="ED155" s="2" t="s">
        <v>197</v>
      </c>
      <c r="EE155" s="2" t="s">
        <v>1054</v>
      </c>
      <c r="EF155" s="2" t="s">
        <v>1211</v>
      </c>
      <c r="EG155" s="2" t="s">
        <v>212</v>
      </c>
      <c r="EH155" s="2" t="s">
        <v>200</v>
      </c>
      <c r="EI155" s="4"/>
      <c r="EJ155" s="8"/>
      <c r="EK155" s="4">
        <v>1</v>
      </c>
      <c r="EL155" s="8">
        <v>87.52</v>
      </c>
      <c r="EM155" s="7">
        <v>-1</v>
      </c>
      <c r="EN155" s="7">
        <v>-1</v>
      </c>
      <c r="EO155" s="2" t="s">
        <v>210</v>
      </c>
      <c r="EP155" s="2" t="s">
        <v>197</v>
      </c>
      <c r="EQ155" s="2" t="s">
        <v>612</v>
      </c>
      <c r="ER155" s="2" t="s">
        <v>1456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740</v>
      </c>
      <c r="FD155" s="2" t="s">
        <v>1558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1717</v>
      </c>
      <c r="FP155" s="2" t="s">
        <v>2012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228</v>
      </c>
      <c r="FZ155" s="2" t="s">
        <v>197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406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254</v>
      </c>
      <c r="GX155" s="2" t="s">
        <v>197</v>
      </c>
      <c r="GY155" s="2" t="s">
        <v>200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307</v>
      </c>
      <c r="HJ155" s="2" t="s">
        <v>197</v>
      </c>
      <c r="HK155" s="2" t="s">
        <v>369</v>
      </c>
      <c r="HL155" s="2" t="s">
        <v>1127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254</v>
      </c>
      <c r="HV155" s="2" t="s">
        <v>197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210</v>
      </c>
      <c r="IH155" s="2" t="s">
        <v>197</v>
      </c>
      <c r="II155" s="2" t="s">
        <v>438</v>
      </c>
      <c r="IJ155" s="2" t="s">
        <v>442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228</v>
      </c>
      <c r="IT155" s="2" t="s">
        <v>197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254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200</v>
      </c>
      <c r="JR155" s="2" t="s">
        <v>200</v>
      </c>
      <c r="JS155" s="2" t="s">
        <v>200</v>
      </c>
      <c r="JT155" s="2" t="s">
        <v>200</v>
      </c>
      <c r="JU155" s="2" t="s">
        <v>200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242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243</v>
      </c>
      <c r="KQ155" s="2" t="s">
        <v>803</v>
      </c>
      <c r="KR155" s="2" t="s">
        <v>1321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406</v>
      </c>
      <c r="LB155" s="2" t="s">
        <v>197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243</v>
      </c>
      <c r="LO155" s="2" t="s">
        <v>412</v>
      </c>
      <c r="LP155" s="2" t="s">
        <v>200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254</v>
      </c>
      <c r="LZ155" s="2" t="s">
        <v>197</v>
      </c>
      <c r="MA155" s="2" t="s">
        <v>200</v>
      </c>
      <c r="MB155" s="2" t="s">
        <v>200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251</v>
      </c>
      <c r="MM155" s="2" t="s">
        <v>438</v>
      </c>
      <c r="MN155" s="2" t="s">
        <v>735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254</v>
      </c>
      <c r="NJ155" s="2" t="s">
        <v>197</v>
      </c>
      <c r="NK155" s="2" t="s">
        <v>200</v>
      </c>
      <c r="NL155" s="2" t="s">
        <v>200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210</v>
      </c>
      <c r="NV155" s="2" t="s">
        <v>243</v>
      </c>
      <c r="NW155" s="2" t="s">
        <v>279</v>
      </c>
      <c r="NX155" s="2" t="s">
        <v>200</v>
      </c>
      <c r="NY155" s="2" t="s">
        <v>212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242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254</v>
      </c>
      <c r="OT155" s="2" t="s">
        <v>243</v>
      </c>
      <c r="OU155" s="2" t="s">
        <v>200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307</v>
      </c>
      <c r="PF155" s="2" t="s">
        <v>197</v>
      </c>
      <c r="PG155" s="2" t="s">
        <v>765</v>
      </c>
      <c r="PH155" s="2" t="s">
        <v>2013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254</v>
      </c>
      <c r="PR155" s="2" t="s">
        <v>197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254</v>
      </c>
      <c r="QP155" s="2" t="s">
        <v>243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>
        <v>159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2014</v>
      </c>
      <c r="B156" s="2" t="s">
        <v>189</v>
      </c>
      <c r="C156" s="2" t="s">
        <v>190</v>
      </c>
      <c r="D156" s="2" t="s">
        <v>1619</v>
      </c>
      <c r="E156" s="2" t="s">
        <v>1620</v>
      </c>
      <c r="F156" s="2" t="s">
        <v>1301</v>
      </c>
      <c r="G156" s="2" t="s">
        <v>1301</v>
      </c>
      <c r="H156" s="2" t="s">
        <v>1301</v>
      </c>
      <c r="I156" s="2" t="s">
        <v>2015</v>
      </c>
      <c r="J156" s="2" t="s">
        <v>195</v>
      </c>
      <c r="K156" s="2" t="s">
        <v>286</v>
      </c>
      <c r="L156" s="3">
        <v>58.57</v>
      </c>
      <c r="M156" s="3">
        <v>61.5</v>
      </c>
      <c r="N156" s="3">
        <v>129.99</v>
      </c>
      <c r="O156" s="2" t="s">
        <v>395</v>
      </c>
      <c r="P156" s="2" t="s">
        <v>396</v>
      </c>
      <c r="Q156" s="2" t="s">
        <v>199</v>
      </c>
      <c r="R156" s="2" t="s">
        <v>200</v>
      </c>
      <c r="S156" s="2" t="s">
        <v>1303</v>
      </c>
      <c r="T156" s="2" t="s">
        <v>202</v>
      </c>
      <c r="U156" s="2" t="s">
        <v>203</v>
      </c>
      <c r="V156" s="2" t="s">
        <v>1048</v>
      </c>
      <c r="W156" s="2" t="s">
        <v>205</v>
      </c>
      <c r="X156" s="2" t="s">
        <v>1304</v>
      </c>
      <c r="Y156" s="2" t="s">
        <v>1305</v>
      </c>
      <c r="Z156" s="4">
        <v>50</v>
      </c>
      <c r="AA156" s="4">
        <f>=ROUNDDOWN(125,0)</f>
      </c>
      <c r="AB156" s="5">
        <v>0.4</v>
      </c>
      <c r="AC156" s="2" t="s">
        <v>200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>
        <v>6</v>
      </c>
      <c r="AW156" s="8">
        <v>349.46</v>
      </c>
      <c r="AX156" s="4">
        <v>1</v>
      </c>
      <c r="AY156" s="8">
        <v>78.91</v>
      </c>
      <c r="AZ156" s="7">
        <v>5</v>
      </c>
      <c r="BA156" s="7">
        <v>3.4286</v>
      </c>
      <c r="BB156" s="7"/>
      <c r="BC156" s="4">
        <v>6</v>
      </c>
      <c r="BD156" s="8">
        <v>349.46</v>
      </c>
      <c r="BE156" s="4">
        <v>1</v>
      </c>
      <c r="BF156" s="8">
        <v>78.91</v>
      </c>
      <c r="BG156" s="7">
        <v>5</v>
      </c>
      <c r="BH156" s="7">
        <v>3.4286</v>
      </c>
      <c r="BI156" s="7">
        <v>1</v>
      </c>
      <c r="BJ156" s="4"/>
      <c r="BK156" s="8"/>
      <c r="BL156" s="2" t="s">
        <v>200</v>
      </c>
      <c r="BM156" s="7"/>
      <c r="BN156" s="7"/>
      <c r="BO156" s="4"/>
      <c r="BP156" s="8"/>
      <c r="BQ156" s="4"/>
      <c r="BR156" s="8"/>
      <c r="BS156" s="7"/>
      <c r="BT156" s="7"/>
      <c r="BU156" s="2" t="s">
        <v>1307</v>
      </c>
      <c r="BV156" s="2" t="s">
        <v>197</v>
      </c>
      <c r="BW156" s="2" t="s">
        <v>200</v>
      </c>
      <c r="BX156" s="2" t="s">
        <v>200</v>
      </c>
      <c r="BY156" s="2" t="s">
        <v>212</v>
      </c>
      <c r="BZ156" s="2" t="s">
        <v>200</v>
      </c>
      <c r="CA156" s="4"/>
      <c r="CB156" s="8"/>
      <c r="CC156" s="4"/>
      <c r="CD156" s="8"/>
      <c r="CE156" s="7"/>
      <c r="CF156" s="7"/>
      <c r="CG156" s="2" t="s">
        <v>210</v>
      </c>
      <c r="CH156" s="2" t="s">
        <v>197</v>
      </c>
      <c r="CI156" s="2" t="s">
        <v>801</v>
      </c>
      <c r="CJ156" s="2" t="s">
        <v>1038</v>
      </c>
      <c r="CK156" s="2" t="s">
        <v>499</v>
      </c>
      <c r="CL156" s="2" t="s">
        <v>200</v>
      </c>
      <c r="CM156" s="4"/>
      <c r="CN156" s="8"/>
      <c r="CO156" s="4"/>
      <c r="CP156" s="8"/>
      <c r="CQ156" s="7"/>
      <c r="CR156" s="7"/>
      <c r="CS156" s="2" t="s">
        <v>210</v>
      </c>
      <c r="CT156" s="2" t="s">
        <v>197</v>
      </c>
      <c r="CU156" s="2" t="s">
        <v>944</v>
      </c>
      <c r="CV156" s="2" t="s">
        <v>306</v>
      </c>
      <c r="CW156" s="2" t="s">
        <v>499</v>
      </c>
      <c r="CX156" s="2" t="s">
        <v>200</v>
      </c>
      <c r="CY156" s="4"/>
      <c r="CZ156" s="8"/>
      <c r="DA156" s="4"/>
      <c r="DB156" s="8"/>
      <c r="DC156" s="7"/>
      <c r="DD156" s="7"/>
      <c r="DE156" s="2" t="s">
        <v>210</v>
      </c>
      <c r="DF156" s="2" t="s">
        <v>197</v>
      </c>
      <c r="DG156" s="2" t="s">
        <v>1305</v>
      </c>
      <c r="DH156" s="2" t="s">
        <v>1198</v>
      </c>
      <c r="DI156" s="2" t="s">
        <v>212</v>
      </c>
      <c r="DJ156" s="2" t="s">
        <v>200</v>
      </c>
      <c r="DK156" s="4"/>
      <c r="DL156" s="8"/>
      <c r="DM156" s="4"/>
      <c r="DN156" s="8"/>
      <c r="DO156" s="7"/>
      <c r="DP156" s="7"/>
      <c r="DQ156" s="2" t="s">
        <v>210</v>
      </c>
      <c r="DR156" s="2" t="s">
        <v>197</v>
      </c>
      <c r="DS156" s="2" t="s">
        <v>1309</v>
      </c>
      <c r="DT156" s="2" t="s">
        <v>2016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1198</v>
      </c>
      <c r="EF156" s="2" t="s">
        <v>2017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612</v>
      </c>
      <c r="ER156" s="2" t="s">
        <v>1683</v>
      </c>
      <c r="ES156" s="2" t="s">
        <v>212</v>
      </c>
      <c r="ET156" s="2" t="s">
        <v>200</v>
      </c>
      <c r="EU156" s="4"/>
      <c r="EV156" s="8"/>
      <c r="EW156" s="4"/>
      <c r="EX156" s="8"/>
      <c r="EY156" s="7"/>
      <c r="EZ156" s="7"/>
      <c r="FA156" s="2" t="s">
        <v>210</v>
      </c>
      <c r="FB156" s="2" t="s">
        <v>197</v>
      </c>
      <c r="FC156" s="2" t="s">
        <v>939</v>
      </c>
      <c r="FD156" s="2" t="s">
        <v>2018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228</v>
      </c>
      <c r="FN156" s="2" t="s">
        <v>197</v>
      </c>
      <c r="FO156" s="2" t="s">
        <v>200</v>
      </c>
      <c r="FP156" s="2" t="s">
        <v>200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210</v>
      </c>
      <c r="FZ156" s="2" t="s">
        <v>197</v>
      </c>
      <c r="GA156" s="2" t="s">
        <v>1312</v>
      </c>
      <c r="GB156" s="2" t="s">
        <v>1112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210</v>
      </c>
      <c r="GL156" s="2" t="s">
        <v>197</v>
      </c>
      <c r="GM156" s="2" t="s">
        <v>1058</v>
      </c>
      <c r="GN156" s="2" t="s">
        <v>537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254</v>
      </c>
      <c r="GX156" s="2" t="s">
        <v>197</v>
      </c>
      <c r="GY156" s="2" t="s">
        <v>200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197</v>
      </c>
      <c r="HK156" s="2" t="s">
        <v>369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254</v>
      </c>
      <c r="HV156" s="2" t="s">
        <v>197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210</v>
      </c>
      <c r="IH156" s="2" t="s">
        <v>197</v>
      </c>
      <c r="II156" s="2" t="s">
        <v>1305</v>
      </c>
      <c r="IJ156" s="2" t="s">
        <v>968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228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254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200</v>
      </c>
      <c r="JR156" s="2" t="s">
        <v>200</v>
      </c>
      <c r="JS156" s="2" t="s">
        <v>200</v>
      </c>
      <c r="JT156" s="2" t="s">
        <v>200</v>
      </c>
      <c r="JU156" s="2" t="s">
        <v>200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242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243</v>
      </c>
      <c r="KQ156" s="2" t="s">
        <v>1314</v>
      </c>
      <c r="KR156" s="2" t="s">
        <v>1161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254</v>
      </c>
      <c r="LB156" s="2" t="s">
        <v>197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254</v>
      </c>
      <c r="LN156" s="2" t="s">
        <v>197</v>
      </c>
      <c r="LO156" s="2" t="s">
        <v>200</v>
      </c>
      <c r="LP156" s="2" t="s">
        <v>200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254</v>
      </c>
      <c r="LZ156" s="2" t="s">
        <v>197</v>
      </c>
      <c r="MA156" s="2" t="s">
        <v>200</v>
      </c>
      <c r="MB156" s="2" t="s">
        <v>200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251</v>
      </c>
      <c r="MM156" s="2" t="s">
        <v>2019</v>
      </c>
      <c r="MN156" s="2" t="s">
        <v>2020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254</v>
      </c>
      <c r="MX156" s="2" t="s">
        <v>243</v>
      </c>
      <c r="MY156" s="2" t="s">
        <v>200</v>
      </c>
      <c r="MZ156" s="2" t="s">
        <v>200</v>
      </c>
      <c r="NA156" s="2" t="s">
        <v>212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254</v>
      </c>
      <c r="NJ156" s="2" t="s">
        <v>197</v>
      </c>
      <c r="NK156" s="2" t="s">
        <v>200</v>
      </c>
      <c r="NL156" s="2" t="s">
        <v>200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210</v>
      </c>
      <c r="NV156" s="2" t="s">
        <v>243</v>
      </c>
      <c r="NW156" s="2" t="s">
        <v>279</v>
      </c>
      <c r="NX156" s="2" t="s">
        <v>200</v>
      </c>
      <c r="NY156" s="2" t="s">
        <v>212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242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254</v>
      </c>
      <c r="OT156" s="2" t="s">
        <v>243</v>
      </c>
      <c r="OU156" s="2" t="s">
        <v>200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210</v>
      </c>
      <c r="PF156" s="2" t="s">
        <v>197</v>
      </c>
      <c r="PG156" s="2" t="s">
        <v>880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254</v>
      </c>
      <c r="PR156" s="2" t="s">
        <v>197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254</v>
      </c>
      <c r="QD156" s="2" t="s">
        <v>197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254</v>
      </c>
      <c r="QP156" s="2" t="s">
        <v>243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>
        <v>50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2021</v>
      </c>
      <c r="B157" s="2" t="s">
        <v>189</v>
      </c>
      <c r="C157" s="2" t="s">
        <v>190</v>
      </c>
      <c r="D157" s="2" t="s">
        <v>1619</v>
      </c>
      <c r="E157" s="2" t="s">
        <v>1620</v>
      </c>
      <c r="F157" s="2" t="s">
        <v>1301</v>
      </c>
      <c r="G157" s="2" t="s">
        <v>1301</v>
      </c>
      <c r="H157" s="2" t="s">
        <v>1301</v>
      </c>
      <c r="I157" s="2" t="s">
        <v>2015</v>
      </c>
      <c r="J157" s="2" t="s">
        <v>262</v>
      </c>
      <c r="K157" s="2" t="s">
        <v>286</v>
      </c>
      <c r="L157" s="3">
        <v>71.57</v>
      </c>
      <c r="M157" s="3">
        <v>75.15</v>
      </c>
      <c r="N157" s="3">
        <v>159.99</v>
      </c>
      <c r="O157" s="2" t="s">
        <v>395</v>
      </c>
      <c r="P157" s="2" t="s">
        <v>396</v>
      </c>
      <c r="Q157" s="2" t="s">
        <v>199</v>
      </c>
      <c r="R157" s="2" t="s">
        <v>200</v>
      </c>
      <c r="S157" s="2" t="s">
        <v>1303</v>
      </c>
      <c r="T157" s="2" t="s">
        <v>202</v>
      </c>
      <c r="U157" s="2" t="s">
        <v>203</v>
      </c>
      <c r="V157" s="2" t="s">
        <v>1048</v>
      </c>
      <c r="W157" s="2" t="s">
        <v>205</v>
      </c>
      <c r="X157" s="2" t="s">
        <v>1304</v>
      </c>
      <c r="Y157" s="2" t="s">
        <v>1305</v>
      </c>
      <c r="Z157" s="4">
        <v>60</v>
      </c>
      <c r="AA157" s="4">
        <f>=ROUNDDOWN(19.3548387096774,0)</f>
      </c>
      <c r="AB157" s="5">
        <v>3.1</v>
      </c>
      <c r="AC157" s="2" t="s">
        <v>200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/>
      <c r="AP157" s="4">
        <v>6</v>
      </c>
      <c r="AQ157" s="8">
        <v>349.46</v>
      </c>
      <c r="AR157" s="4">
        <v>1</v>
      </c>
      <c r="AS157" s="8">
        <v>78.91</v>
      </c>
      <c r="AT157" s="7">
        <v>5</v>
      </c>
      <c r="AU157" s="7">
        <v>3.4286</v>
      </c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>
        <v>1</v>
      </c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>
        <v>6</v>
      </c>
      <c r="BK157" s="8">
        <v>349.46</v>
      </c>
      <c r="BL157" s="2" t="s">
        <v>2022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1307</v>
      </c>
      <c r="BV157" s="2" t="s">
        <v>197</v>
      </c>
      <c r="BW157" s="2" t="s">
        <v>200</v>
      </c>
      <c r="BX157" s="2" t="s">
        <v>200</v>
      </c>
      <c r="BY157" s="2" t="s">
        <v>212</v>
      </c>
      <c r="BZ157" s="2" t="s">
        <v>200</v>
      </c>
      <c r="CA157" s="4">
        <v>3</v>
      </c>
      <c r="CB157" s="8">
        <v>110.48</v>
      </c>
      <c r="CC157" s="4"/>
      <c r="CD157" s="8"/>
      <c r="CE157" s="7"/>
      <c r="CF157" s="7"/>
      <c r="CG157" s="2" t="s">
        <v>210</v>
      </c>
      <c r="CH157" s="2" t="s">
        <v>197</v>
      </c>
      <c r="CI157" s="2" t="s">
        <v>801</v>
      </c>
      <c r="CJ157" s="2" t="s">
        <v>1038</v>
      </c>
      <c r="CK157" s="2" t="s">
        <v>499</v>
      </c>
      <c r="CL157" s="2" t="s">
        <v>200</v>
      </c>
      <c r="CM157" s="4">
        <v>1</v>
      </c>
      <c r="CN157" s="8">
        <v>84.17</v>
      </c>
      <c r="CO157" s="4"/>
      <c r="CP157" s="8"/>
      <c r="CQ157" s="7"/>
      <c r="CR157" s="7"/>
      <c r="CS157" s="2" t="s">
        <v>210</v>
      </c>
      <c r="CT157" s="2" t="s">
        <v>197</v>
      </c>
      <c r="CU157" s="2" t="s">
        <v>944</v>
      </c>
      <c r="CV157" s="2" t="s">
        <v>2023</v>
      </c>
      <c r="CW157" s="2" t="s">
        <v>499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1305</v>
      </c>
      <c r="DH157" s="2" t="s">
        <v>2024</v>
      </c>
      <c r="DI157" s="2" t="s">
        <v>212</v>
      </c>
      <c r="DJ157" s="2" t="s">
        <v>200</v>
      </c>
      <c r="DK157" s="4">
        <v>1</v>
      </c>
      <c r="DL157" s="8">
        <v>74.79</v>
      </c>
      <c r="DM157" s="4"/>
      <c r="DN157" s="8"/>
      <c r="DO157" s="7"/>
      <c r="DP157" s="7"/>
      <c r="DQ157" s="2" t="s">
        <v>210</v>
      </c>
      <c r="DR157" s="2" t="s">
        <v>197</v>
      </c>
      <c r="DS157" s="2" t="s">
        <v>1309</v>
      </c>
      <c r="DT157" s="2" t="s">
        <v>1706</v>
      </c>
      <c r="DU157" s="2" t="s">
        <v>212</v>
      </c>
      <c r="DV157" s="2" t="s">
        <v>200</v>
      </c>
      <c r="DW157" s="4">
        <v>1</v>
      </c>
      <c r="DX157" s="8">
        <v>80.02</v>
      </c>
      <c r="DY157" s="4"/>
      <c r="DZ157" s="8"/>
      <c r="EA157" s="7"/>
      <c r="EB157" s="7"/>
      <c r="EC157" s="2" t="s">
        <v>210</v>
      </c>
      <c r="ED157" s="2" t="s">
        <v>197</v>
      </c>
      <c r="EE157" s="2" t="s">
        <v>1198</v>
      </c>
      <c r="EF157" s="2" t="s">
        <v>1317</v>
      </c>
      <c r="EG157" s="2" t="s">
        <v>212</v>
      </c>
      <c r="EH157" s="2" t="s">
        <v>200</v>
      </c>
      <c r="EI157" s="4"/>
      <c r="EJ157" s="8"/>
      <c r="EK157" s="4">
        <v>1</v>
      </c>
      <c r="EL157" s="8">
        <v>78.91</v>
      </c>
      <c r="EM157" s="7">
        <v>-1</v>
      </c>
      <c r="EN157" s="7">
        <v>-1</v>
      </c>
      <c r="EO157" s="2" t="s">
        <v>210</v>
      </c>
      <c r="EP157" s="2" t="s">
        <v>197</v>
      </c>
      <c r="EQ157" s="2" t="s">
        <v>612</v>
      </c>
      <c r="ER157" s="2" t="s">
        <v>810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939</v>
      </c>
      <c r="FD157" s="2" t="s">
        <v>1326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228</v>
      </c>
      <c r="FN157" s="2" t="s">
        <v>197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1312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210</v>
      </c>
      <c r="GL157" s="2" t="s">
        <v>197</v>
      </c>
      <c r="GM157" s="2" t="s">
        <v>1058</v>
      </c>
      <c r="GN157" s="2" t="s">
        <v>2025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254</v>
      </c>
      <c r="GX157" s="2" t="s">
        <v>197</v>
      </c>
      <c r="GY157" s="2" t="s">
        <v>200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197</v>
      </c>
      <c r="HK157" s="2" t="s">
        <v>369</v>
      </c>
      <c r="HL157" s="2" t="s">
        <v>2026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254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210</v>
      </c>
      <c r="IH157" s="2" t="s">
        <v>197</v>
      </c>
      <c r="II157" s="2" t="s">
        <v>1305</v>
      </c>
      <c r="IJ157" s="2" t="s">
        <v>762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228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254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200</v>
      </c>
      <c r="JR157" s="2" t="s">
        <v>200</v>
      </c>
      <c r="JS157" s="2" t="s">
        <v>200</v>
      </c>
      <c r="JT157" s="2" t="s">
        <v>200</v>
      </c>
      <c r="JU157" s="2" t="s">
        <v>200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242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243</v>
      </c>
      <c r="KQ157" s="2" t="s">
        <v>1314</v>
      </c>
      <c r="KR157" s="2" t="s">
        <v>2027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254</v>
      </c>
      <c r="LB157" s="2" t="s">
        <v>197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254</v>
      </c>
      <c r="LN157" s="2" t="s">
        <v>197</v>
      </c>
      <c r="LO157" s="2" t="s">
        <v>200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254</v>
      </c>
      <c r="LZ157" s="2" t="s">
        <v>197</v>
      </c>
      <c r="MA157" s="2" t="s">
        <v>200</v>
      </c>
      <c r="MB157" s="2" t="s">
        <v>200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251</v>
      </c>
      <c r="MM157" s="2" t="s">
        <v>2019</v>
      </c>
      <c r="MN157" s="2" t="s">
        <v>2028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254</v>
      </c>
      <c r="MX157" s="2" t="s">
        <v>243</v>
      </c>
      <c r="MY157" s="2" t="s">
        <v>200</v>
      </c>
      <c r="MZ157" s="2" t="s">
        <v>200</v>
      </c>
      <c r="NA157" s="2" t="s">
        <v>212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254</v>
      </c>
      <c r="NJ157" s="2" t="s">
        <v>197</v>
      </c>
      <c r="NK157" s="2" t="s">
        <v>200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210</v>
      </c>
      <c r="NV157" s="2" t="s">
        <v>243</v>
      </c>
      <c r="NW157" s="2" t="s">
        <v>279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242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254</v>
      </c>
      <c r="OT157" s="2" t="s">
        <v>243</v>
      </c>
      <c r="OU157" s="2" t="s">
        <v>200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210</v>
      </c>
      <c r="PF157" s="2" t="s">
        <v>197</v>
      </c>
      <c r="PG157" s="2" t="s">
        <v>880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254</v>
      </c>
      <c r="PR157" s="2" t="s">
        <v>197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254</v>
      </c>
      <c r="QD157" s="2" t="s">
        <v>197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254</v>
      </c>
      <c r="QP157" s="2" t="s">
        <v>243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>
        <v>60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2029</v>
      </c>
      <c r="B158" s="2" t="s">
        <v>189</v>
      </c>
      <c r="C158" s="2" t="s">
        <v>190</v>
      </c>
      <c r="D158" s="2" t="s">
        <v>1619</v>
      </c>
      <c r="E158" s="2" t="s">
        <v>1620</v>
      </c>
      <c r="F158" s="2" t="s">
        <v>1254</v>
      </c>
      <c r="G158" s="2" t="s">
        <v>1254</v>
      </c>
      <c r="H158" s="2" t="s">
        <v>1254</v>
      </c>
      <c r="I158" s="2" t="s">
        <v>2030</v>
      </c>
      <c r="J158" s="2" t="s">
        <v>195</v>
      </c>
      <c r="K158" s="2" t="s">
        <v>196</v>
      </c>
      <c r="L158" s="3">
        <v>45.71</v>
      </c>
      <c r="M158" s="3">
        <v>48</v>
      </c>
      <c r="N158" s="3">
        <v>99.99</v>
      </c>
      <c r="O158" s="2" t="s">
        <v>197</v>
      </c>
      <c r="P158" s="2" t="s">
        <v>1225</v>
      </c>
      <c r="Q158" s="2" t="s">
        <v>199</v>
      </c>
      <c r="R158" s="2" t="s">
        <v>200</v>
      </c>
      <c r="S158" s="2" t="s">
        <v>1255</v>
      </c>
      <c r="T158" s="2" t="s">
        <v>202</v>
      </c>
      <c r="U158" s="2" t="s">
        <v>203</v>
      </c>
      <c r="V158" s="2" t="s">
        <v>859</v>
      </c>
      <c r="W158" s="2" t="s">
        <v>1256</v>
      </c>
      <c r="X158" s="2" t="s">
        <v>723</v>
      </c>
      <c r="Y158" s="2" t="s">
        <v>1257</v>
      </c>
      <c r="Z158" s="4">
        <v>133</v>
      </c>
      <c r="AA158" s="4">
        <f>=ROUNDDOWN(63.3333333333333,0)</f>
      </c>
      <c r="AB158" s="5">
        <v>2.1</v>
      </c>
      <c r="AC158" s="2" t="s">
        <v>1258</v>
      </c>
      <c r="AD158" s="4">
        <v>145</v>
      </c>
      <c r="AE158" s="4">
        <v>145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/>
      <c r="AP158" s="4">
        <v>2</v>
      </c>
      <c r="AQ158" s="8">
        <v>104.41</v>
      </c>
      <c r="AR158" s="4"/>
      <c r="AS158" s="8"/>
      <c r="AT158" s="7"/>
      <c r="AU158" s="7"/>
      <c r="AV158" s="4">
        <v>3</v>
      </c>
      <c r="AW158" s="8">
        <v>166.61</v>
      </c>
      <c r="AX158" s="4" t="s">
        <v>200</v>
      </c>
      <c r="AY158" s="8" t="s">
        <v>200</v>
      </c>
      <c r="AZ158" s="7" t="s">
        <v>200</v>
      </c>
      <c r="BA158" s="7" t="s">
        <v>200</v>
      </c>
      <c r="BB158" s="7">
        <v>0.6267</v>
      </c>
      <c r="BC158" s="4">
        <v>3</v>
      </c>
      <c r="BD158" s="8">
        <v>166.61</v>
      </c>
      <c r="BE158" s="4" t="s">
        <v>200</v>
      </c>
      <c r="BF158" s="8" t="s">
        <v>200</v>
      </c>
      <c r="BG158" s="7" t="s">
        <v>200</v>
      </c>
      <c r="BH158" s="7" t="s">
        <v>200</v>
      </c>
      <c r="BI158" s="7">
        <v>1</v>
      </c>
      <c r="BJ158" s="4">
        <v>2</v>
      </c>
      <c r="BK158" s="8">
        <v>104.41</v>
      </c>
      <c r="BL158" s="2" t="s">
        <v>2031</v>
      </c>
      <c r="BM158" s="7">
        <v>1</v>
      </c>
      <c r="BN158" s="7">
        <v>1</v>
      </c>
      <c r="BO158" s="4">
        <v>1</v>
      </c>
      <c r="BP158" s="8">
        <v>52.57</v>
      </c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1995</v>
      </c>
      <c r="BY158" s="2" t="s">
        <v>212</v>
      </c>
      <c r="BZ158" s="2" t="s">
        <v>200</v>
      </c>
      <c r="CA158" s="4"/>
      <c r="CB158" s="8"/>
      <c r="CC158" s="4"/>
      <c r="CD158" s="8"/>
      <c r="CE158" s="7"/>
      <c r="CF158" s="7"/>
      <c r="CG158" s="2" t="s">
        <v>210</v>
      </c>
      <c r="CH158" s="2" t="s">
        <v>197</v>
      </c>
      <c r="CI158" s="2" t="s">
        <v>1244</v>
      </c>
      <c r="CJ158" s="2" t="s">
        <v>200</v>
      </c>
      <c r="CK158" s="2" t="s">
        <v>212</v>
      </c>
      <c r="CL158" s="2" t="s">
        <v>200</v>
      </c>
      <c r="CM158" s="4"/>
      <c r="CN158" s="8"/>
      <c r="CO158" s="4"/>
      <c r="CP158" s="8"/>
      <c r="CQ158" s="7"/>
      <c r="CR158" s="7"/>
      <c r="CS158" s="2" t="s">
        <v>210</v>
      </c>
      <c r="CT158" s="2" t="s">
        <v>197</v>
      </c>
      <c r="CU158" s="2" t="s">
        <v>1239</v>
      </c>
      <c r="CV158" s="2" t="s">
        <v>200</v>
      </c>
      <c r="CW158" s="2" t="s">
        <v>212</v>
      </c>
      <c r="CX158" s="2" t="s">
        <v>200</v>
      </c>
      <c r="CY158" s="4"/>
      <c r="CZ158" s="8"/>
      <c r="DA158" s="4"/>
      <c r="DB158" s="8"/>
      <c r="DC158" s="7"/>
      <c r="DD158" s="7"/>
      <c r="DE158" s="2" t="s">
        <v>210</v>
      </c>
      <c r="DF158" s="2" t="s">
        <v>197</v>
      </c>
      <c r="DG158" s="2" t="s">
        <v>1232</v>
      </c>
      <c r="DH158" s="2" t="s">
        <v>200</v>
      </c>
      <c r="DI158" s="2" t="s">
        <v>212</v>
      </c>
      <c r="DJ158" s="2" t="s">
        <v>200</v>
      </c>
      <c r="DK158" s="4"/>
      <c r="DL158" s="8"/>
      <c r="DM158" s="4"/>
      <c r="DN158" s="8"/>
      <c r="DO158" s="7"/>
      <c r="DP158" s="7"/>
      <c r="DQ158" s="2" t="s">
        <v>210</v>
      </c>
      <c r="DR158" s="2" t="s">
        <v>197</v>
      </c>
      <c r="DS158" s="2" t="s">
        <v>408</v>
      </c>
      <c r="DT158" s="2" t="s">
        <v>1007</v>
      </c>
      <c r="DU158" s="2" t="s">
        <v>212</v>
      </c>
      <c r="DV158" s="2" t="s">
        <v>200</v>
      </c>
      <c r="DW158" s="4">
        <v>1</v>
      </c>
      <c r="DX158" s="8">
        <v>51.84</v>
      </c>
      <c r="DY158" s="4"/>
      <c r="DZ158" s="8"/>
      <c r="EA158" s="7"/>
      <c r="EB158" s="7"/>
      <c r="EC158" s="2" t="s">
        <v>210</v>
      </c>
      <c r="ED158" s="2" t="s">
        <v>197</v>
      </c>
      <c r="EE158" s="2" t="s">
        <v>571</v>
      </c>
      <c r="EF158" s="2" t="s">
        <v>263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1059</v>
      </c>
      <c r="EP158" s="2" t="s">
        <v>197</v>
      </c>
      <c r="EQ158" s="2" t="s">
        <v>200</v>
      </c>
      <c r="ER158" s="2" t="s">
        <v>200</v>
      </c>
      <c r="ES158" s="2" t="s">
        <v>212</v>
      </c>
      <c r="ET158" s="2" t="s">
        <v>200</v>
      </c>
      <c r="EU158" s="4"/>
      <c r="EV158" s="8"/>
      <c r="EW158" s="4"/>
      <c r="EX158" s="8"/>
      <c r="EY158" s="7"/>
      <c r="EZ158" s="7"/>
      <c r="FA158" s="2" t="s">
        <v>210</v>
      </c>
      <c r="FB158" s="2" t="s">
        <v>197</v>
      </c>
      <c r="FC158" s="2" t="s">
        <v>408</v>
      </c>
      <c r="FD158" s="2" t="s">
        <v>1239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210</v>
      </c>
      <c r="FN158" s="2" t="s">
        <v>197</v>
      </c>
      <c r="FO158" s="2" t="s">
        <v>715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228</v>
      </c>
      <c r="FZ158" s="2" t="s">
        <v>197</v>
      </c>
      <c r="GA158" s="2" t="s">
        <v>200</v>
      </c>
      <c r="GB158" s="2" t="s">
        <v>200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210</v>
      </c>
      <c r="GL158" s="2" t="s">
        <v>197</v>
      </c>
      <c r="GM158" s="2" t="s">
        <v>408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254</v>
      </c>
      <c r="GX158" s="2" t="s">
        <v>197</v>
      </c>
      <c r="GY158" s="2" t="s">
        <v>200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254</v>
      </c>
      <c r="HJ158" s="2" t="s">
        <v>197</v>
      </c>
      <c r="HK158" s="2" t="s">
        <v>200</v>
      </c>
      <c r="HL158" s="2" t="s">
        <v>200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1240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210</v>
      </c>
      <c r="IH158" s="2" t="s">
        <v>197</v>
      </c>
      <c r="II158" s="2" t="s">
        <v>408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228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254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254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242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200</v>
      </c>
      <c r="KP158" s="2" t="s">
        <v>200</v>
      </c>
      <c r="KQ158" s="2" t="s">
        <v>200</v>
      </c>
      <c r="KR158" s="2" t="s">
        <v>200</v>
      </c>
      <c r="KS158" s="2" t="s">
        <v>200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254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200</v>
      </c>
      <c r="LN158" s="2" t="s">
        <v>200</v>
      </c>
      <c r="LO158" s="2" t="s">
        <v>200</v>
      </c>
      <c r="LP158" s="2" t="s">
        <v>200</v>
      </c>
      <c r="LQ158" s="2" t="s">
        <v>200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254</v>
      </c>
      <c r="LZ158" s="2" t="s">
        <v>197</v>
      </c>
      <c r="MA158" s="2" t="s">
        <v>200</v>
      </c>
      <c r="MB158" s="2" t="s">
        <v>200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200</v>
      </c>
      <c r="ML158" s="2" t="s">
        <v>200</v>
      </c>
      <c r="MM158" s="2" t="s">
        <v>200</v>
      </c>
      <c r="MN158" s="2" t="s">
        <v>200</v>
      </c>
      <c r="MO158" s="2" t="s">
        <v>200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254</v>
      </c>
      <c r="MX158" s="2" t="s">
        <v>243</v>
      </c>
      <c r="MY158" s="2" t="s">
        <v>200</v>
      </c>
      <c r="MZ158" s="2" t="s">
        <v>200</v>
      </c>
      <c r="NA158" s="2" t="s">
        <v>212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254</v>
      </c>
      <c r="NJ158" s="2" t="s">
        <v>197</v>
      </c>
      <c r="NK158" s="2" t="s">
        <v>200</v>
      </c>
      <c r="NL158" s="2" t="s">
        <v>200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228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200</v>
      </c>
      <c r="OH158" s="2" t="s">
        <v>200</v>
      </c>
      <c r="OI158" s="2" t="s">
        <v>200</v>
      </c>
      <c r="OJ158" s="2" t="s">
        <v>200</v>
      </c>
      <c r="OK158" s="2" t="s">
        <v>200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254</v>
      </c>
      <c r="OT158" s="2" t="s">
        <v>197</v>
      </c>
      <c r="OU158" s="2" t="s">
        <v>200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228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254</v>
      </c>
      <c r="PR158" s="2" t="s">
        <v>197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254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200</v>
      </c>
      <c r="QP158" s="2" t="s">
        <v>200</v>
      </c>
      <c r="QQ158" s="2" t="s">
        <v>200</v>
      </c>
      <c r="QR158" s="2" t="s">
        <v>200</v>
      </c>
      <c r="QS158" s="2" t="s">
        <v>200</v>
      </c>
      <c r="QT158" s="2" t="s">
        <v>200</v>
      </c>
      <c r="QU158" s="4">
        <v>133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>
        <v>145</v>
      </c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2032</v>
      </c>
      <c r="B159" s="2" t="s">
        <v>189</v>
      </c>
      <c r="C159" s="2" t="s">
        <v>190</v>
      </c>
      <c r="D159" s="2" t="s">
        <v>1619</v>
      </c>
      <c r="E159" s="2" t="s">
        <v>1620</v>
      </c>
      <c r="F159" s="2" t="s">
        <v>1254</v>
      </c>
      <c r="G159" s="2" t="s">
        <v>1254</v>
      </c>
      <c r="H159" s="2" t="s">
        <v>1254</v>
      </c>
      <c r="I159" s="2" t="s">
        <v>2030</v>
      </c>
      <c r="J159" s="2" t="s">
        <v>262</v>
      </c>
      <c r="K159" s="2" t="s">
        <v>196</v>
      </c>
      <c r="L159" s="3">
        <v>54.85</v>
      </c>
      <c r="M159" s="3">
        <v>57.59</v>
      </c>
      <c r="N159" s="3">
        <v>119.99</v>
      </c>
      <c r="O159" s="2" t="s">
        <v>197</v>
      </c>
      <c r="P159" s="2" t="s">
        <v>1225</v>
      </c>
      <c r="Q159" s="2" t="s">
        <v>199</v>
      </c>
      <c r="R159" s="2" t="s">
        <v>200</v>
      </c>
      <c r="S159" s="2" t="s">
        <v>1255</v>
      </c>
      <c r="T159" s="2" t="s">
        <v>202</v>
      </c>
      <c r="U159" s="2" t="s">
        <v>203</v>
      </c>
      <c r="V159" s="2" t="s">
        <v>859</v>
      </c>
      <c r="W159" s="2" t="s">
        <v>1256</v>
      </c>
      <c r="X159" s="2" t="s">
        <v>723</v>
      </c>
      <c r="Y159" s="2" t="s">
        <v>1257</v>
      </c>
      <c r="Z159" s="4">
        <v>115</v>
      </c>
      <c r="AA159" s="4">
        <f>=ROUNDDOWN(82.1428571428571,0)</f>
      </c>
      <c r="AB159" s="5">
        <v>1.4</v>
      </c>
      <c r="AC159" s="2" t="s">
        <v>1258</v>
      </c>
      <c r="AD159" s="4">
        <v>120</v>
      </c>
      <c r="AE159" s="4">
        <v>120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/>
      <c r="AP159" s="4">
        <v>1</v>
      </c>
      <c r="AQ159" s="8">
        <v>62.2</v>
      </c>
      <c r="AR159" s="4"/>
      <c r="AS159" s="8"/>
      <c r="AT159" s="7"/>
      <c r="AU159" s="7"/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0.3733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1</v>
      </c>
      <c r="BK159" s="8">
        <v>62.2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569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1244</v>
      </c>
      <c r="CJ159" s="2" t="s">
        <v>200</v>
      </c>
      <c r="CK159" s="2" t="s">
        <v>212</v>
      </c>
      <c r="CL159" s="2" t="s">
        <v>200</v>
      </c>
      <c r="CM159" s="4"/>
      <c r="CN159" s="8"/>
      <c r="CO159" s="4"/>
      <c r="CP159" s="8"/>
      <c r="CQ159" s="7"/>
      <c r="CR159" s="7"/>
      <c r="CS159" s="2" t="s">
        <v>210</v>
      </c>
      <c r="CT159" s="2" t="s">
        <v>197</v>
      </c>
      <c r="CU159" s="2" t="s">
        <v>1239</v>
      </c>
      <c r="CV159" s="2" t="s">
        <v>200</v>
      </c>
      <c r="CW159" s="2" t="s">
        <v>212</v>
      </c>
      <c r="CX159" s="2" t="s">
        <v>200</v>
      </c>
      <c r="CY159" s="4">
        <v>1</v>
      </c>
      <c r="CZ159" s="8">
        <v>62.2</v>
      </c>
      <c r="DA159" s="4"/>
      <c r="DB159" s="8"/>
      <c r="DC159" s="7"/>
      <c r="DD159" s="7"/>
      <c r="DE159" s="2" t="s">
        <v>210</v>
      </c>
      <c r="DF159" s="2" t="s">
        <v>197</v>
      </c>
      <c r="DG159" s="2" t="s">
        <v>1232</v>
      </c>
      <c r="DH159" s="2" t="s">
        <v>263</v>
      </c>
      <c r="DI159" s="2" t="s">
        <v>212</v>
      </c>
      <c r="DJ159" s="2" t="s">
        <v>200</v>
      </c>
      <c r="DK159" s="4"/>
      <c r="DL159" s="8"/>
      <c r="DM159" s="4"/>
      <c r="DN159" s="8"/>
      <c r="DO159" s="7"/>
      <c r="DP159" s="7"/>
      <c r="DQ159" s="2" t="s">
        <v>210</v>
      </c>
      <c r="DR159" s="2" t="s">
        <v>197</v>
      </c>
      <c r="DS159" s="2" t="s">
        <v>1257</v>
      </c>
      <c r="DT159" s="2" t="s">
        <v>200</v>
      </c>
      <c r="DU159" s="2" t="s">
        <v>212</v>
      </c>
      <c r="DV159" s="2" t="s">
        <v>200</v>
      </c>
      <c r="DW159" s="4"/>
      <c r="DX159" s="8"/>
      <c r="DY159" s="4"/>
      <c r="DZ159" s="8"/>
      <c r="EA159" s="7"/>
      <c r="EB159" s="7"/>
      <c r="EC159" s="2" t="s">
        <v>210</v>
      </c>
      <c r="ED159" s="2" t="s">
        <v>197</v>
      </c>
      <c r="EE159" s="2" t="s">
        <v>571</v>
      </c>
      <c r="EF159" s="2" t="s">
        <v>1995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1059</v>
      </c>
      <c r="EP159" s="2" t="s">
        <v>197</v>
      </c>
      <c r="EQ159" s="2" t="s">
        <v>200</v>
      </c>
      <c r="ER159" s="2" t="s">
        <v>200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408</v>
      </c>
      <c r="FD159" s="2" t="s">
        <v>200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715</v>
      </c>
      <c r="FP159" s="2" t="s">
        <v>200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228</v>
      </c>
      <c r="FZ159" s="2" t="s">
        <v>197</v>
      </c>
      <c r="GA159" s="2" t="s">
        <v>200</v>
      </c>
      <c r="GB159" s="2" t="s">
        <v>200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210</v>
      </c>
      <c r="GL159" s="2" t="s">
        <v>197</v>
      </c>
      <c r="GM159" s="2" t="s">
        <v>1257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254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254</v>
      </c>
      <c r="HJ159" s="2" t="s">
        <v>197</v>
      </c>
      <c r="HK159" s="2" t="s">
        <v>200</v>
      </c>
      <c r="HL159" s="2" t="s">
        <v>200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1240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210</v>
      </c>
      <c r="IH159" s="2" t="s">
        <v>197</v>
      </c>
      <c r="II159" s="2" t="s">
        <v>1257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228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254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254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242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200</v>
      </c>
      <c r="KP159" s="2" t="s">
        <v>200</v>
      </c>
      <c r="KQ159" s="2" t="s">
        <v>200</v>
      </c>
      <c r="KR159" s="2" t="s">
        <v>200</v>
      </c>
      <c r="KS159" s="2" t="s">
        <v>200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254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200</v>
      </c>
      <c r="LN159" s="2" t="s">
        <v>200</v>
      </c>
      <c r="LO159" s="2" t="s">
        <v>200</v>
      </c>
      <c r="LP159" s="2" t="s">
        <v>200</v>
      </c>
      <c r="LQ159" s="2" t="s">
        <v>200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254</v>
      </c>
      <c r="LZ159" s="2" t="s">
        <v>197</v>
      </c>
      <c r="MA159" s="2" t="s">
        <v>200</v>
      </c>
      <c r="MB159" s="2" t="s">
        <v>200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200</v>
      </c>
      <c r="ML159" s="2" t="s">
        <v>200</v>
      </c>
      <c r="MM159" s="2" t="s">
        <v>200</v>
      </c>
      <c r="MN159" s="2" t="s">
        <v>200</v>
      </c>
      <c r="MO159" s="2" t="s">
        <v>200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254</v>
      </c>
      <c r="MX159" s="2" t="s">
        <v>243</v>
      </c>
      <c r="MY159" s="2" t="s">
        <v>200</v>
      </c>
      <c r="MZ159" s="2" t="s">
        <v>200</v>
      </c>
      <c r="NA159" s="2" t="s">
        <v>212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254</v>
      </c>
      <c r="NJ159" s="2" t="s">
        <v>197</v>
      </c>
      <c r="NK159" s="2" t="s">
        <v>200</v>
      </c>
      <c r="NL159" s="2" t="s">
        <v>200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228</v>
      </c>
      <c r="NV159" s="2" t="s">
        <v>197</v>
      </c>
      <c r="NW159" s="2" t="s">
        <v>200</v>
      </c>
      <c r="NX159" s="2" t="s">
        <v>200</v>
      </c>
      <c r="NY159" s="2" t="s">
        <v>212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200</v>
      </c>
      <c r="OH159" s="2" t="s">
        <v>200</v>
      </c>
      <c r="OI159" s="2" t="s">
        <v>200</v>
      </c>
      <c r="OJ159" s="2" t="s">
        <v>200</v>
      </c>
      <c r="OK159" s="2" t="s">
        <v>200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254</v>
      </c>
      <c r="OT159" s="2" t="s">
        <v>197</v>
      </c>
      <c r="OU159" s="2" t="s">
        <v>200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228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254</v>
      </c>
      <c r="PR159" s="2" t="s">
        <v>197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254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200</v>
      </c>
      <c r="QP159" s="2" t="s">
        <v>200</v>
      </c>
      <c r="QQ159" s="2" t="s">
        <v>200</v>
      </c>
      <c r="QR159" s="2" t="s">
        <v>200</v>
      </c>
      <c r="QS159" s="2" t="s">
        <v>200</v>
      </c>
      <c r="QT159" s="2" t="s">
        <v>200</v>
      </c>
      <c r="QU159" s="4">
        <v>115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>
        <v>120</v>
      </c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2033</v>
      </c>
      <c r="B160" s="2" t="s">
        <v>189</v>
      </c>
      <c r="C160" s="2" t="s">
        <v>190</v>
      </c>
      <c r="D160" s="2" t="s">
        <v>1619</v>
      </c>
      <c r="E160" s="2" t="s">
        <v>1620</v>
      </c>
      <c r="F160" s="2" t="s">
        <v>1264</v>
      </c>
      <c r="G160" s="2" t="s">
        <v>1264</v>
      </c>
      <c r="H160" s="2" t="s">
        <v>1264</v>
      </c>
      <c r="I160" s="2" t="s">
        <v>2034</v>
      </c>
      <c r="J160" s="2" t="s">
        <v>195</v>
      </c>
      <c r="K160" s="2" t="s">
        <v>471</v>
      </c>
      <c r="L160" s="3">
        <v>52.8</v>
      </c>
      <c r="M160" s="3">
        <v>55.44</v>
      </c>
      <c r="N160" s="3">
        <v>109.99</v>
      </c>
      <c r="O160" s="2" t="s">
        <v>1266</v>
      </c>
      <c r="P160" s="2" t="s">
        <v>396</v>
      </c>
      <c r="Q160" s="2" t="s">
        <v>199</v>
      </c>
      <c r="R160" s="2" t="s">
        <v>200</v>
      </c>
      <c r="S160" s="2" t="s">
        <v>1267</v>
      </c>
      <c r="T160" s="2" t="s">
        <v>200</v>
      </c>
      <c r="U160" s="2" t="s">
        <v>203</v>
      </c>
      <c r="V160" s="2" t="s">
        <v>1048</v>
      </c>
      <c r="W160" s="2" t="s">
        <v>590</v>
      </c>
      <c r="X160" s="2" t="s">
        <v>723</v>
      </c>
      <c r="Y160" s="2" t="s">
        <v>1268</v>
      </c>
      <c r="Z160" s="4">
        <v>140</v>
      </c>
      <c r="AA160" s="4">
        <f>=ROUNDDOWN(280,0)</f>
      </c>
      <c r="AB160" s="5">
        <v>0.5</v>
      </c>
      <c r="AC160" s="2" t="s">
        <v>200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/>
      <c r="AP160" s="4">
        <v>1</v>
      </c>
      <c r="AQ160" s="8">
        <v>59.88</v>
      </c>
      <c r="AR160" s="4"/>
      <c r="AS160" s="8"/>
      <c r="AT160" s="7"/>
      <c r="AU160" s="7"/>
      <c r="AV160" s="4">
        <v>1</v>
      </c>
      <c r="AW160" s="8">
        <v>59.88</v>
      </c>
      <c r="AX160" s="4">
        <v>1</v>
      </c>
      <c r="AY160" s="8">
        <v>76.2</v>
      </c>
      <c r="AZ160" s="7" t="s">
        <v>200</v>
      </c>
      <c r="BA160" s="7">
        <v>-0.2142</v>
      </c>
      <c r="BB160" s="7">
        <v>1</v>
      </c>
      <c r="BC160" s="4">
        <v>1</v>
      </c>
      <c r="BD160" s="8">
        <v>59.88</v>
      </c>
      <c r="BE160" s="4">
        <v>1</v>
      </c>
      <c r="BF160" s="8">
        <v>76.2</v>
      </c>
      <c r="BG160" s="7" t="s">
        <v>200</v>
      </c>
      <c r="BH160" s="7">
        <v>-0.2142</v>
      </c>
      <c r="BI160" s="7">
        <v>1</v>
      </c>
      <c r="BJ160" s="4">
        <v>1</v>
      </c>
      <c r="BK160" s="8">
        <v>59.88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210</v>
      </c>
      <c r="BV160" s="2" t="s">
        <v>197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210</v>
      </c>
      <c r="CH160" s="2" t="s">
        <v>197</v>
      </c>
      <c r="CI160" s="2" t="s">
        <v>1270</v>
      </c>
      <c r="CJ160" s="2" t="s">
        <v>942</v>
      </c>
      <c r="CK160" s="2" t="s">
        <v>499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254</v>
      </c>
      <c r="CT160" s="2" t="s">
        <v>197</v>
      </c>
      <c r="CU160" s="2" t="s">
        <v>944</v>
      </c>
      <c r="CV160" s="2" t="s">
        <v>200</v>
      </c>
      <c r="CW160" s="2" t="s">
        <v>499</v>
      </c>
      <c r="CX160" s="2" t="s">
        <v>200</v>
      </c>
      <c r="CY160" s="4"/>
      <c r="CZ160" s="8"/>
      <c r="DA160" s="4"/>
      <c r="DB160" s="8"/>
      <c r="DC160" s="7"/>
      <c r="DD160" s="7"/>
      <c r="DE160" s="2" t="s">
        <v>210</v>
      </c>
      <c r="DF160" s="2" t="s">
        <v>197</v>
      </c>
      <c r="DG160" s="2" t="s">
        <v>1271</v>
      </c>
      <c r="DH160" s="2" t="s">
        <v>1951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197</v>
      </c>
      <c r="DS160" s="2" t="s">
        <v>1273</v>
      </c>
      <c r="DT160" s="2" t="s">
        <v>942</v>
      </c>
      <c r="DU160" s="2" t="s">
        <v>212</v>
      </c>
      <c r="DV160" s="2" t="s">
        <v>200</v>
      </c>
      <c r="DW160" s="4">
        <v>1</v>
      </c>
      <c r="DX160" s="8">
        <v>59.88</v>
      </c>
      <c r="DY160" s="4"/>
      <c r="DZ160" s="8"/>
      <c r="EA160" s="7"/>
      <c r="EB160" s="7"/>
      <c r="EC160" s="2" t="s">
        <v>210</v>
      </c>
      <c r="ED160" s="2" t="s">
        <v>197</v>
      </c>
      <c r="EE160" s="2" t="s">
        <v>737</v>
      </c>
      <c r="EF160" s="2" t="s">
        <v>965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947</v>
      </c>
      <c r="ER160" s="2" t="s">
        <v>902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964</v>
      </c>
      <c r="FD160" s="2" t="s">
        <v>2035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228</v>
      </c>
      <c r="FN160" s="2" t="s">
        <v>197</v>
      </c>
      <c r="FO160" s="2" t="s">
        <v>200</v>
      </c>
      <c r="FP160" s="2" t="s">
        <v>200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254</v>
      </c>
      <c r="FZ160" s="2" t="s">
        <v>197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406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254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254</v>
      </c>
      <c r="HJ160" s="2" t="s">
        <v>197</v>
      </c>
      <c r="HK160" s="2" t="s">
        <v>200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254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210</v>
      </c>
      <c r="IH160" s="2" t="s">
        <v>197</v>
      </c>
      <c r="II160" s="2" t="s">
        <v>1273</v>
      </c>
      <c r="IJ160" s="2" t="s">
        <v>1710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228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254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200</v>
      </c>
      <c r="JR160" s="2" t="s">
        <v>200</v>
      </c>
      <c r="JS160" s="2" t="s">
        <v>200</v>
      </c>
      <c r="JT160" s="2" t="s">
        <v>200</v>
      </c>
      <c r="JU160" s="2" t="s">
        <v>200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242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210</v>
      </c>
      <c r="KP160" s="2" t="s">
        <v>243</v>
      </c>
      <c r="KQ160" s="2" t="s">
        <v>1275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254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254</v>
      </c>
      <c r="LN160" s="2" t="s">
        <v>197</v>
      </c>
      <c r="LO160" s="2" t="s">
        <v>200</v>
      </c>
      <c r="LP160" s="2" t="s">
        <v>200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254</v>
      </c>
      <c r="LZ160" s="2" t="s">
        <v>197</v>
      </c>
      <c r="MA160" s="2" t="s">
        <v>200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210</v>
      </c>
      <c r="ML160" s="2" t="s">
        <v>251</v>
      </c>
      <c r="MM160" s="2" t="s">
        <v>798</v>
      </c>
      <c r="MN160" s="2" t="s">
        <v>2036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254</v>
      </c>
      <c r="MX160" s="2" t="s">
        <v>243</v>
      </c>
      <c r="MY160" s="2" t="s">
        <v>200</v>
      </c>
      <c r="MZ160" s="2" t="s">
        <v>200</v>
      </c>
      <c r="NA160" s="2" t="s">
        <v>212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254</v>
      </c>
      <c r="NJ160" s="2" t="s">
        <v>197</v>
      </c>
      <c r="NK160" s="2" t="s">
        <v>200</v>
      </c>
      <c r="NL160" s="2" t="s">
        <v>200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200</v>
      </c>
      <c r="NV160" s="2" t="s">
        <v>200</v>
      </c>
      <c r="NW160" s="2" t="s">
        <v>200</v>
      </c>
      <c r="NX160" s="2" t="s">
        <v>200</v>
      </c>
      <c r="NY160" s="2" t="s">
        <v>200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242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254</v>
      </c>
      <c r="OT160" s="2" t="s">
        <v>243</v>
      </c>
      <c r="OU160" s="2" t="s">
        <v>200</v>
      </c>
      <c r="OV160" s="2" t="s">
        <v>200</v>
      </c>
      <c r="OW160" s="2" t="s">
        <v>212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210</v>
      </c>
      <c r="PF160" s="2" t="s">
        <v>197</v>
      </c>
      <c r="PG160" s="2" t="s">
        <v>281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254</v>
      </c>
      <c r="PR160" s="2" t="s">
        <v>197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254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254</v>
      </c>
      <c r="QP160" s="2" t="s">
        <v>243</v>
      </c>
      <c r="QQ160" s="2" t="s">
        <v>200</v>
      </c>
      <c r="QR160" s="2" t="s">
        <v>200</v>
      </c>
      <c r="QS160" s="2" t="s">
        <v>212</v>
      </c>
      <c r="QT160" s="2" t="s">
        <v>200</v>
      </c>
      <c r="QU160" s="4">
        <v>140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2037</v>
      </c>
      <c r="B161" s="2" t="s">
        <v>189</v>
      </c>
      <c r="C161" s="2" t="s">
        <v>190</v>
      </c>
      <c r="D161" s="2" t="s">
        <v>1619</v>
      </c>
      <c r="E161" s="2" t="s">
        <v>1620</v>
      </c>
      <c r="F161" s="2" t="s">
        <v>1264</v>
      </c>
      <c r="G161" s="2" t="s">
        <v>1264</v>
      </c>
      <c r="H161" s="2" t="s">
        <v>1264</v>
      </c>
      <c r="I161" s="2" t="s">
        <v>2034</v>
      </c>
      <c r="J161" s="2" t="s">
        <v>262</v>
      </c>
      <c r="K161" s="2" t="s">
        <v>471</v>
      </c>
      <c r="L161" s="3">
        <v>67.2</v>
      </c>
      <c r="M161" s="3">
        <v>70.56</v>
      </c>
      <c r="N161" s="3">
        <v>139.99</v>
      </c>
      <c r="O161" s="2" t="s">
        <v>1266</v>
      </c>
      <c r="P161" s="2" t="s">
        <v>396</v>
      </c>
      <c r="Q161" s="2" t="s">
        <v>199</v>
      </c>
      <c r="R161" s="2" t="s">
        <v>200</v>
      </c>
      <c r="S161" s="2" t="s">
        <v>1267</v>
      </c>
      <c r="T161" s="2" t="s">
        <v>200</v>
      </c>
      <c r="U161" s="2" t="s">
        <v>203</v>
      </c>
      <c r="V161" s="2" t="s">
        <v>1048</v>
      </c>
      <c r="W161" s="2" t="s">
        <v>590</v>
      </c>
      <c r="X161" s="2" t="s">
        <v>723</v>
      </c>
      <c r="Y161" s="2" t="s">
        <v>1268</v>
      </c>
      <c r="Z161" s="4">
        <v>369</v>
      </c>
      <c r="AA161" s="4">
        <f>=ROUNDDOWN(369,0)</f>
      </c>
      <c r="AB161" s="5">
        <v>1</v>
      </c>
      <c r="AC161" s="2" t="s">
        <v>200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/>
      <c r="AP161" s="4"/>
      <c r="AQ161" s="8"/>
      <c r="AR161" s="4">
        <v>1</v>
      </c>
      <c r="AS161" s="8">
        <v>76.2</v>
      </c>
      <c r="AT161" s="7">
        <v>-1</v>
      </c>
      <c r="AU161" s="7">
        <v>-1</v>
      </c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/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/>
      <c r="BK161" s="8"/>
      <c r="BL161" s="2" t="s">
        <v>21</v>
      </c>
      <c r="BM161" s="7"/>
      <c r="BN161" s="7"/>
      <c r="BO161" s="4"/>
      <c r="BP161" s="8"/>
      <c r="BQ161" s="4"/>
      <c r="BR161" s="8"/>
      <c r="BS161" s="7"/>
      <c r="BT161" s="7"/>
      <c r="BU161" s="2" t="s">
        <v>210</v>
      </c>
      <c r="BV161" s="2" t="s">
        <v>197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197</v>
      </c>
      <c r="CI161" s="2" t="s">
        <v>1270</v>
      </c>
      <c r="CJ161" s="2" t="s">
        <v>1951</v>
      </c>
      <c r="CK161" s="2" t="s">
        <v>499</v>
      </c>
      <c r="CL161" s="2" t="s">
        <v>200</v>
      </c>
      <c r="CM161" s="4"/>
      <c r="CN161" s="8"/>
      <c r="CO161" s="4"/>
      <c r="CP161" s="8"/>
      <c r="CQ161" s="7"/>
      <c r="CR161" s="7"/>
      <c r="CS161" s="2" t="s">
        <v>254</v>
      </c>
      <c r="CT161" s="2" t="s">
        <v>197</v>
      </c>
      <c r="CU161" s="2" t="s">
        <v>944</v>
      </c>
      <c r="CV161" s="2" t="s">
        <v>200</v>
      </c>
      <c r="CW161" s="2" t="s">
        <v>499</v>
      </c>
      <c r="CX161" s="2" t="s">
        <v>200</v>
      </c>
      <c r="CY161" s="4"/>
      <c r="CZ161" s="8"/>
      <c r="DA161" s="4"/>
      <c r="DB161" s="8"/>
      <c r="DC161" s="7"/>
      <c r="DD161" s="7"/>
      <c r="DE161" s="2" t="s">
        <v>210</v>
      </c>
      <c r="DF161" s="2" t="s">
        <v>197</v>
      </c>
      <c r="DG161" s="2" t="s">
        <v>1271</v>
      </c>
      <c r="DH161" s="2" t="s">
        <v>555</v>
      </c>
      <c r="DI161" s="2" t="s">
        <v>212</v>
      </c>
      <c r="DJ161" s="2" t="s">
        <v>200</v>
      </c>
      <c r="DK161" s="4"/>
      <c r="DL161" s="8"/>
      <c r="DM161" s="4"/>
      <c r="DN161" s="8"/>
      <c r="DO161" s="7"/>
      <c r="DP161" s="7"/>
      <c r="DQ161" s="2" t="s">
        <v>210</v>
      </c>
      <c r="DR161" s="2" t="s">
        <v>197</v>
      </c>
      <c r="DS161" s="2" t="s">
        <v>1273</v>
      </c>
      <c r="DT161" s="2" t="s">
        <v>1710</v>
      </c>
      <c r="DU161" s="2" t="s">
        <v>212</v>
      </c>
      <c r="DV161" s="2" t="s">
        <v>200</v>
      </c>
      <c r="DW161" s="4"/>
      <c r="DX161" s="8"/>
      <c r="DY161" s="4">
        <v>1</v>
      </c>
      <c r="DZ161" s="8">
        <v>76.2</v>
      </c>
      <c r="EA161" s="7">
        <v>-1</v>
      </c>
      <c r="EB161" s="7">
        <v>-1</v>
      </c>
      <c r="EC161" s="2" t="s">
        <v>210</v>
      </c>
      <c r="ED161" s="2" t="s">
        <v>197</v>
      </c>
      <c r="EE161" s="2" t="s">
        <v>737</v>
      </c>
      <c r="EF161" s="2" t="s">
        <v>2038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947</v>
      </c>
      <c r="ER161" s="2" t="s">
        <v>966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964</v>
      </c>
      <c r="FD161" s="2" t="s">
        <v>548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228</v>
      </c>
      <c r="FN161" s="2" t="s">
        <v>197</v>
      </c>
      <c r="FO161" s="2" t="s">
        <v>200</v>
      </c>
      <c r="FP161" s="2" t="s">
        <v>200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254</v>
      </c>
      <c r="FZ161" s="2" t="s">
        <v>197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406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254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254</v>
      </c>
      <c r="HJ161" s="2" t="s">
        <v>197</v>
      </c>
      <c r="HK161" s="2" t="s">
        <v>200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254</v>
      </c>
      <c r="HV161" s="2" t="s">
        <v>197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210</v>
      </c>
      <c r="IH161" s="2" t="s">
        <v>197</v>
      </c>
      <c r="II161" s="2" t="s">
        <v>1273</v>
      </c>
      <c r="IJ161" s="2" t="s">
        <v>970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228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254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200</v>
      </c>
      <c r="JR161" s="2" t="s">
        <v>200</v>
      </c>
      <c r="JS161" s="2" t="s">
        <v>200</v>
      </c>
      <c r="JT161" s="2" t="s">
        <v>200</v>
      </c>
      <c r="JU161" s="2" t="s">
        <v>200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242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210</v>
      </c>
      <c r="KP161" s="2" t="s">
        <v>243</v>
      </c>
      <c r="KQ161" s="2" t="s">
        <v>1275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254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254</v>
      </c>
      <c r="LN161" s="2" t="s">
        <v>197</v>
      </c>
      <c r="LO161" s="2" t="s">
        <v>200</v>
      </c>
      <c r="LP161" s="2" t="s">
        <v>200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254</v>
      </c>
      <c r="LZ161" s="2" t="s">
        <v>197</v>
      </c>
      <c r="MA161" s="2" t="s">
        <v>200</v>
      </c>
      <c r="MB161" s="2" t="s">
        <v>200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210</v>
      </c>
      <c r="ML161" s="2" t="s">
        <v>251</v>
      </c>
      <c r="MM161" s="2" t="s">
        <v>798</v>
      </c>
      <c r="MN161" s="2" t="s">
        <v>2039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254</v>
      </c>
      <c r="MX161" s="2" t="s">
        <v>243</v>
      </c>
      <c r="MY161" s="2" t="s">
        <v>200</v>
      </c>
      <c r="MZ161" s="2" t="s">
        <v>200</v>
      </c>
      <c r="NA161" s="2" t="s">
        <v>212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254</v>
      </c>
      <c r="NJ161" s="2" t="s">
        <v>197</v>
      </c>
      <c r="NK161" s="2" t="s">
        <v>200</v>
      </c>
      <c r="NL161" s="2" t="s">
        <v>200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200</v>
      </c>
      <c r="NV161" s="2" t="s">
        <v>200</v>
      </c>
      <c r="NW161" s="2" t="s">
        <v>200</v>
      </c>
      <c r="NX161" s="2" t="s">
        <v>200</v>
      </c>
      <c r="NY161" s="2" t="s">
        <v>200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242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254</v>
      </c>
      <c r="OT161" s="2" t="s">
        <v>243</v>
      </c>
      <c r="OU161" s="2" t="s">
        <v>200</v>
      </c>
      <c r="OV161" s="2" t="s">
        <v>200</v>
      </c>
      <c r="OW161" s="2" t="s">
        <v>212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210</v>
      </c>
      <c r="PF161" s="2" t="s">
        <v>197</v>
      </c>
      <c r="PG161" s="2" t="s">
        <v>281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254</v>
      </c>
      <c r="PR161" s="2" t="s">
        <v>197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254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254</v>
      </c>
      <c r="QP161" s="2" t="s">
        <v>243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>
        <v>369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2040</v>
      </c>
      <c r="B162" s="2" t="s">
        <v>189</v>
      </c>
      <c r="C162" s="2" t="s">
        <v>190</v>
      </c>
      <c r="D162" s="2" t="s">
        <v>1619</v>
      </c>
      <c r="E162" s="2" t="s">
        <v>1620</v>
      </c>
      <c r="F162" s="2" t="s">
        <v>1285</v>
      </c>
      <c r="G162" s="2" t="s">
        <v>1285</v>
      </c>
      <c r="H162" s="2" t="s">
        <v>1285</v>
      </c>
      <c r="I162" s="2" t="s">
        <v>2041</v>
      </c>
      <c r="J162" s="2" t="s">
        <v>195</v>
      </c>
      <c r="K162" s="2" t="s">
        <v>1287</v>
      </c>
      <c r="L162" s="3">
        <v>58.8</v>
      </c>
      <c r="M162" s="3">
        <v>61.74</v>
      </c>
      <c r="N162" s="3">
        <v>119.99</v>
      </c>
      <c r="O162" s="2" t="s">
        <v>1190</v>
      </c>
      <c r="P162" s="2" t="s">
        <v>396</v>
      </c>
      <c r="Q162" s="2" t="s">
        <v>199</v>
      </c>
      <c r="R162" s="2" t="s">
        <v>200</v>
      </c>
      <c r="S162" s="2" t="s">
        <v>1288</v>
      </c>
      <c r="T162" s="2" t="s">
        <v>202</v>
      </c>
      <c r="U162" s="2" t="s">
        <v>203</v>
      </c>
      <c r="V162" s="2" t="s">
        <v>1048</v>
      </c>
      <c r="W162" s="2" t="s">
        <v>205</v>
      </c>
      <c r="X162" s="2" t="s">
        <v>723</v>
      </c>
      <c r="Y162" s="2" t="s">
        <v>1289</v>
      </c>
      <c r="Z162" s="4"/>
      <c r="AA162" s="4">
        <f>=ROUNDDOWN({0},0)</f>
      </c>
      <c r="AB162" s="5"/>
      <c r="AC162" s="2" t="s">
        <v>200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/>
      <c r="AP162" s="4"/>
      <c r="AQ162" s="8"/>
      <c r="AR162" s="4">
        <v>2</v>
      </c>
      <c r="AS162" s="8">
        <v>135.83</v>
      </c>
      <c r="AT162" s="7">
        <v>-1</v>
      </c>
      <c r="AU162" s="7">
        <v>-1</v>
      </c>
      <c r="AV162" s="4" t="s">
        <v>200</v>
      </c>
      <c r="AW162" s="8" t="s">
        <v>200</v>
      </c>
      <c r="AX162" s="4">
        <v>2</v>
      </c>
      <c r="AY162" s="8">
        <v>135.83</v>
      </c>
      <c r="AZ162" s="7" t="s">
        <v>200</v>
      </c>
      <c r="BA162" s="7" t="s">
        <v>200</v>
      </c>
      <c r="BB162" s="7"/>
      <c r="BC162" s="4" t="s">
        <v>200</v>
      </c>
      <c r="BD162" s="8" t="s">
        <v>200</v>
      </c>
      <c r="BE162" s="4">
        <v>2</v>
      </c>
      <c r="BF162" s="8">
        <v>135.83</v>
      </c>
      <c r="BG162" s="7" t="s">
        <v>200</v>
      </c>
      <c r="BH162" s="7" t="s">
        <v>200</v>
      </c>
      <c r="BI162" s="7"/>
      <c r="BJ162" s="4"/>
      <c r="BK162" s="8"/>
      <c r="BL162" s="2" t="s">
        <v>2042</v>
      </c>
      <c r="BM162" s="7"/>
      <c r="BN162" s="7"/>
      <c r="BO162" s="4"/>
      <c r="BP162" s="8"/>
      <c r="BQ162" s="4"/>
      <c r="BR162" s="8"/>
      <c r="BS162" s="7"/>
      <c r="BT162" s="7"/>
      <c r="BU162" s="2" t="s">
        <v>210</v>
      </c>
      <c r="BV162" s="2" t="s">
        <v>243</v>
      </c>
      <c r="BW162" s="2" t="s">
        <v>200</v>
      </c>
      <c r="BX162" s="2" t="s">
        <v>1817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243</v>
      </c>
      <c r="CI162" s="2" t="s">
        <v>769</v>
      </c>
      <c r="CJ162" s="2" t="s">
        <v>922</v>
      </c>
      <c r="CK162" s="2" t="s">
        <v>499</v>
      </c>
      <c r="CL162" s="2" t="s">
        <v>200</v>
      </c>
      <c r="CM162" s="4"/>
      <c r="CN162" s="8"/>
      <c r="CO162" s="4">
        <v>1</v>
      </c>
      <c r="CP162" s="8">
        <v>69.15</v>
      </c>
      <c r="CQ162" s="7">
        <v>-1</v>
      </c>
      <c r="CR162" s="7">
        <v>-1</v>
      </c>
      <c r="CS162" s="2" t="s">
        <v>210</v>
      </c>
      <c r="CT162" s="2" t="s">
        <v>243</v>
      </c>
      <c r="CU162" s="2" t="s">
        <v>352</v>
      </c>
      <c r="CV162" s="2" t="s">
        <v>1984</v>
      </c>
      <c r="CW162" s="2" t="s">
        <v>499</v>
      </c>
      <c r="CX162" s="2" t="s">
        <v>200</v>
      </c>
      <c r="CY162" s="4"/>
      <c r="CZ162" s="8"/>
      <c r="DA162" s="4">
        <v>1</v>
      </c>
      <c r="DB162" s="8">
        <v>66.68</v>
      </c>
      <c r="DC162" s="7">
        <v>-1</v>
      </c>
      <c r="DD162" s="7">
        <v>-1</v>
      </c>
      <c r="DE162" s="2" t="s">
        <v>210</v>
      </c>
      <c r="DF162" s="2" t="s">
        <v>243</v>
      </c>
      <c r="DG162" s="2" t="s">
        <v>769</v>
      </c>
      <c r="DH162" s="2" t="s">
        <v>2006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243</v>
      </c>
      <c r="DS162" s="2" t="s">
        <v>769</v>
      </c>
      <c r="DT162" s="2" t="s">
        <v>764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243</v>
      </c>
      <c r="EE162" s="2" t="s">
        <v>356</v>
      </c>
      <c r="EF162" s="2" t="s">
        <v>357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243</v>
      </c>
      <c r="EQ162" s="2" t="s">
        <v>1291</v>
      </c>
      <c r="ER162" s="2" t="s">
        <v>1656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243</v>
      </c>
      <c r="FC162" s="2" t="s">
        <v>1292</v>
      </c>
      <c r="FD162" s="2" t="s">
        <v>1981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228</v>
      </c>
      <c r="FN162" s="2" t="s">
        <v>243</v>
      </c>
      <c r="FO162" s="2" t="s">
        <v>200</v>
      </c>
      <c r="FP162" s="2" t="s">
        <v>200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228</v>
      </c>
      <c r="FZ162" s="2" t="s">
        <v>243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210</v>
      </c>
      <c r="GL162" s="2" t="s">
        <v>243</v>
      </c>
      <c r="GM162" s="2" t="s">
        <v>1172</v>
      </c>
      <c r="GN162" s="2" t="s">
        <v>1749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254</v>
      </c>
      <c r="GX162" s="2" t="s">
        <v>243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254</v>
      </c>
      <c r="HJ162" s="2" t="s">
        <v>243</v>
      </c>
      <c r="HK162" s="2" t="s">
        <v>200</v>
      </c>
      <c r="HL162" s="2" t="s">
        <v>200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254</v>
      </c>
      <c r="HV162" s="2" t="s">
        <v>243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210</v>
      </c>
      <c r="IH162" s="2" t="s">
        <v>243</v>
      </c>
      <c r="II162" s="2" t="s">
        <v>769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228</v>
      </c>
      <c r="IT162" s="2" t="s">
        <v>243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254</v>
      </c>
      <c r="JF162" s="2" t="s">
        <v>243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200</v>
      </c>
      <c r="JR162" s="2" t="s">
        <v>200</v>
      </c>
      <c r="JS162" s="2" t="s">
        <v>200</v>
      </c>
      <c r="JT162" s="2" t="s">
        <v>200</v>
      </c>
      <c r="JU162" s="2" t="s">
        <v>200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242</v>
      </c>
      <c r="KD162" s="2" t="s">
        <v>243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210</v>
      </c>
      <c r="KP162" s="2" t="s">
        <v>243</v>
      </c>
      <c r="KQ162" s="2" t="s">
        <v>374</v>
      </c>
      <c r="KR162" s="2" t="s">
        <v>1735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254</v>
      </c>
      <c r="LB162" s="2" t="s">
        <v>243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243</v>
      </c>
      <c r="LO162" s="2" t="s">
        <v>412</v>
      </c>
      <c r="LP162" s="2" t="s">
        <v>200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254</v>
      </c>
      <c r="LZ162" s="2" t="s">
        <v>243</v>
      </c>
      <c r="MA162" s="2" t="s">
        <v>200</v>
      </c>
      <c r="MB162" s="2" t="s">
        <v>200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210</v>
      </c>
      <c r="ML162" s="2" t="s">
        <v>243</v>
      </c>
      <c r="MM162" s="2" t="s">
        <v>236</v>
      </c>
      <c r="MN162" s="2" t="s">
        <v>2043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254</v>
      </c>
      <c r="MX162" s="2" t="s">
        <v>243</v>
      </c>
      <c r="MY162" s="2" t="s">
        <v>200</v>
      </c>
      <c r="MZ162" s="2" t="s">
        <v>200</v>
      </c>
      <c r="NA162" s="2" t="s">
        <v>212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254</v>
      </c>
      <c r="NJ162" s="2" t="s">
        <v>243</v>
      </c>
      <c r="NK162" s="2" t="s">
        <v>200</v>
      </c>
      <c r="NL162" s="2" t="s">
        <v>200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254</v>
      </c>
      <c r="NV162" s="2" t="s">
        <v>243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242</v>
      </c>
      <c r="OH162" s="2" t="s">
        <v>243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200</v>
      </c>
      <c r="OT162" s="2" t="s">
        <v>200</v>
      </c>
      <c r="OU162" s="2" t="s">
        <v>200</v>
      </c>
      <c r="OV162" s="2" t="s">
        <v>200</v>
      </c>
      <c r="OW162" s="2" t="s">
        <v>200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210</v>
      </c>
      <c r="PF162" s="2" t="s">
        <v>243</v>
      </c>
      <c r="PG162" s="2" t="s">
        <v>378</v>
      </c>
      <c r="PH162" s="2" t="s">
        <v>200</v>
      </c>
      <c r="PI162" s="2" t="s">
        <v>212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254</v>
      </c>
      <c r="PR162" s="2" t="s">
        <v>243</v>
      </c>
      <c r="PS162" s="2" t="s">
        <v>200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254</v>
      </c>
      <c r="QD162" s="2" t="s">
        <v>243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2044</v>
      </c>
      <c r="B163" s="2" t="s">
        <v>189</v>
      </c>
      <c r="C163" s="2" t="s">
        <v>190</v>
      </c>
      <c r="D163" s="2" t="s">
        <v>1619</v>
      </c>
      <c r="E163" s="2" t="s">
        <v>1620</v>
      </c>
      <c r="F163" s="2" t="s">
        <v>1285</v>
      </c>
      <c r="G163" s="2" t="s">
        <v>1285</v>
      </c>
      <c r="H163" s="2" t="s">
        <v>1285</v>
      </c>
      <c r="I163" s="2" t="s">
        <v>2041</v>
      </c>
      <c r="J163" s="2" t="s">
        <v>262</v>
      </c>
      <c r="K163" s="2" t="s">
        <v>1287</v>
      </c>
      <c r="L163" s="3">
        <v>73.5</v>
      </c>
      <c r="M163" s="3">
        <v>77.18</v>
      </c>
      <c r="N163" s="3">
        <v>149.99</v>
      </c>
      <c r="O163" s="2" t="s">
        <v>395</v>
      </c>
      <c r="P163" s="2" t="s">
        <v>396</v>
      </c>
      <c r="Q163" s="2" t="s">
        <v>199</v>
      </c>
      <c r="R163" s="2" t="s">
        <v>200</v>
      </c>
      <c r="S163" s="2" t="s">
        <v>1288</v>
      </c>
      <c r="T163" s="2" t="s">
        <v>202</v>
      </c>
      <c r="U163" s="2" t="s">
        <v>203</v>
      </c>
      <c r="V163" s="2" t="s">
        <v>1048</v>
      </c>
      <c r="W163" s="2" t="s">
        <v>205</v>
      </c>
      <c r="X163" s="2" t="s">
        <v>723</v>
      </c>
      <c r="Y163" s="2" t="s">
        <v>1289</v>
      </c>
      <c r="Z163" s="4">
        <v>12</v>
      </c>
      <c r="AA163" s="4">
        <f>=ROUNDDOWN(12,0)</f>
      </c>
      <c r="AB163" s="5">
        <v>1</v>
      </c>
      <c r="AC163" s="2" t="s">
        <v>200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/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/>
      <c r="BJ163" s="4"/>
      <c r="BK163" s="8"/>
      <c r="BL163" s="2" t="s">
        <v>200</v>
      </c>
      <c r="BM163" s="7"/>
      <c r="BN163" s="7"/>
      <c r="BO163" s="4"/>
      <c r="BP163" s="8"/>
      <c r="BQ163" s="4"/>
      <c r="BR163" s="8"/>
      <c r="BS163" s="7"/>
      <c r="BT163" s="7"/>
      <c r="BU163" s="2" t="s">
        <v>210</v>
      </c>
      <c r="BV163" s="2" t="s">
        <v>197</v>
      </c>
      <c r="BW163" s="2" t="s">
        <v>200</v>
      </c>
      <c r="BX163" s="2" t="s">
        <v>1817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197</v>
      </c>
      <c r="CI163" s="2" t="s">
        <v>769</v>
      </c>
      <c r="CJ163" s="2" t="s">
        <v>2045</v>
      </c>
      <c r="CK163" s="2" t="s">
        <v>499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197</v>
      </c>
      <c r="CU163" s="2" t="s">
        <v>352</v>
      </c>
      <c r="CV163" s="2" t="s">
        <v>2046</v>
      </c>
      <c r="CW163" s="2" t="s">
        <v>212</v>
      </c>
      <c r="CX163" s="2" t="s">
        <v>200</v>
      </c>
      <c r="CY163" s="4"/>
      <c r="CZ163" s="8"/>
      <c r="DA163" s="4"/>
      <c r="DB163" s="8"/>
      <c r="DC163" s="7"/>
      <c r="DD163" s="7"/>
      <c r="DE163" s="2" t="s">
        <v>210</v>
      </c>
      <c r="DF163" s="2" t="s">
        <v>197</v>
      </c>
      <c r="DG163" s="2" t="s">
        <v>769</v>
      </c>
      <c r="DH163" s="2" t="s">
        <v>1647</v>
      </c>
      <c r="DI163" s="2" t="s">
        <v>212</v>
      </c>
      <c r="DJ163" s="2" t="s">
        <v>200</v>
      </c>
      <c r="DK163" s="4"/>
      <c r="DL163" s="8"/>
      <c r="DM163" s="4"/>
      <c r="DN163" s="8"/>
      <c r="DO163" s="7"/>
      <c r="DP163" s="7"/>
      <c r="DQ163" s="2" t="s">
        <v>210</v>
      </c>
      <c r="DR163" s="2" t="s">
        <v>197</v>
      </c>
      <c r="DS163" s="2" t="s">
        <v>769</v>
      </c>
      <c r="DT163" s="2" t="s">
        <v>200</v>
      </c>
      <c r="DU163" s="2" t="s">
        <v>212</v>
      </c>
      <c r="DV163" s="2" t="s">
        <v>200</v>
      </c>
      <c r="DW163" s="4"/>
      <c r="DX163" s="8"/>
      <c r="DY163" s="4"/>
      <c r="DZ163" s="8"/>
      <c r="EA163" s="7"/>
      <c r="EB163" s="7"/>
      <c r="EC163" s="2" t="s">
        <v>210</v>
      </c>
      <c r="ED163" s="2" t="s">
        <v>197</v>
      </c>
      <c r="EE163" s="2" t="s">
        <v>356</v>
      </c>
      <c r="EF163" s="2" t="s">
        <v>783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1291</v>
      </c>
      <c r="ER163" s="2" t="s">
        <v>497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197</v>
      </c>
      <c r="FC163" s="2" t="s">
        <v>1292</v>
      </c>
      <c r="FD163" s="2" t="s">
        <v>2047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228</v>
      </c>
      <c r="FN163" s="2" t="s">
        <v>197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228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210</v>
      </c>
      <c r="GL163" s="2" t="s">
        <v>197</v>
      </c>
      <c r="GM163" s="2" t="s">
        <v>1172</v>
      </c>
      <c r="GN163" s="2" t="s">
        <v>2048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254</v>
      </c>
      <c r="GX163" s="2" t="s">
        <v>197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254</v>
      </c>
      <c r="HJ163" s="2" t="s">
        <v>197</v>
      </c>
      <c r="HK163" s="2" t="s">
        <v>200</v>
      </c>
      <c r="HL163" s="2" t="s">
        <v>200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254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210</v>
      </c>
      <c r="IH163" s="2" t="s">
        <v>197</v>
      </c>
      <c r="II163" s="2" t="s">
        <v>769</v>
      </c>
      <c r="IJ163" s="2" t="s">
        <v>1828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228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254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200</v>
      </c>
      <c r="JR163" s="2" t="s">
        <v>200</v>
      </c>
      <c r="JS163" s="2" t="s">
        <v>200</v>
      </c>
      <c r="JT163" s="2" t="s">
        <v>200</v>
      </c>
      <c r="JU163" s="2" t="s">
        <v>200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242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210</v>
      </c>
      <c r="KP163" s="2" t="s">
        <v>243</v>
      </c>
      <c r="KQ163" s="2" t="s">
        <v>374</v>
      </c>
      <c r="KR163" s="2" t="s">
        <v>2049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254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243</v>
      </c>
      <c r="LO163" s="2" t="s">
        <v>412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254</v>
      </c>
      <c r="LZ163" s="2" t="s">
        <v>197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210</v>
      </c>
      <c r="ML163" s="2" t="s">
        <v>251</v>
      </c>
      <c r="MM163" s="2" t="s">
        <v>236</v>
      </c>
      <c r="MN163" s="2" t="s">
        <v>774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254</v>
      </c>
      <c r="MX163" s="2" t="s">
        <v>243</v>
      </c>
      <c r="MY163" s="2" t="s">
        <v>200</v>
      </c>
      <c r="MZ163" s="2" t="s">
        <v>200</v>
      </c>
      <c r="NA163" s="2" t="s">
        <v>212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254</v>
      </c>
      <c r="NJ163" s="2" t="s">
        <v>197</v>
      </c>
      <c r="NK163" s="2" t="s">
        <v>200</v>
      </c>
      <c r="NL163" s="2" t="s">
        <v>200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254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242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200</v>
      </c>
      <c r="OU163" s="2" t="s">
        <v>200</v>
      </c>
      <c r="OV163" s="2" t="s">
        <v>200</v>
      </c>
      <c r="OW163" s="2" t="s">
        <v>200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210</v>
      </c>
      <c r="PF163" s="2" t="s">
        <v>197</v>
      </c>
      <c r="PG163" s="2" t="s">
        <v>378</v>
      </c>
      <c r="PH163" s="2" t="s">
        <v>200</v>
      </c>
      <c r="PI163" s="2" t="s">
        <v>212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254</v>
      </c>
      <c r="PR163" s="2" t="s">
        <v>197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254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12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2050</v>
      </c>
      <c r="B164" s="2" t="s">
        <v>189</v>
      </c>
      <c r="C164" s="2" t="s">
        <v>190</v>
      </c>
      <c r="D164" s="2" t="s">
        <v>1619</v>
      </c>
      <c r="E164" s="2" t="s">
        <v>1620</v>
      </c>
      <c r="F164" s="2" t="s">
        <v>2051</v>
      </c>
      <c r="G164" s="2" t="s">
        <v>2051</v>
      </c>
      <c r="H164" s="2" t="s">
        <v>2051</v>
      </c>
      <c r="I164" s="2" t="s">
        <v>2052</v>
      </c>
      <c r="J164" s="2" t="s">
        <v>195</v>
      </c>
      <c r="K164" s="2" t="s">
        <v>2053</v>
      </c>
      <c r="L164" s="3">
        <v>48</v>
      </c>
      <c r="M164" s="3">
        <v>50.4</v>
      </c>
      <c r="N164" s="3">
        <v>99.99</v>
      </c>
      <c r="O164" s="2" t="s">
        <v>1190</v>
      </c>
      <c r="P164" s="2" t="s">
        <v>396</v>
      </c>
      <c r="Q164" s="2" t="s">
        <v>199</v>
      </c>
      <c r="R164" s="2" t="s">
        <v>200</v>
      </c>
      <c r="S164" s="2" t="s">
        <v>2054</v>
      </c>
      <c r="T164" s="2" t="s">
        <v>200</v>
      </c>
      <c r="U164" s="2" t="s">
        <v>203</v>
      </c>
      <c r="V164" s="2" t="s">
        <v>204</v>
      </c>
      <c r="W164" s="2" t="s">
        <v>205</v>
      </c>
      <c r="X164" s="2" t="s">
        <v>205</v>
      </c>
      <c r="Y164" s="2" t="s">
        <v>2055</v>
      </c>
      <c r="Z164" s="4"/>
      <c r="AA164" s="4">
        <f>=ROUNDDOWN({0},0)</f>
      </c>
      <c r="AB164" s="5">
        <v>2</v>
      </c>
      <c r="AC164" s="2" t="s">
        <v>200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/>
      <c r="AP164" s="4"/>
      <c r="AQ164" s="8"/>
      <c r="AR164" s="4">
        <v>1</v>
      </c>
      <c r="AS164" s="8">
        <v>55.2</v>
      </c>
      <c r="AT164" s="7">
        <v>-1</v>
      </c>
      <c r="AU164" s="7">
        <v>-1</v>
      </c>
      <c r="AV164" s="4" t="s">
        <v>200</v>
      </c>
      <c r="AW164" s="8" t="s">
        <v>200</v>
      </c>
      <c r="AX164" s="4">
        <v>4</v>
      </c>
      <c r="AY164" s="8">
        <v>274.27</v>
      </c>
      <c r="AZ164" s="7" t="s">
        <v>200</v>
      </c>
      <c r="BA164" s="7" t="s">
        <v>200</v>
      </c>
      <c r="BB164" s="7"/>
      <c r="BC164" s="4" t="s">
        <v>200</v>
      </c>
      <c r="BD164" s="8" t="s">
        <v>200</v>
      </c>
      <c r="BE164" s="4">
        <v>4</v>
      </c>
      <c r="BF164" s="8">
        <v>274.27</v>
      </c>
      <c r="BG164" s="7" t="s">
        <v>200</v>
      </c>
      <c r="BH164" s="7" t="s">
        <v>200</v>
      </c>
      <c r="BI164" s="7"/>
      <c r="BJ164" s="4"/>
      <c r="BK164" s="8"/>
      <c r="BL164" s="2" t="s">
        <v>1479</v>
      </c>
      <c r="BM164" s="7"/>
      <c r="BN164" s="7"/>
      <c r="BO164" s="4"/>
      <c r="BP164" s="8"/>
      <c r="BQ164" s="4">
        <v>1</v>
      </c>
      <c r="BR164" s="8">
        <v>55.2</v>
      </c>
      <c r="BS164" s="7">
        <v>-1</v>
      </c>
      <c r="BT164" s="7">
        <v>-1</v>
      </c>
      <c r="BU164" s="2" t="s">
        <v>210</v>
      </c>
      <c r="BV164" s="2" t="s">
        <v>243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243</v>
      </c>
      <c r="CI164" s="2" t="s">
        <v>2056</v>
      </c>
      <c r="CJ164" s="2" t="s">
        <v>2057</v>
      </c>
      <c r="CK164" s="2" t="s">
        <v>499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243</v>
      </c>
      <c r="CU164" s="2" t="s">
        <v>534</v>
      </c>
      <c r="CV164" s="2" t="s">
        <v>2058</v>
      </c>
      <c r="CW164" s="2" t="s">
        <v>499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243</v>
      </c>
      <c r="DG164" s="2" t="s">
        <v>2059</v>
      </c>
      <c r="DH164" s="2" t="s">
        <v>2060</v>
      </c>
      <c r="DI164" s="2" t="s">
        <v>212</v>
      </c>
      <c r="DJ164" s="2" t="s">
        <v>200</v>
      </c>
      <c r="DK164" s="4"/>
      <c r="DL164" s="8"/>
      <c r="DM164" s="4"/>
      <c r="DN164" s="8"/>
      <c r="DO164" s="7"/>
      <c r="DP164" s="7"/>
      <c r="DQ164" s="2" t="s">
        <v>210</v>
      </c>
      <c r="DR164" s="2" t="s">
        <v>243</v>
      </c>
      <c r="DS164" s="2" t="s">
        <v>1124</v>
      </c>
      <c r="DT164" s="2" t="s">
        <v>2061</v>
      </c>
      <c r="DU164" s="2" t="s">
        <v>212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243</v>
      </c>
      <c r="EE164" s="2" t="s">
        <v>2062</v>
      </c>
      <c r="EF164" s="2" t="s">
        <v>960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243</v>
      </c>
      <c r="EQ164" s="2" t="s">
        <v>1477</v>
      </c>
      <c r="ER164" s="2" t="s">
        <v>358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243</v>
      </c>
      <c r="FC164" s="2" t="s">
        <v>2063</v>
      </c>
      <c r="FD164" s="2" t="s">
        <v>759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228</v>
      </c>
      <c r="FN164" s="2" t="s">
        <v>243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254</v>
      </c>
      <c r="FZ164" s="2" t="s">
        <v>243</v>
      </c>
      <c r="GA164" s="2" t="s">
        <v>200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254</v>
      </c>
      <c r="GL164" s="2" t="s">
        <v>243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254</v>
      </c>
      <c r="GX164" s="2" t="s">
        <v>243</v>
      </c>
      <c r="GY164" s="2" t="s">
        <v>200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254</v>
      </c>
      <c r="HJ164" s="2" t="s">
        <v>243</v>
      </c>
      <c r="HK164" s="2" t="s">
        <v>200</v>
      </c>
      <c r="HL164" s="2" t="s">
        <v>200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254</v>
      </c>
      <c r="HV164" s="2" t="s">
        <v>243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210</v>
      </c>
      <c r="IH164" s="2" t="s">
        <v>243</v>
      </c>
      <c r="II164" s="2" t="s">
        <v>2059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228</v>
      </c>
      <c r="IT164" s="2" t="s">
        <v>243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254</v>
      </c>
      <c r="JF164" s="2" t="s">
        <v>243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200</v>
      </c>
      <c r="JR164" s="2" t="s">
        <v>200</v>
      </c>
      <c r="JS164" s="2" t="s">
        <v>200</v>
      </c>
      <c r="JT164" s="2" t="s">
        <v>200</v>
      </c>
      <c r="JU164" s="2" t="s">
        <v>200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242</v>
      </c>
      <c r="KD164" s="2" t="s">
        <v>243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210</v>
      </c>
      <c r="KP164" s="2" t="s">
        <v>243</v>
      </c>
      <c r="KQ164" s="2" t="s">
        <v>2064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210</v>
      </c>
      <c r="LB164" s="2" t="s">
        <v>243</v>
      </c>
      <c r="LC164" s="2" t="s">
        <v>1072</v>
      </c>
      <c r="LD164" s="2" t="s">
        <v>1151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254</v>
      </c>
      <c r="LN164" s="2" t="s">
        <v>243</v>
      </c>
      <c r="LO164" s="2" t="s">
        <v>200</v>
      </c>
      <c r="LP164" s="2" t="s">
        <v>200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254</v>
      </c>
      <c r="LZ164" s="2" t="s">
        <v>243</v>
      </c>
      <c r="MA164" s="2" t="s">
        <v>200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254</v>
      </c>
      <c r="ML164" s="2" t="s">
        <v>243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254</v>
      </c>
      <c r="MX164" s="2" t="s">
        <v>243</v>
      </c>
      <c r="MY164" s="2" t="s">
        <v>200</v>
      </c>
      <c r="MZ164" s="2" t="s">
        <v>200</v>
      </c>
      <c r="NA164" s="2" t="s">
        <v>212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254</v>
      </c>
      <c r="NJ164" s="2" t="s">
        <v>243</v>
      </c>
      <c r="NK164" s="2" t="s">
        <v>200</v>
      </c>
      <c r="NL164" s="2" t="s">
        <v>200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200</v>
      </c>
      <c r="NV164" s="2" t="s">
        <v>200</v>
      </c>
      <c r="NW164" s="2" t="s">
        <v>200</v>
      </c>
      <c r="NX164" s="2" t="s">
        <v>200</v>
      </c>
      <c r="NY164" s="2" t="s">
        <v>200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242</v>
      </c>
      <c r="OH164" s="2" t="s">
        <v>243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200</v>
      </c>
      <c r="OT164" s="2" t="s">
        <v>200</v>
      </c>
      <c r="OU164" s="2" t="s">
        <v>200</v>
      </c>
      <c r="OV164" s="2" t="s">
        <v>200</v>
      </c>
      <c r="OW164" s="2" t="s">
        <v>200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210</v>
      </c>
      <c r="PF164" s="2" t="s">
        <v>243</v>
      </c>
      <c r="PG164" s="2" t="s">
        <v>668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254</v>
      </c>
      <c r="PR164" s="2" t="s">
        <v>243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254</v>
      </c>
      <c r="QD164" s="2" t="s">
        <v>243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200</v>
      </c>
      <c r="QP164" s="2" t="s">
        <v>200</v>
      </c>
      <c r="QQ164" s="2" t="s">
        <v>200</v>
      </c>
      <c r="QR164" s="2" t="s">
        <v>200</v>
      </c>
      <c r="QS164" s="2" t="s">
        <v>200</v>
      </c>
      <c r="QT164" s="2" t="s">
        <v>200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2065</v>
      </c>
      <c r="B165" s="2" t="s">
        <v>189</v>
      </c>
      <c r="C165" s="2" t="s">
        <v>190</v>
      </c>
      <c r="D165" s="2" t="s">
        <v>1619</v>
      </c>
      <c r="E165" s="2" t="s">
        <v>1620</v>
      </c>
      <c r="F165" s="2" t="s">
        <v>2051</v>
      </c>
      <c r="G165" s="2" t="s">
        <v>2051</v>
      </c>
      <c r="H165" s="2" t="s">
        <v>2051</v>
      </c>
      <c r="I165" s="2" t="s">
        <v>2052</v>
      </c>
      <c r="J165" s="2" t="s">
        <v>262</v>
      </c>
      <c r="K165" s="2" t="s">
        <v>2053</v>
      </c>
      <c r="L165" s="3">
        <v>63.7</v>
      </c>
      <c r="M165" s="3">
        <v>66.89</v>
      </c>
      <c r="N165" s="3">
        <v>129.99</v>
      </c>
      <c r="O165" s="2" t="s">
        <v>1190</v>
      </c>
      <c r="P165" s="2" t="s">
        <v>396</v>
      </c>
      <c r="Q165" s="2" t="s">
        <v>199</v>
      </c>
      <c r="R165" s="2" t="s">
        <v>200</v>
      </c>
      <c r="S165" s="2" t="s">
        <v>2054</v>
      </c>
      <c r="T165" s="2" t="s">
        <v>200</v>
      </c>
      <c r="U165" s="2" t="s">
        <v>203</v>
      </c>
      <c r="V165" s="2" t="s">
        <v>204</v>
      </c>
      <c r="W165" s="2" t="s">
        <v>205</v>
      </c>
      <c r="X165" s="2" t="s">
        <v>205</v>
      </c>
      <c r="Y165" s="2" t="s">
        <v>2055</v>
      </c>
      <c r="Z165" s="4"/>
      <c r="AA165" s="4">
        <f>=ROUNDDOWN({0},0)</f>
      </c>
      <c r="AB165" s="5">
        <v>1</v>
      </c>
      <c r="AC165" s="2" t="s">
        <v>200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/>
      <c r="AP165" s="4"/>
      <c r="AQ165" s="8"/>
      <c r="AR165" s="4">
        <v>3</v>
      </c>
      <c r="AS165" s="8">
        <v>219.07</v>
      </c>
      <c r="AT165" s="7">
        <v>-1</v>
      </c>
      <c r="AU165" s="7">
        <v>-1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/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/>
      <c r="BJ165" s="4"/>
      <c r="BK165" s="8"/>
      <c r="BL165" s="2" t="s">
        <v>2066</v>
      </c>
      <c r="BM165" s="7"/>
      <c r="BN165" s="7"/>
      <c r="BO165" s="4"/>
      <c r="BP165" s="8"/>
      <c r="BQ165" s="4">
        <v>1</v>
      </c>
      <c r="BR165" s="8">
        <v>73.26</v>
      </c>
      <c r="BS165" s="7">
        <v>-1</v>
      </c>
      <c r="BT165" s="7">
        <v>-1</v>
      </c>
      <c r="BU165" s="2" t="s">
        <v>210</v>
      </c>
      <c r="BV165" s="2" t="s">
        <v>243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/>
      <c r="CB165" s="8"/>
      <c r="CC165" s="4"/>
      <c r="CD165" s="8"/>
      <c r="CE165" s="7"/>
      <c r="CF165" s="7"/>
      <c r="CG165" s="2" t="s">
        <v>210</v>
      </c>
      <c r="CH165" s="2" t="s">
        <v>243</v>
      </c>
      <c r="CI165" s="2" t="s">
        <v>2056</v>
      </c>
      <c r="CJ165" s="2" t="s">
        <v>2067</v>
      </c>
      <c r="CK165" s="2" t="s">
        <v>499</v>
      </c>
      <c r="CL165" s="2" t="s">
        <v>200</v>
      </c>
      <c r="CM165" s="4"/>
      <c r="CN165" s="8"/>
      <c r="CO165" s="4">
        <v>1</v>
      </c>
      <c r="CP165" s="8">
        <v>73.57</v>
      </c>
      <c r="CQ165" s="7">
        <v>-1</v>
      </c>
      <c r="CR165" s="7">
        <v>-1</v>
      </c>
      <c r="CS165" s="2" t="s">
        <v>210</v>
      </c>
      <c r="CT165" s="2" t="s">
        <v>243</v>
      </c>
      <c r="CU165" s="2" t="s">
        <v>534</v>
      </c>
      <c r="CV165" s="2" t="s">
        <v>761</v>
      </c>
      <c r="CW165" s="2" t="s">
        <v>499</v>
      </c>
      <c r="CX165" s="2" t="s">
        <v>200</v>
      </c>
      <c r="CY165" s="4"/>
      <c r="CZ165" s="8"/>
      <c r="DA165" s="4"/>
      <c r="DB165" s="8"/>
      <c r="DC165" s="7"/>
      <c r="DD165" s="7"/>
      <c r="DE165" s="2" t="s">
        <v>210</v>
      </c>
      <c r="DF165" s="2" t="s">
        <v>243</v>
      </c>
      <c r="DG165" s="2" t="s">
        <v>2059</v>
      </c>
      <c r="DH165" s="2" t="s">
        <v>556</v>
      </c>
      <c r="DI165" s="2" t="s">
        <v>212</v>
      </c>
      <c r="DJ165" s="2" t="s">
        <v>200</v>
      </c>
      <c r="DK165" s="4"/>
      <c r="DL165" s="8"/>
      <c r="DM165" s="4"/>
      <c r="DN165" s="8"/>
      <c r="DO165" s="7"/>
      <c r="DP165" s="7"/>
      <c r="DQ165" s="2" t="s">
        <v>210</v>
      </c>
      <c r="DR165" s="2" t="s">
        <v>243</v>
      </c>
      <c r="DS165" s="2" t="s">
        <v>1124</v>
      </c>
      <c r="DT165" s="2" t="s">
        <v>767</v>
      </c>
      <c r="DU165" s="2" t="s">
        <v>212</v>
      </c>
      <c r="DV165" s="2" t="s">
        <v>200</v>
      </c>
      <c r="DW165" s="4"/>
      <c r="DX165" s="8"/>
      <c r="DY165" s="4">
        <v>1</v>
      </c>
      <c r="DZ165" s="8">
        <v>72.24</v>
      </c>
      <c r="EA165" s="7">
        <v>-1</v>
      </c>
      <c r="EB165" s="7">
        <v>-1</v>
      </c>
      <c r="EC165" s="2" t="s">
        <v>210</v>
      </c>
      <c r="ED165" s="2" t="s">
        <v>243</v>
      </c>
      <c r="EE165" s="2" t="s">
        <v>2062</v>
      </c>
      <c r="EF165" s="2" t="s">
        <v>783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243</v>
      </c>
      <c r="EQ165" s="2" t="s">
        <v>1477</v>
      </c>
      <c r="ER165" s="2" t="s">
        <v>383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243</v>
      </c>
      <c r="FC165" s="2" t="s">
        <v>2063</v>
      </c>
      <c r="FD165" s="2" t="s">
        <v>762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228</v>
      </c>
      <c r="FN165" s="2" t="s">
        <v>243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/>
      <c r="FT165" s="8"/>
      <c r="FU165" s="4"/>
      <c r="FV165" s="8"/>
      <c r="FW165" s="7"/>
      <c r="FX165" s="7"/>
      <c r="FY165" s="2" t="s">
        <v>254</v>
      </c>
      <c r="FZ165" s="2" t="s">
        <v>243</v>
      </c>
      <c r="GA165" s="2" t="s">
        <v>200</v>
      </c>
      <c r="GB165" s="2" t="s">
        <v>200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254</v>
      </c>
      <c r="GL165" s="2" t="s">
        <v>243</v>
      </c>
      <c r="GM165" s="2" t="s">
        <v>200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254</v>
      </c>
      <c r="GX165" s="2" t="s">
        <v>243</v>
      </c>
      <c r="GY165" s="2" t="s">
        <v>200</v>
      </c>
      <c r="GZ165" s="2" t="s">
        <v>200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254</v>
      </c>
      <c r="HJ165" s="2" t="s">
        <v>243</v>
      </c>
      <c r="HK165" s="2" t="s">
        <v>200</v>
      </c>
      <c r="HL165" s="2" t="s">
        <v>200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254</v>
      </c>
      <c r="HV165" s="2" t="s">
        <v>243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210</v>
      </c>
      <c r="IH165" s="2" t="s">
        <v>243</v>
      </c>
      <c r="II165" s="2" t="s">
        <v>2059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228</v>
      </c>
      <c r="IT165" s="2" t="s">
        <v>243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254</v>
      </c>
      <c r="JF165" s="2" t="s">
        <v>243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200</v>
      </c>
      <c r="JR165" s="2" t="s">
        <v>200</v>
      </c>
      <c r="JS165" s="2" t="s">
        <v>200</v>
      </c>
      <c r="JT165" s="2" t="s">
        <v>200</v>
      </c>
      <c r="JU165" s="2" t="s">
        <v>200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242</v>
      </c>
      <c r="KD165" s="2" t="s">
        <v>243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210</v>
      </c>
      <c r="KP165" s="2" t="s">
        <v>243</v>
      </c>
      <c r="KQ165" s="2" t="s">
        <v>2064</v>
      </c>
      <c r="KR165" s="2" t="s">
        <v>2068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243</v>
      </c>
      <c r="LC165" s="2" t="s">
        <v>1072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254</v>
      </c>
      <c r="LN165" s="2" t="s">
        <v>243</v>
      </c>
      <c r="LO165" s="2" t="s">
        <v>200</v>
      </c>
      <c r="LP165" s="2" t="s">
        <v>200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254</v>
      </c>
      <c r="LZ165" s="2" t="s">
        <v>243</v>
      </c>
      <c r="MA165" s="2" t="s">
        <v>200</v>
      </c>
      <c r="MB165" s="2" t="s">
        <v>200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254</v>
      </c>
      <c r="ML165" s="2" t="s">
        <v>243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254</v>
      </c>
      <c r="MX165" s="2" t="s">
        <v>243</v>
      </c>
      <c r="MY165" s="2" t="s">
        <v>200</v>
      </c>
      <c r="MZ165" s="2" t="s">
        <v>200</v>
      </c>
      <c r="NA165" s="2" t="s">
        <v>212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254</v>
      </c>
      <c r="NJ165" s="2" t="s">
        <v>243</v>
      </c>
      <c r="NK165" s="2" t="s">
        <v>200</v>
      </c>
      <c r="NL165" s="2" t="s">
        <v>200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200</v>
      </c>
      <c r="NV165" s="2" t="s">
        <v>200</v>
      </c>
      <c r="NW165" s="2" t="s">
        <v>200</v>
      </c>
      <c r="NX165" s="2" t="s">
        <v>200</v>
      </c>
      <c r="NY165" s="2" t="s">
        <v>200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242</v>
      </c>
      <c r="OH165" s="2" t="s">
        <v>243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200</v>
      </c>
      <c r="OT165" s="2" t="s">
        <v>200</v>
      </c>
      <c r="OU165" s="2" t="s">
        <v>200</v>
      </c>
      <c r="OV165" s="2" t="s">
        <v>200</v>
      </c>
      <c r="OW165" s="2" t="s">
        <v>200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210</v>
      </c>
      <c r="PF165" s="2" t="s">
        <v>243</v>
      </c>
      <c r="PG165" s="2" t="s">
        <v>668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254</v>
      </c>
      <c r="PR165" s="2" t="s">
        <v>243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254</v>
      </c>
      <c r="QD165" s="2" t="s">
        <v>243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200</v>
      </c>
      <c r="QP165" s="2" t="s">
        <v>200</v>
      </c>
      <c r="QQ165" s="2" t="s">
        <v>200</v>
      </c>
      <c r="QR165" s="2" t="s">
        <v>200</v>
      </c>
      <c r="QS165" s="2" t="s">
        <v>200</v>
      </c>
      <c r="QT165" s="2" t="s">
        <v>200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2069</v>
      </c>
      <c r="B166" s="2" t="s">
        <v>189</v>
      </c>
      <c r="C166" s="2" t="s">
        <v>190</v>
      </c>
      <c r="D166" s="2" t="s">
        <v>1619</v>
      </c>
      <c r="E166" s="2" t="s">
        <v>1620</v>
      </c>
      <c r="F166" s="2" t="s">
        <v>1331</v>
      </c>
      <c r="G166" s="2" t="s">
        <v>1331</v>
      </c>
      <c r="H166" s="2" t="s">
        <v>1331</v>
      </c>
      <c r="I166" s="2" t="s">
        <v>2070</v>
      </c>
      <c r="J166" s="2" t="s">
        <v>195</v>
      </c>
      <c r="K166" s="2" t="s">
        <v>1333</v>
      </c>
      <c r="L166" s="3">
        <v>58.8</v>
      </c>
      <c r="M166" s="3">
        <v>61.73</v>
      </c>
      <c r="N166" s="3">
        <v>119.99</v>
      </c>
      <c r="O166" s="2" t="s">
        <v>1266</v>
      </c>
      <c r="P166" s="2" t="s">
        <v>396</v>
      </c>
      <c r="Q166" s="2" t="s">
        <v>199</v>
      </c>
      <c r="R166" s="2" t="s">
        <v>200</v>
      </c>
      <c r="S166" s="2" t="s">
        <v>1334</v>
      </c>
      <c r="T166" s="2" t="s">
        <v>202</v>
      </c>
      <c r="U166" s="2" t="s">
        <v>203</v>
      </c>
      <c r="V166" s="2" t="s">
        <v>1120</v>
      </c>
      <c r="W166" s="2" t="s">
        <v>722</v>
      </c>
      <c r="X166" s="2" t="s">
        <v>723</v>
      </c>
      <c r="Y166" s="2" t="s">
        <v>1335</v>
      </c>
      <c r="Z166" s="4">
        <v>44</v>
      </c>
      <c r="AA166" s="4">
        <f>=ROUNDDOWN(14.6666666666667,0)</f>
      </c>
      <c r="AB166" s="5">
        <v>3</v>
      </c>
      <c r="AC166" s="2" t="s">
        <v>200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/>
      <c r="AP166" s="4"/>
      <c r="AQ166" s="8"/>
      <c r="AR166" s="4">
        <v>2</v>
      </c>
      <c r="AS166" s="8">
        <v>143.07</v>
      </c>
      <c r="AT166" s="7">
        <v>-1</v>
      </c>
      <c r="AU166" s="7">
        <v>-1</v>
      </c>
      <c r="AV166" s="4"/>
      <c r="AW166" s="8"/>
      <c r="AX166" s="4">
        <v>2</v>
      </c>
      <c r="AY166" s="8">
        <v>143.07</v>
      </c>
      <c r="AZ166" s="7">
        <v>-1</v>
      </c>
      <c r="BA166" s="7">
        <v>-1</v>
      </c>
      <c r="BB166" s="7"/>
      <c r="BC166" s="4" t="s">
        <v>200</v>
      </c>
      <c r="BD166" s="8" t="s">
        <v>200</v>
      </c>
      <c r="BE166" s="4">
        <v>16</v>
      </c>
      <c r="BF166" s="8">
        <v>1044.69</v>
      </c>
      <c r="BG166" s="7" t="s">
        <v>200</v>
      </c>
      <c r="BH166" s="7" t="s">
        <v>200</v>
      </c>
      <c r="BI166" s="7"/>
      <c r="BJ166" s="4"/>
      <c r="BK166" s="8"/>
      <c r="BL166" s="2" t="s">
        <v>2031</v>
      </c>
      <c r="BM166" s="7"/>
      <c r="BN166" s="7"/>
      <c r="BO166" s="4"/>
      <c r="BP166" s="8"/>
      <c r="BQ166" s="4">
        <v>1</v>
      </c>
      <c r="BR166" s="8">
        <v>67.62</v>
      </c>
      <c r="BS166" s="7">
        <v>-1</v>
      </c>
      <c r="BT166" s="7">
        <v>-1</v>
      </c>
      <c r="BU166" s="2" t="s">
        <v>210</v>
      </c>
      <c r="BV166" s="2" t="s">
        <v>197</v>
      </c>
      <c r="BW166" s="2" t="s">
        <v>200</v>
      </c>
      <c r="BX166" s="2" t="s">
        <v>789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197</v>
      </c>
      <c r="CI166" s="2" t="s">
        <v>1317</v>
      </c>
      <c r="CJ166" s="2" t="s">
        <v>935</v>
      </c>
      <c r="CK166" s="2" t="s">
        <v>499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197</v>
      </c>
      <c r="CU166" s="2" t="s">
        <v>944</v>
      </c>
      <c r="CV166" s="2" t="s">
        <v>200</v>
      </c>
      <c r="CW166" s="2" t="s">
        <v>212</v>
      </c>
      <c r="CX166" s="2" t="s">
        <v>200</v>
      </c>
      <c r="CY166" s="4"/>
      <c r="CZ166" s="8"/>
      <c r="DA166" s="4"/>
      <c r="DB166" s="8"/>
      <c r="DC166" s="7"/>
      <c r="DD166" s="7"/>
      <c r="DE166" s="2" t="s">
        <v>210</v>
      </c>
      <c r="DF166" s="2" t="s">
        <v>197</v>
      </c>
      <c r="DG166" s="2" t="s">
        <v>1335</v>
      </c>
      <c r="DH166" s="2" t="s">
        <v>337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197</v>
      </c>
      <c r="DS166" s="2" t="s">
        <v>881</v>
      </c>
      <c r="DT166" s="2" t="s">
        <v>241</v>
      </c>
      <c r="DU166" s="2" t="s">
        <v>212</v>
      </c>
      <c r="DV166" s="2" t="s">
        <v>200</v>
      </c>
      <c r="DW166" s="4"/>
      <c r="DX166" s="8"/>
      <c r="DY166" s="4">
        <v>1</v>
      </c>
      <c r="DZ166" s="8">
        <v>75.45</v>
      </c>
      <c r="EA166" s="7">
        <v>-1</v>
      </c>
      <c r="EB166" s="7">
        <v>-1</v>
      </c>
      <c r="EC166" s="2" t="s">
        <v>210</v>
      </c>
      <c r="ED166" s="2" t="s">
        <v>197</v>
      </c>
      <c r="EE166" s="2" t="s">
        <v>1198</v>
      </c>
      <c r="EF166" s="2" t="s">
        <v>2071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197</v>
      </c>
      <c r="EQ166" s="2" t="s">
        <v>612</v>
      </c>
      <c r="ER166" s="2" t="s">
        <v>1864</v>
      </c>
      <c r="ES166" s="2" t="s">
        <v>212</v>
      </c>
      <c r="ET166" s="2" t="s">
        <v>200</v>
      </c>
      <c r="EU166" s="4"/>
      <c r="EV166" s="8"/>
      <c r="EW166" s="4"/>
      <c r="EX166" s="8"/>
      <c r="EY166" s="7"/>
      <c r="EZ166" s="7"/>
      <c r="FA166" s="2" t="s">
        <v>210</v>
      </c>
      <c r="FB166" s="2" t="s">
        <v>197</v>
      </c>
      <c r="FC166" s="2" t="s">
        <v>1339</v>
      </c>
      <c r="FD166" s="2" t="s">
        <v>334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228</v>
      </c>
      <c r="FN166" s="2" t="s">
        <v>197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254</v>
      </c>
      <c r="FZ166" s="2" t="s">
        <v>197</v>
      </c>
      <c r="GA166" s="2" t="s">
        <v>200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254</v>
      </c>
      <c r="GL166" s="2" t="s">
        <v>197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254</v>
      </c>
      <c r="GX166" s="2" t="s">
        <v>197</v>
      </c>
      <c r="GY166" s="2" t="s">
        <v>200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254</v>
      </c>
      <c r="HJ166" s="2" t="s">
        <v>197</v>
      </c>
      <c r="HK166" s="2" t="s">
        <v>200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254</v>
      </c>
      <c r="HV166" s="2" t="s">
        <v>197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210</v>
      </c>
      <c r="IH166" s="2" t="s">
        <v>197</v>
      </c>
      <c r="II166" s="2" t="s">
        <v>223</v>
      </c>
      <c r="IJ166" s="2" t="s">
        <v>2072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228</v>
      </c>
      <c r="IT166" s="2" t="s">
        <v>197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254</v>
      </c>
      <c r="JF166" s="2" t="s">
        <v>197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200</v>
      </c>
      <c r="JR166" s="2" t="s">
        <v>200</v>
      </c>
      <c r="JS166" s="2" t="s">
        <v>200</v>
      </c>
      <c r="JT166" s="2" t="s">
        <v>200</v>
      </c>
      <c r="JU166" s="2" t="s">
        <v>200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242</v>
      </c>
      <c r="KD166" s="2" t="s">
        <v>197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210</v>
      </c>
      <c r="KP166" s="2" t="s">
        <v>243</v>
      </c>
      <c r="KQ166" s="2" t="s">
        <v>1314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254</v>
      </c>
      <c r="LB166" s="2" t="s">
        <v>197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254</v>
      </c>
      <c r="LN166" s="2" t="s">
        <v>197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254</v>
      </c>
      <c r="LZ166" s="2" t="s">
        <v>197</v>
      </c>
      <c r="MA166" s="2" t="s">
        <v>200</v>
      </c>
      <c r="MB166" s="2" t="s">
        <v>200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210</v>
      </c>
      <c r="ML166" s="2" t="s">
        <v>251</v>
      </c>
      <c r="MM166" s="2" t="s">
        <v>258</v>
      </c>
      <c r="MN166" s="2" t="s">
        <v>2073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254</v>
      </c>
      <c r="MX166" s="2" t="s">
        <v>243</v>
      </c>
      <c r="MY166" s="2" t="s">
        <v>200</v>
      </c>
      <c r="MZ166" s="2" t="s">
        <v>200</v>
      </c>
      <c r="NA166" s="2" t="s">
        <v>212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254</v>
      </c>
      <c r="NJ166" s="2" t="s">
        <v>197</v>
      </c>
      <c r="NK166" s="2" t="s">
        <v>200</v>
      </c>
      <c r="NL166" s="2" t="s">
        <v>200</v>
      </c>
      <c r="NM166" s="2" t="s">
        <v>212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200</v>
      </c>
      <c r="NV166" s="2" t="s">
        <v>200</v>
      </c>
      <c r="NW166" s="2" t="s">
        <v>200</v>
      </c>
      <c r="NX166" s="2" t="s">
        <v>200</v>
      </c>
      <c r="NY166" s="2" t="s">
        <v>200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242</v>
      </c>
      <c r="OH166" s="2" t="s">
        <v>197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254</v>
      </c>
      <c r="OT166" s="2" t="s">
        <v>243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1059</v>
      </c>
      <c r="PF166" s="2" t="s">
        <v>197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254</v>
      </c>
      <c r="PR166" s="2" t="s">
        <v>197</v>
      </c>
      <c r="PS166" s="2" t="s">
        <v>200</v>
      </c>
      <c r="PT166" s="2" t="s">
        <v>200</v>
      </c>
      <c r="PU166" s="2" t="s">
        <v>212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200</v>
      </c>
      <c r="QD166" s="2" t="s">
        <v>200</v>
      </c>
      <c r="QE166" s="2" t="s">
        <v>200</v>
      </c>
      <c r="QF166" s="2" t="s">
        <v>200</v>
      </c>
      <c r="QG166" s="2" t="s">
        <v>200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254</v>
      </c>
      <c r="QP166" s="2" t="s">
        <v>243</v>
      </c>
      <c r="QQ166" s="2" t="s">
        <v>200</v>
      </c>
      <c r="QR166" s="2" t="s">
        <v>200</v>
      </c>
      <c r="QS166" s="2" t="s">
        <v>212</v>
      </c>
      <c r="QT166" s="2" t="s">
        <v>200</v>
      </c>
      <c r="QU166" s="4">
        <v>44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2074</v>
      </c>
      <c r="B167" s="2" t="s">
        <v>189</v>
      </c>
      <c r="C167" s="2" t="s">
        <v>190</v>
      </c>
      <c r="D167" s="2" t="s">
        <v>1619</v>
      </c>
      <c r="E167" s="2" t="s">
        <v>1620</v>
      </c>
      <c r="F167" s="2" t="s">
        <v>1331</v>
      </c>
      <c r="G167" s="2" t="s">
        <v>1331</v>
      </c>
      <c r="H167" s="2" t="s">
        <v>1331</v>
      </c>
      <c r="I167" s="2" t="s">
        <v>2070</v>
      </c>
      <c r="J167" s="2" t="s">
        <v>195</v>
      </c>
      <c r="K167" s="2" t="s">
        <v>430</v>
      </c>
      <c r="L167" s="3">
        <v>58.8</v>
      </c>
      <c r="M167" s="3">
        <v>61.73</v>
      </c>
      <c r="N167" s="3">
        <v>119.99</v>
      </c>
      <c r="O167" s="2" t="s">
        <v>1266</v>
      </c>
      <c r="P167" s="2" t="s">
        <v>396</v>
      </c>
      <c r="Q167" s="2" t="s">
        <v>199</v>
      </c>
      <c r="R167" s="2" t="s">
        <v>200</v>
      </c>
      <c r="S167" s="2" t="s">
        <v>2075</v>
      </c>
      <c r="T167" s="2" t="s">
        <v>202</v>
      </c>
      <c r="U167" s="2" t="s">
        <v>203</v>
      </c>
      <c r="V167" s="2" t="s">
        <v>1120</v>
      </c>
      <c r="W167" s="2" t="s">
        <v>722</v>
      </c>
      <c r="X167" s="2" t="s">
        <v>723</v>
      </c>
      <c r="Y167" s="2" t="s">
        <v>1008</v>
      </c>
      <c r="Z167" s="4"/>
      <c r="AA167" s="4">
        <f>=ROUNDDOWN({0},0)</f>
      </c>
      <c r="AB167" s="5">
        <v>0.2</v>
      </c>
      <c r="AC167" s="2" t="s">
        <v>200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/>
      <c r="AP167" s="4"/>
      <c r="AQ167" s="8"/>
      <c r="AR167" s="4">
        <v>6</v>
      </c>
      <c r="AS167" s="8">
        <v>295.61</v>
      </c>
      <c r="AT167" s="7">
        <v>-1</v>
      </c>
      <c r="AU167" s="7">
        <v>-1</v>
      </c>
      <c r="AV167" s="4" t="s">
        <v>200</v>
      </c>
      <c r="AW167" s="8" t="s">
        <v>200</v>
      </c>
      <c r="AX167" s="4">
        <v>14</v>
      </c>
      <c r="AY167" s="8">
        <v>901.62</v>
      </c>
      <c r="AZ167" s="7" t="s">
        <v>200</v>
      </c>
      <c r="BA167" s="7" t="s">
        <v>200</v>
      </c>
      <c r="BB167" s="7"/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/>
      <c r="BJ167" s="4"/>
      <c r="BK167" s="8"/>
      <c r="BL167" s="2" t="s">
        <v>2076</v>
      </c>
      <c r="BM167" s="7"/>
      <c r="BN167" s="7"/>
      <c r="BO167" s="4"/>
      <c r="BP167" s="8"/>
      <c r="BQ167" s="4"/>
      <c r="BR167" s="8"/>
      <c r="BS167" s="7"/>
      <c r="BT167" s="7"/>
      <c r="BU167" s="2" t="s">
        <v>210</v>
      </c>
      <c r="BV167" s="2" t="s">
        <v>243</v>
      </c>
      <c r="BW167" s="2" t="s">
        <v>200</v>
      </c>
      <c r="BX167" s="2" t="s">
        <v>465</v>
      </c>
      <c r="BY167" s="2" t="s">
        <v>212</v>
      </c>
      <c r="BZ167" s="2" t="s">
        <v>200</v>
      </c>
      <c r="CA167" s="4"/>
      <c r="CB167" s="8"/>
      <c r="CC167" s="4"/>
      <c r="CD167" s="8"/>
      <c r="CE167" s="7"/>
      <c r="CF167" s="7"/>
      <c r="CG167" s="2" t="s">
        <v>210</v>
      </c>
      <c r="CH167" s="2" t="s">
        <v>243</v>
      </c>
      <c r="CI167" s="2" t="s">
        <v>1372</v>
      </c>
      <c r="CJ167" s="2" t="s">
        <v>1714</v>
      </c>
      <c r="CK167" s="2" t="s">
        <v>499</v>
      </c>
      <c r="CL167" s="2" t="s">
        <v>200</v>
      </c>
      <c r="CM167" s="4"/>
      <c r="CN167" s="8"/>
      <c r="CO167" s="4">
        <v>3</v>
      </c>
      <c r="CP167" s="8">
        <v>93.6</v>
      </c>
      <c r="CQ167" s="7">
        <v>-1</v>
      </c>
      <c r="CR167" s="7">
        <v>-1</v>
      </c>
      <c r="CS167" s="2" t="s">
        <v>210</v>
      </c>
      <c r="CT167" s="2" t="s">
        <v>243</v>
      </c>
      <c r="CU167" s="2" t="s">
        <v>401</v>
      </c>
      <c r="CV167" s="2" t="s">
        <v>336</v>
      </c>
      <c r="CW167" s="2" t="s">
        <v>499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243</v>
      </c>
      <c r="DG167" s="2" t="s">
        <v>1008</v>
      </c>
      <c r="DH167" s="2" t="s">
        <v>276</v>
      </c>
      <c r="DI167" s="2" t="s">
        <v>212</v>
      </c>
      <c r="DJ167" s="2" t="s">
        <v>200</v>
      </c>
      <c r="DK167" s="4"/>
      <c r="DL167" s="8"/>
      <c r="DM167" s="4"/>
      <c r="DN167" s="8"/>
      <c r="DO167" s="7"/>
      <c r="DP167" s="7"/>
      <c r="DQ167" s="2" t="s">
        <v>210</v>
      </c>
      <c r="DR167" s="2" t="s">
        <v>243</v>
      </c>
      <c r="DS167" s="2" t="s">
        <v>296</v>
      </c>
      <c r="DT167" s="2" t="s">
        <v>2077</v>
      </c>
      <c r="DU167" s="2" t="s">
        <v>212</v>
      </c>
      <c r="DV167" s="2" t="s">
        <v>200</v>
      </c>
      <c r="DW167" s="4"/>
      <c r="DX167" s="8"/>
      <c r="DY167" s="4">
        <v>1</v>
      </c>
      <c r="DZ167" s="8">
        <v>75.45</v>
      </c>
      <c r="EA167" s="7">
        <v>-1</v>
      </c>
      <c r="EB167" s="7">
        <v>-1</v>
      </c>
      <c r="EC167" s="2" t="s">
        <v>210</v>
      </c>
      <c r="ED167" s="2" t="s">
        <v>243</v>
      </c>
      <c r="EE167" s="2" t="s">
        <v>298</v>
      </c>
      <c r="EF167" s="2" t="s">
        <v>299</v>
      </c>
      <c r="EG167" s="2" t="s">
        <v>212</v>
      </c>
      <c r="EH167" s="2" t="s">
        <v>200</v>
      </c>
      <c r="EI167" s="4"/>
      <c r="EJ167" s="8"/>
      <c r="EK167" s="4">
        <v>1</v>
      </c>
      <c r="EL167" s="8">
        <v>64.83</v>
      </c>
      <c r="EM167" s="7">
        <v>-1</v>
      </c>
      <c r="EN167" s="7">
        <v>-1</v>
      </c>
      <c r="EO167" s="2" t="s">
        <v>210</v>
      </c>
      <c r="EP167" s="2" t="s">
        <v>243</v>
      </c>
      <c r="EQ167" s="2" t="s">
        <v>612</v>
      </c>
      <c r="ER167" s="2" t="s">
        <v>1951</v>
      </c>
      <c r="ES167" s="2" t="s">
        <v>212</v>
      </c>
      <c r="ET167" s="2" t="s">
        <v>200</v>
      </c>
      <c r="EU167" s="4"/>
      <c r="EV167" s="8"/>
      <c r="EW167" s="4">
        <v>1</v>
      </c>
      <c r="EX167" s="8">
        <v>61.73</v>
      </c>
      <c r="EY167" s="7">
        <v>-1</v>
      </c>
      <c r="EZ167" s="7">
        <v>-1</v>
      </c>
      <c r="FA167" s="2" t="s">
        <v>210</v>
      </c>
      <c r="FB167" s="2" t="s">
        <v>243</v>
      </c>
      <c r="FC167" s="2" t="s">
        <v>1759</v>
      </c>
      <c r="FD167" s="2" t="s">
        <v>607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210</v>
      </c>
      <c r="FN167" s="2" t="s">
        <v>243</v>
      </c>
      <c r="FO167" s="2" t="s">
        <v>1717</v>
      </c>
      <c r="FP167" s="2" t="s">
        <v>1731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210</v>
      </c>
      <c r="FZ167" s="2" t="s">
        <v>243</v>
      </c>
      <c r="GA167" s="2" t="s">
        <v>295</v>
      </c>
      <c r="GB167" s="2" t="s">
        <v>1352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210</v>
      </c>
      <c r="GL167" s="2" t="s">
        <v>243</v>
      </c>
      <c r="GM167" s="2" t="s">
        <v>1354</v>
      </c>
      <c r="GN167" s="2" t="s">
        <v>2078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254</v>
      </c>
      <c r="GX167" s="2" t="s">
        <v>243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243</v>
      </c>
      <c r="HK167" s="2" t="s">
        <v>233</v>
      </c>
      <c r="HL167" s="2" t="s">
        <v>200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254</v>
      </c>
      <c r="HV167" s="2" t="s">
        <v>243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210</v>
      </c>
      <c r="IH167" s="2" t="s">
        <v>243</v>
      </c>
      <c r="II167" s="2" t="s">
        <v>1008</v>
      </c>
      <c r="IJ167" s="2" t="s">
        <v>1041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228</v>
      </c>
      <c r="IT167" s="2" t="s">
        <v>243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254</v>
      </c>
      <c r="JF167" s="2" t="s">
        <v>243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200</v>
      </c>
      <c r="JR167" s="2" t="s">
        <v>200</v>
      </c>
      <c r="JS167" s="2" t="s">
        <v>200</v>
      </c>
      <c r="JT167" s="2" t="s">
        <v>200</v>
      </c>
      <c r="JU167" s="2" t="s">
        <v>200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242</v>
      </c>
      <c r="KD167" s="2" t="s">
        <v>243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210</v>
      </c>
      <c r="KP167" s="2" t="s">
        <v>243</v>
      </c>
      <c r="KQ167" s="2" t="s">
        <v>1667</v>
      </c>
      <c r="KR167" s="2" t="s">
        <v>1086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406</v>
      </c>
      <c r="LB167" s="2" t="s">
        <v>243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254</v>
      </c>
      <c r="LN167" s="2" t="s">
        <v>243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243</v>
      </c>
      <c r="MA167" s="2" t="s">
        <v>318</v>
      </c>
      <c r="MB167" s="2" t="s">
        <v>200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210</v>
      </c>
      <c r="ML167" s="2" t="s">
        <v>243</v>
      </c>
      <c r="MM167" s="2" t="s">
        <v>341</v>
      </c>
      <c r="MN167" s="2" t="s">
        <v>441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254</v>
      </c>
      <c r="NJ167" s="2" t="s">
        <v>243</v>
      </c>
      <c r="NK167" s="2" t="s">
        <v>200</v>
      </c>
      <c r="NL167" s="2" t="s">
        <v>200</v>
      </c>
      <c r="NM167" s="2" t="s">
        <v>212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200</v>
      </c>
      <c r="NV167" s="2" t="s">
        <v>200</v>
      </c>
      <c r="NW167" s="2" t="s">
        <v>200</v>
      </c>
      <c r="NX167" s="2" t="s">
        <v>200</v>
      </c>
      <c r="NY167" s="2" t="s">
        <v>200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242</v>
      </c>
      <c r="OH167" s="2" t="s">
        <v>243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228</v>
      </c>
      <c r="OT167" s="2" t="s">
        <v>243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1059</v>
      </c>
      <c r="PF167" s="2" t="s">
        <v>243</v>
      </c>
      <c r="PG167" s="2" t="s">
        <v>200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254</v>
      </c>
      <c r="PR167" s="2" t="s">
        <v>243</v>
      </c>
      <c r="PS167" s="2" t="s">
        <v>200</v>
      </c>
      <c r="PT167" s="2" t="s">
        <v>200</v>
      </c>
      <c r="PU167" s="2" t="s">
        <v>212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200</v>
      </c>
      <c r="QD167" s="2" t="s">
        <v>200</v>
      </c>
      <c r="QE167" s="2" t="s">
        <v>200</v>
      </c>
      <c r="QF167" s="2" t="s">
        <v>200</v>
      </c>
      <c r="QG167" s="2" t="s">
        <v>200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228</v>
      </c>
      <c r="QP167" s="2" t="s">
        <v>243</v>
      </c>
      <c r="QQ167" s="2" t="s">
        <v>200</v>
      </c>
      <c r="QR167" s="2" t="s">
        <v>200</v>
      </c>
      <c r="QS167" s="2" t="s">
        <v>212</v>
      </c>
      <c r="QT167" s="2" t="s">
        <v>200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2079</v>
      </c>
      <c r="B168" s="2" t="s">
        <v>189</v>
      </c>
      <c r="C168" s="2" t="s">
        <v>190</v>
      </c>
      <c r="D168" s="2" t="s">
        <v>1619</v>
      </c>
      <c r="E168" s="2" t="s">
        <v>1620</v>
      </c>
      <c r="F168" s="2" t="s">
        <v>1331</v>
      </c>
      <c r="G168" s="2" t="s">
        <v>1331</v>
      </c>
      <c r="H168" s="2" t="s">
        <v>1331</v>
      </c>
      <c r="I168" s="2" t="s">
        <v>2070</v>
      </c>
      <c r="J168" s="2" t="s">
        <v>262</v>
      </c>
      <c r="K168" s="2" t="s">
        <v>430</v>
      </c>
      <c r="L168" s="3">
        <v>73.5</v>
      </c>
      <c r="M168" s="3">
        <v>77.17</v>
      </c>
      <c r="N168" s="3">
        <v>149.99</v>
      </c>
      <c r="O168" s="2" t="s">
        <v>1190</v>
      </c>
      <c r="P168" s="2" t="s">
        <v>396</v>
      </c>
      <c r="Q168" s="2" t="s">
        <v>199</v>
      </c>
      <c r="R168" s="2" t="s">
        <v>200</v>
      </c>
      <c r="S168" s="2" t="s">
        <v>2075</v>
      </c>
      <c r="T168" s="2" t="s">
        <v>202</v>
      </c>
      <c r="U168" s="2" t="s">
        <v>203</v>
      </c>
      <c r="V168" s="2" t="s">
        <v>1120</v>
      </c>
      <c r="W168" s="2" t="s">
        <v>722</v>
      </c>
      <c r="X168" s="2" t="s">
        <v>723</v>
      </c>
      <c r="Y168" s="2" t="s">
        <v>1008</v>
      </c>
      <c r="Z168" s="4"/>
      <c r="AA168" s="4">
        <f>=ROUNDDOWN({0},0)</f>
      </c>
      <c r="AB168" s="5">
        <v>0.5</v>
      </c>
      <c r="AC168" s="2" t="s">
        <v>200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/>
      <c r="AP168" s="4"/>
      <c r="AQ168" s="8"/>
      <c r="AR168" s="4">
        <v>8</v>
      </c>
      <c r="AS168" s="8">
        <v>606.01</v>
      </c>
      <c r="AT168" s="7">
        <v>-1</v>
      </c>
      <c r="AU168" s="7">
        <v>-1</v>
      </c>
      <c r="AV168" s="4" t="s">
        <v>200</v>
      </c>
      <c r="AW168" s="8" t="s">
        <v>200</v>
      </c>
      <c r="AX168" s="4" t="s">
        <v>200</v>
      </c>
      <c r="AY168" s="8" t="s">
        <v>200</v>
      </c>
      <c r="AZ168" s="7" t="s">
        <v>200</v>
      </c>
      <c r="BA168" s="7" t="s">
        <v>200</v>
      </c>
      <c r="BB168" s="7"/>
      <c r="BC168" s="4" t="s">
        <v>200</v>
      </c>
      <c r="BD168" s="8" t="s">
        <v>200</v>
      </c>
      <c r="BE168" s="4" t="s">
        <v>200</v>
      </c>
      <c r="BF168" s="8" t="s">
        <v>200</v>
      </c>
      <c r="BG168" s="7" t="s">
        <v>200</v>
      </c>
      <c r="BH168" s="7" t="s">
        <v>200</v>
      </c>
      <c r="BI168" s="7"/>
      <c r="BJ168" s="4"/>
      <c r="BK168" s="8"/>
      <c r="BL168" s="2" t="s">
        <v>2080</v>
      </c>
      <c r="BM168" s="7"/>
      <c r="BN168" s="7"/>
      <c r="BO168" s="4"/>
      <c r="BP168" s="8"/>
      <c r="BQ168" s="4">
        <v>1</v>
      </c>
      <c r="BR168" s="8">
        <v>81.53</v>
      </c>
      <c r="BS168" s="7">
        <v>-1</v>
      </c>
      <c r="BT168" s="7">
        <v>-1</v>
      </c>
      <c r="BU168" s="2" t="s">
        <v>210</v>
      </c>
      <c r="BV168" s="2" t="s">
        <v>243</v>
      </c>
      <c r="BW168" s="2" t="s">
        <v>200</v>
      </c>
      <c r="BX168" s="2" t="s">
        <v>726</v>
      </c>
      <c r="BY168" s="2" t="s">
        <v>212</v>
      </c>
      <c r="BZ168" s="2" t="s">
        <v>200</v>
      </c>
      <c r="CA168" s="4"/>
      <c r="CB168" s="8"/>
      <c r="CC168" s="4">
        <v>3</v>
      </c>
      <c r="CD168" s="8">
        <v>185.04</v>
      </c>
      <c r="CE168" s="7">
        <v>-1</v>
      </c>
      <c r="CF168" s="7">
        <v>-1</v>
      </c>
      <c r="CG168" s="2" t="s">
        <v>210</v>
      </c>
      <c r="CH168" s="2" t="s">
        <v>243</v>
      </c>
      <c r="CI168" s="2" t="s">
        <v>1372</v>
      </c>
      <c r="CJ168" s="2" t="s">
        <v>299</v>
      </c>
      <c r="CK168" s="2" t="s">
        <v>499</v>
      </c>
      <c r="CL168" s="2" t="s">
        <v>200</v>
      </c>
      <c r="CM168" s="4"/>
      <c r="CN168" s="8"/>
      <c r="CO168" s="4"/>
      <c r="CP168" s="8"/>
      <c r="CQ168" s="7"/>
      <c r="CR168" s="7"/>
      <c r="CS168" s="2" t="s">
        <v>210</v>
      </c>
      <c r="CT168" s="2" t="s">
        <v>243</v>
      </c>
      <c r="CU168" s="2" t="s">
        <v>401</v>
      </c>
      <c r="CV168" s="2" t="s">
        <v>2081</v>
      </c>
      <c r="CW168" s="2" t="s">
        <v>212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243</v>
      </c>
      <c r="DG168" s="2" t="s">
        <v>1008</v>
      </c>
      <c r="DH168" s="2" t="s">
        <v>524</v>
      </c>
      <c r="DI168" s="2" t="s">
        <v>212</v>
      </c>
      <c r="DJ168" s="2" t="s">
        <v>200</v>
      </c>
      <c r="DK168" s="4"/>
      <c r="DL168" s="8"/>
      <c r="DM168" s="4">
        <v>1</v>
      </c>
      <c r="DN168" s="8">
        <v>78.71</v>
      </c>
      <c r="DO168" s="7">
        <v>-1</v>
      </c>
      <c r="DP168" s="7">
        <v>-1</v>
      </c>
      <c r="DQ168" s="2" t="s">
        <v>210</v>
      </c>
      <c r="DR168" s="2" t="s">
        <v>243</v>
      </c>
      <c r="DS168" s="2" t="s">
        <v>296</v>
      </c>
      <c r="DT168" s="2" t="s">
        <v>302</v>
      </c>
      <c r="DU168" s="2" t="s">
        <v>212</v>
      </c>
      <c r="DV168" s="2" t="s">
        <v>200</v>
      </c>
      <c r="DW168" s="4"/>
      <c r="DX168" s="8"/>
      <c r="DY168" s="4">
        <v>1</v>
      </c>
      <c r="DZ168" s="8">
        <v>98.67</v>
      </c>
      <c r="EA168" s="7">
        <v>-1</v>
      </c>
      <c r="EB168" s="7">
        <v>-1</v>
      </c>
      <c r="EC168" s="2" t="s">
        <v>210</v>
      </c>
      <c r="ED168" s="2" t="s">
        <v>243</v>
      </c>
      <c r="EE168" s="2" t="s">
        <v>298</v>
      </c>
      <c r="EF168" s="2" t="s">
        <v>727</v>
      </c>
      <c r="EG168" s="2" t="s">
        <v>212</v>
      </c>
      <c r="EH168" s="2" t="s">
        <v>200</v>
      </c>
      <c r="EI168" s="4"/>
      <c r="EJ168" s="8"/>
      <c r="EK168" s="4">
        <v>2</v>
      </c>
      <c r="EL168" s="8">
        <v>162.06</v>
      </c>
      <c r="EM168" s="7">
        <v>-1</v>
      </c>
      <c r="EN168" s="7">
        <v>-1</v>
      </c>
      <c r="EO168" s="2" t="s">
        <v>210</v>
      </c>
      <c r="EP168" s="2" t="s">
        <v>243</v>
      </c>
      <c r="EQ168" s="2" t="s">
        <v>612</v>
      </c>
      <c r="ER168" s="2" t="s">
        <v>963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210</v>
      </c>
      <c r="FB168" s="2" t="s">
        <v>243</v>
      </c>
      <c r="FC168" s="2" t="s">
        <v>1759</v>
      </c>
      <c r="FD168" s="2" t="s">
        <v>2082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243</v>
      </c>
      <c r="FO168" s="2" t="s">
        <v>1717</v>
      </c>
      <c r="FP168" s="2" t="s">
        <v>2083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210</v>
      </c>
      <c r="FZ168" s="2" t="s">
        <v>243</v>
      </c>
      <c r="GA168" s="2" t="s">
        <v>295</v>
      </c>
      <c r="GB168" s="2" t="s">
        <v>1458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210</v>
      </c>
      <c r="GL168" s="2" t="s">
        <v>243</v>
      </c>
      <c r="GM168" s="2" t="s">
        <v>1354</v>
      </c>
      <c r="GN168" s="2" t="s">
        <v>747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254</v>
      </c>
      <c r="GX168" s="2" t="s">
        <v>243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243</v>
      </c>
      <c r="HK168" s="2" t="s">
        <v>233</v>
      </c>
      <c r="HL168" s="2" t="s">
        <v>200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254</v>
      </c>
      <c r="HV168" s="2" t="s">
        <v>243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210</v>
      </c>
      <c r="IH168" s="2" t="s">
        <v>243</v>
      </c>
      <c r="II168" s="2" t="s">
        <v>1008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228</v>
      </c>
      <c r="IT168" s="2" t="s">
        <v>243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254</v>
      </c>
      <c r="JF168" s="2" t="s">
        <v>243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200</v>
      </c>
      <c r="JR168" s="2" t="s">
        <v>200</v>
      </c>
      <c r="JS168" s="2" t="s">
        <v>200</v>
      </c>
      <c r="JT168" s="2" t="s">
        <v>200</v>
      </c>
      <c r="JU168" s="2" t="s">
        <v>200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242</v>
      </c>
      <c r="KD168" s="2" t="s">
        <v>243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210</v>
      </c>
      <c r="KP168" s="2" t="s">
        <v>243</v>
      </c>
      <c r="KQ168" s="2" t="s">
        <v>1667</v>
      </c>
      <c r="KR168" s="2" t="s">
        <v>267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243</v>
      </c>
      <c r="LC168" s="2" t="s">
        <v>315</v>
      </c>
      <c r="LD168" s="2" t="s">
        <v>1133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254</v>
      </c>
      <c r="LN168" s="2" t="s">
        <v>243</v>
      </c>
      <c r="LO168" s="2" t="s">
        <v>200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243</v>
      </c>
      <c r="MA168" s="2" t="s">
        <v>318</v>
      </c>
      <c r="MB168" s="2" t="s">
        <v>200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210</v>
      </c>
      <c r="ML168" s="2" t="s">
        <v>243</v>
      </c>
      <c r="MM168" s="2" t="s">
        <v>341</v>
      </c>
      <c r="MN168" s="2" t="s">
        <v>342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254</v>
      </c>
      <c r="NJ168" s="2" t="s">
        <v>243</v>
      </c>
      <c r="NK168" s="2" t="s">
        <v>200</v>
      </c>
      <c r="NL168" s="2" t="s">
        <v>200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200</v>
      </c>
      <c r="NV168" s="2" t="s">
        <v>200</v>
      </c>
      <c r="NW168" s="2" t="s">
        <v>200</v>
      </c>
      <c r="NX168" s="2" t="s">
        <v>200</v>
      </c>
      <c r="NY168" s="2" t="s">
        <v>200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242</v>
      </c>
      <c r="OH168" s="2" t="s">
        <v>243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228</v>
      </c>
      <c r="OT168" s="2" t="s">
        <v>243</v>
      </c>
      <c r="OU168" s="2" t="s">
        <v>200</v>
      </c>
      <c r="OV168" s="2" t="s">
        <v>200</v>
      </c>
      <c r="OW168" s="2" t="s">
        <v>212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1059</v>
      </c>
      <c r="PF168" s="2" t="s">
        <v>243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254</v>
      </c>
      <c r="PR168" s="2" t="s">
        <v>243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228</v>
      </c>
      <c r="QP168" s="2" t="s">
        <v>243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2084</v>
      </c>
      <c r="B169" s="2" t="s">
        <v>189</v>
      </c>
      <c r="C169" s="2" t="s">
        <v>190</v>
      </c>
      <c r="D169" s="2" t="s">
        <v>1619</v>
      </c>
      <c r="E169" s="2" t="s">
        <v>1620</v>
      </c>
      <c r="F169" s="2" t="s">
        <v>1343</v>
      </c>
      <c r="G169" s="2" t="s">
        <v>1343</v>
      </c>
      <c r="H169" s="2" t="s">
        <v>1343</v>
      </c>
      <c r="I169" s="2" t="s">
        <v>2085</v>
      </c>
      <c r="J169" s="2" t="s">
        <v>195</v>
      </c>
      <c r="K169" s="2" t="s">
        <v>286</v>
      </c>
      <c r="L169" s="3">
        <v>49.35</v>
      </c>
      <c r="M169" s="3">
        <v>51.81</v>
      </c>
      <c r="N169" s="3">
        <v>104.99</v>
      </c>
      <c r="O169" s="2" t="s">
        <v>1266</v>
      </c>
      <c r="P169" s="2" t="s">
        <v>396</v>
      </c>
      <c r="Q169" s="2" t="s">
        <v>199</v>
      </c>
      <c r="R169" s="2" t="s">
        <v>200</v>
      </c>
      <c r="S169" s="2" t="s">
        <v>1345</v>
      </c>
      <c r="T169" s="2" t="s">
        <v>202</v>
      </c>
      <c r="U169" s="2" t="s">
        <v>203</v>
      </c>
      <c r="V169" s="2" t="s">
        <v>1346</v>
      </c>
      <c r="W169" s="2" t="s">
        <v>433</v>
      </c>
      <c r="X169" s="2" t="s">
        <v>473</v>
      </c>
      <c r="Y169" s="2" t="s">
        <v>2086</v>
      </c>
      <c r="Z169" s="4">
        <v>117</v>
      </c>
      <c r="AA169" s="4">
        <f>=ROUNDDOWN(585,0)</f>
      </c>
      <c r="AB169" s="5">
        <v>0.2</v>
      </c>
      <c r="AC169" s="2" t="s">
        <v>200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/>
      <c r="AP169" s="4"/>
      <c r="AQ169" s="8"/>
      <c r="AR169" s="4">
        <v>2</v>
      </c>
      <c r="AS169" s="8">
        <v>72.92</v>
      </c>
      <c r="AT169" s="7">
        <v>-1</v>
      </c>
      <c r="AU169" s="7">
        <v>-1</v>
      </c>
      <c r="AV169" s="4" t="s">
        <v>200</v>
      </c>
      <c r="AW169" s="8" t="s">
        <v>200</v>
      </c>
      <c r="AX169" s="4">
        <v>2</v>
      </c>
      <c r="AY169" s="8">
        <v>72.92</v>
      </c>
      <c r="AZ169" s="7" t="s">
        <v>200</v>
      </c>
      <c r="BA169" s="7" t="s">
        <v>200</v>
      </c>
      <c r="BB169" s="7"/>
      <c r="BC169" s="4" t="s">
        <v>200</v>
      </c>
      <c r="BD169" s="8" t="s">
        <v>200</v>
      </c>
      <c r="BE169" s="4">
        <v>2</v>
      </c>
      <c r="BF169" s="8">
        <v>72.92</v>
      </c>
      <c r="BG169" s="7" t="s">
        <v>200</v>
      </c>
      <c r="BH169" s="7" t="s">
        <v>200</v>
      </c>
      <c r="BI169" s="7"/>
      <c r="BJ169" s="4"/>
      <c r="BK169" s="8"/>
      <c r="BL169" s="2" t="s">
        <v>2087</v>
      </c>
      <c r="BM169" s="7"/>
      <c r="BN169" s="7"/>
      <c r="BO169" s="4"/>
      <c r="BP169" s="8"/>
      <c r="BQ169" s="4"/>
      <c r="BR169" s="8"/>
      <c r="BS169" s="7"/>
      <c r="BT169" s="7"/>
      <c r="BU169" s="2" t="s">
        <v>1307</v>
      </c>
      <c r="BV169" s="2" t="s">
        <v>243</v>
      </c>
      <c r="BW169" s="2" t="s">
        <v>200</v>
      </c>
      <c r="BX169" s="2" t="s">
        <v>912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1101</v>
      </c>
      <c r="CJ169" s="2" t="s">
        <v>278</v>
      </c>
      <c r="CK169" s="2" t="s">
        <v>499</v>
      </c>
      <c r="CL169" s="2" t="s">
        <v>200</v>
      </c>
      <c r="CM169" s="4"/>
      <c r="CN169" s="8"/>
      <c r="CO169" s="4">
        <v>1</v>
      </c>
      <c r="CP169" s="8">
        <v>26.25</v>
      </c>
      <c r="CQ169" s="7">
        <v>-1</v>
      </c>
      <c r="CR169" s="7">
        <v>-1</v>
      </c>
      <c r="CS169" s="2" t="s">
        <v>210</v>
      </c>
      <c r="CT169" s="2" t="s">
        <v>197</v>
      </c>
      <c r="CU169" s="2" t="s">
        <v>478</v>
      </c>
      <c r="CV169" s="2" t="s">
        <v>489</v>
      </c>
      <c r="CW169" s="2" t="s">
        <v>499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1350</v>
      </c>
      <c r="DH169" s="2" t="s">
        <v>2088</v>
      </c>
      <c r="DI169" s="2" t="s">
        <v>212</v>
      </c>
      <c r="DJ169" s="2" t="s">
        <v>200</v>
      </c>
      <c r="DK169" s="4"/>
      <c r="DL169" s="8"/>
      <c r="DM169" s="4">
        <v>1</v>
      </c>
      <c r="DN169" s="8">
        <v>46.67</v>
      </c>
      <c r="DO169" s="7">
        <v>-1</v>
      </c>
      <c r="DP169" s="7">
        <v>-1</v>
      </c>
      <c r="DQ169" s="2" t="s">
        <v>210</v>
      </c>
      <c r="DR169" s="2" t="s">
        <v>197</v>
      </c>
      <c r="DS169" s="2" t="s">
        <v>1021</v>
      </c>
      <c r="DT169" s="2" t="s">
        <v>487</v>
      </c>
      <c r="DU169" s="2" t="s">
        <v>212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484</v>
      </c>
      <c r="EF169" s="2" t="s">
        <v>1351</v>
      </c>
      <c r="EG169" s="2" t="s">
        <v>212</v>
      </c>
      <c r="EH169" s="2" t="s">
        <v>200</v>
      </c>
      <c r="EI169" s="4"/>
      <c r="EJ169" s="8"/>
      <c r="EK169" s="4"/>
      <c r="EL169" s="8"/>
      <c r="EM169" s="7"/>
      <c r="EN169" s="7"/>
      <c r="EO169" s="2" t="s">
        <v>228</v>
      </c>
      <c r="EP169" s="2" t="s">
        <v>243</v>
      </c>
      <c r="EQ169" s="2" t="s">
        <v>200</v>
      </c>
      <c r="ER169" s="2" t="s">
        <v>200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197</v>
      </c>
      <c r="FC169" s="2" t="s">
        <v>1759</v>
      </c>
      <c r="FD169" s="2" t="s">
        <v>1669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478</v>
      </c>
      <c r="FP169" s="2" t="s">
        <v>1788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254</v>
      </c>
      <c r="FZ169" s="2" t="s">
        <v>197</v>
      </c>
      <c r="GA169" s="2" t="s">
        <v>200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210</v>
      </c>
      <c r="GL169" s="2" t="s">
        <v>197</v>
      </c>
      <c r="GM169" s="2" t="s">
        <v>1354</v>
      </c>
      <c r="GN169" s="2" t="s">
        <v>1175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254</v>
      </c>
      <c r="GX169" s="2" t="s">
        <v>197</v>
      </c>
      <c r="GY169" s="2" t="s">
        <v>200</v>
      </c>
      <c r="GZ169" s="2" t="s">
        <v>200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254</v>
      </c>
      <c r="HJ169" s="2" t="s">
        <v>197</v>
      </c>
      <c r="HK169" s="2" t="s">
        <v>200</v>
      </c>
      <c r="HL169" s="2" t="s">
        <v>200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254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210</v>
      </c>
      <c r="IH169" s="2" t="s">
        <v>197</v>
      </c>
      <c r="II169" s="2" t="s">
        <v>2089</v>
      </c>
      <c r="IJ169" s="2" t="s">
        <v>491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228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254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200</v>
      </c>
      <c r="JR169" s="2" t="s">
        <v>200</v>
      </c>
      <c r="JS169" s="2" t="s">
        <v>200</v>
      </c>
      <c r="JT169" s="2" t="s">
        <v>200</v>
      </c>
      <c r="JU169" s="2" t="s">
        <v>200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242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243</v>
      </c>
      <c r="KQ169" s="2" t="s">
        <v>403</v>
      </c>
      <c r="KR169" s="2" t="s">
        <v>2090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406</v>
      </c>
      <c r="LB169" s="2" t="s">
        <v>197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254</v>
      </c>
      <c r="LN169" s="2" t="s">
        <v>197</v>
      </c>
      <c r="LO169" s="2" t="s">
        <v>200</v>
      </c>
      <c r="LP169" s="2" t="s">
        <v>200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254</v>
      </c>
      <c r="LZ169" s="2" t="s">
        <v>197</v>
      </c>
      <c r="MA169" s="2" t="s">
        <v>200</v>
      </c>
      <c r="MB169" s="2" t="s">
        <v>200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210</v>
      </c>
      <c r="ML169" s="2" t="s">
        <v>251</v>
      </c>
      <c r="MM169" s="2" t="s">
        <v>1026</v>
      </c>
      <c r="MN169" s="2" t="s">
        <v>310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254</v>
      </c>
      <c r="NJ169" s="2" t="s">
        <v>197</v>
      </c>
      <c r="NK169" s="2" t="s">
        <v>200</v>
      </c>
      <c r="NL169" s="2" t="s">
        <v>200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242</v>
      </c>
      <c r="OH169" s="2" t="s">
        <v>197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210</v>
      </c>
      <c r="OT169" s="2" t="s">
        <v>243</v>
      </c>
      <c r="OU169" s="2" t="s">
        <v>1870</v>
      </c>
      <c r="OV169" s="2" t="s">
        <v>200</v>
      </c>
      <c r="OW169" s="2" t="s">
        <v>212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210</v>
      </c>
      <c r="PF169" s="2" t="s">
        <v>197</v>
      </c>
      <c r="PG169" s="2" t="s">
        <v>880</v>
      </c>
      <c r="PH169" s="2" t="s">
        <v>762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254</v>
      </c>
      <c r="PR169" s="2" t="s">
        <v>197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228</v>
      </c>
      <c r="QP169" s="2" t="s">
        <v>243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117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2091</v>
      </c>
      <c r="B170" s="2" t="s">
        <v>189</v>
      </c>
      <c r="C170" s="2" t="s">
        <v>190</v>
      </c>
      <c r="D170" s="2" t="s">
        <v>1619</v>
      </c>
      <c r="E170" s="2" t="s">
        <v>1620</v>
      </c>
      <c r="F170" s="2" t="s">
        <v>1343</v>
      </c>
      <c r="G170" s="2" t="s">
        <v>1343</v>
      </c>
      <c r="H170" s="2" t="s">
        <v>1343</v>
      </c>
      <c r="I170" s="2" t="s">
        <v>2085</v>
      </c>
      <c r="J170" s="2" t="s">
        <v>262</v>
      </c>
      <c r="K170" s="2" t="s">
        <v>286</v>
      </c>
      <c r="L170" s="3">
        <v>66.15</v>
      </c>
      <c r="M170" s="3">
        <v>69.45</v>
      </c>
      <c r="N170" s="3">
        <v>134.99</v>
      </c>
      <c r="O170" s="2" t="s">
        <v>1266</v>
      </c>
      <c r="P170" s="2" t="s">
        <v>396</v>
      </c>
      <c r="Q170" s="2" t="s">
        <v>199</v>
      </c>
      <c r="R170" s="2" t="s">
        <v>200</v>
      </c>
      <c r="S170" s="2" t="s">
        <v>1345</v>
      </c>
      <c r="T170" s="2" t="s">
        <v>202</v>
      </c>
      <c r="U170" s="2" t="s">
        <v>203</v>
      </c>
      <c r="V170" s="2" t="s">
        <v>1346</v>
      </c>
      <c r="W170" s="2" t="s">
        <v>433</v>
      </c>
      <c r="X170" s="2" t="s">
        <v>473</v>
      </c>
      <c r="Y170" s="2" t="s">
        <v>2086</v>
      </c>
      <c r="Z170" s="4">
        <v>109</v>
      </c>
      <c r="AA170" s="4">
        <f>=ROUNDDOWN({0},0)</f>
      </c>
      <c r="AB170" s="5"/>
      <c r="AC170" s="2" t="s">
        <v>200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/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/>
      <c r="BJ170" s="4"/>
      <c r="BK170" s="8"/>
      <c r="BL170" s="2" t="s">
        <v>200</v>
      </c>
      <c r="BM170" s="7"/>
      <c r="BN170" s="7"/>
      <c r="BO170" s="4"/>
      <c r="BP170" s="8"/>
      <c r="BQ170" s="4"/>
      <c r="BR170" s="8"/>
      <c r="BS170" s="7"/>
      <c r="BT170" s="7"/>
      <c r="BU170" s="2" t="s">
        <v>1307</v>
      </c>
      <c r="BV170" s="2" t="s">
        <v>243</v>
      </c>
      <c r="BW170" s="2" t="s">
        <v>200</v>
      </c>
      <c r="BX170" s="2" t="s">
        <v>912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1101</v>
      </c>
      <c r="CJ170" s="2" t="s">
        <v>1408</v>
      </c>
      <c r="CK170" s="2" t="s">
        <v>499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197</v>
      </c>
      <c r="CU170" s="2" t="s">
        <v>478</v>
      </c>
      <c r="CV170" s="2" t="s">
        <v>511</v>
      </c>
      <c r="CW170" s="2" t="s">
        <v>499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1350</v>
      </c>
      <c r="DH170" s="2" t="s">
        <v>1560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197</v>
      </c>
      <c r="DS170" s="2" t="s">
        <v>1021</v>
      </c>
      <c r="DT170" s="2" t="s">
        <v>2092</v>
      </c>
      <c r="DU170" s="2" t="s">
        <v>212</v>
      </c>
      <c r="DV170" s="2" t="s">
        <v>200</v>
      </c>
      <c r="DW170" s="4"/>
      <c r="DX170" s="8"/>
      <c r="DY170" s="4"/>
      <c r="DZ170" s="8"/>
      <c r="EA170" s="7"/>
      <c r="EB170" s="7"/>
      <c r="EC170" s="2" t="s">
        <v>210</v>
      </c>
      <c r="ED170" s="2" t="s">
        <v>197</v>
      </c>
      <c r="EE170" s="2" t="s">
        <v>484</v>
      </c>
      <c r="EF170" s="2" t="s">
        <v>2093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228</v>
      </c>
      <c r="EP170" s="2" t="s">
        <v>243</v>
      </c>
      <c r="EQ170" s="2" t="s">
        <v>200</v>
      </c>
      <c r="ER170" s="2" t="s">
        <v>200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1759</v>
      </c>
      <c r="FD170" s="2" t="s">
        <v>420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210</v>
      </c>
      <c r="FN170" s="2" t="s">
        <v>197</v>
      </c>
      <c r="FO170" s="2" t="s">
        <v>478</v>
      </c>
      <c r="FP170" s="2" t="s">
        <v>276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254</v>
      </c>
      <c r="FZ170" s="2" t="s">
        <v>197</v>
      </c>
      <c r="GA170" s="2" t="s">
        <v>200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210</v>
      </c>
      <c r="GL170" s="2" t="s">
        <v>197</v>
      </c>
      <c r="GM170" s="2" t="s">
        <v>1354</v>
      </c>
      <c r="GN170" s="2" t="s">
        <v>1126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254</v>
      </c>
      <c r="GX170" s="2" t="s">
        <v>197</v>
      </c>
      <c r="GY170" s="2" t="s">
        <v>200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254</v>
      </c>
      <c r="HJ170" s="2" t="s">
        <v>197</v>
      </c>
      <c r="HK170" s="2" t="s">
        <v>200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254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210</v>
      </c>
      <c r="IH170" s="2" t="s">
        <v>197</v>
      </c>
      <c r="II170" s="2" t="s">
        <v>2089</v>
      </c>
      <c r="IJ170" s="2" t="s">
        <v>1022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228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254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200</v>
      </c>
      <c r="JR170" s="2" t="s">
        <v>200</v>
      </c>
      <c r="JS170" s="2" t="s">
        <v>200</v>
      </c>
      <c r="JT170" s="2" t="s">
        <v>200</v>
      </c>
      <c r="JU170" s="2" t="s">
        <v>200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242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243</v>
      </c>
      <c r="KQ170" s="2" t="s">
        <v>403</v>
      </c>
      <c r="KR170" s="2" t="s">
        <v>898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210</v>
      </c>
      <c r="LB170" s="2" t="s">
        <v>243</v>
      </c>
      <c r="LC170" s="2" t="s">
        <v>315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254</v>
      </c>
      <c r="LN170" s="2" t="s">
        <v>197</v>
      </c>
      <c r="LO170" s="2" t="s">
        <v>200</v>
      </c>
      <c r="LP170" s="2" t="s">
        <v>200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254</v>
      </c>
      <c r="LZ170" s="2" t="s">
        <v>197</v>
      </c>
      <c r="MA170" s="2" t="s">
        <v>200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210</v>
      </c>
      <c r="ML170" s="2" t="s">
        <v>251</v>
      </c>
      <c r="MM170" s="2" t="s">
        <v>1026</v>
      </c>
      <c r="MN170" s="2" t="s">
        <v>301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254</v>
      </c>
      <c r="NJ170" s="2" t="s">
        <v>197</v>
      </c>
      <c r="NK170" s="2" t="s">
        <v>200</v>
      </c>
      <c r="NL170" s="2" t="s">
        <v>200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200</v>
      </c>
      <c r="NV170" s="2" t="s">
        <v>200</v>
      </c>
      <c r="NW170" s="2" t="s">
        <v>200</v>
      </c>
      <c r="NX170" s="2" t="s">
        <v>200</v>
      </c>
      <c r="NY170" s="2" t="s">
        <v>200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242</v>
      </c>
      <c r="OH170" s="2" t="s">
        <v>197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210</v>
      </c>
      <c r="OT170" s="2" t="s">
        <v>243</v>
      </c>
      <c r="OU170" s="2" t="s">
        <v>1870</v>
      </c>
      <c r="OV170" s="2" t="s">
        <v>200</v>
      </c>
      <c r="OW170" s="2" t="s">
        <v>212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210</v>
      </c>
      <c r="PF170" s="2" t="s">
        <v>197</v>
      </c>
      <c r="PG170" s="2" t="s">
        <v>880</v>
      </c>
      <c r="PH170" s="2" t="s">
        <v>1812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254</v>
      </c>
      <c r="PR170" s="2" t="s">
        <v>197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228</v>
      </c>
      <c r="QP170" s="2" t="s">
        <v>243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109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2094</v>
      </c>
      <c r="B171" s="2" t="s">
        <v>189</v>
      </c>
      <c r="C171" s="2" t="s">
        <v>190</v>
      </c>
      <c r="D171" s="2" t="s">
        <v>1619</v>
      </c>
      <c r="E171" s="2" t="s">
        <v>1620</v>
      </c>
      <c r="F171" s="2" t="s">
        <v>2095</v>
      </c>
      <c r="G171" s="2" t="s">
        <v>2095</v>
      </c>
      <c r="H171" s="2" t="s">
        <v>2095</v>
      </c>
      <c r="I171" s="2" t="s">
        <v>1850</v>
      </c>
      <c r="J171" s="2" t="s">
        <v>262</v>
      </c>
      <c r="K171" s="2" t="s">
        <v>2096</v>
      </c>
      <c r="L171" s="3">
        <v>66.15</v>
      </c>
      <c r="M171" s="3">
        <v>69.45</v>
      </c>
      <c r="N171" s="3">
        <v>134.99</v>
      </c>
      <c r="O171" s="2" t="s">
        <v>1190</v>
      </c>
      <c r="P171" s="2" t="s">
        <v>396</v>
      </c>
      <c r="Q171" s="2" t="s">
        <v>199</v>
      </c>
      <c r="R171" s="2" t="s">
        <v>200</v>
      </c>
      <c r="S171" s="2" t="s">
        <v>2097</v>
      </c>
      <c r="T171" s="2" t="s">
        <v>202</v>
      </c>
      <c r="U171" s="2" t="s">
        <v>203</v>
      </c>
      <c r="V171" s="2" t="s">
        <v>1474</v>
      </c>
      <c r="W171" s="2" t="s">
        <v>433</v>
      </c>
      <c r="X171" s="2" t="s">
        <v>473</v>
      </c>
      <c r="Y171" s="2" t="s">
        <v>1015</v>
      </c>
      <c r="Z171" s="4"/>
      <c r="AA171" s="4">
        <f>=ROUNDDOWN({0},0)</f>
      </c>
      <c r="AB171" s="5"/>
      <c r="AC171" s="2" t="s">
        <v>200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/>
      <c r="AP171" s="4"/>
      <c r="AQ171" s="8"/>
      <c r="AR171" s="4">
        <v>3</v>
      </c>
      <c r="AS171" s="8">
        <v>130.45</v>
      </c>
      <c r="AT171" s="7">
        <v>-1</v>
      </c>
      <c r="AU171" s="7">
        <v>-1</v>
      </c>
      <c r="AV171" s="4"/>
      <c r="AW171" s="8"/>
      <c r="AX171" s="4">
        <v>3</v>
      </c>
      <c r="AY171" s="8">
        <v>130.45</v>
      </c>
      <c r="AZ171" s="7">
        <v>-1</v>
      </c>
      <c r="BA171" s="7">
        <v>-1</v>
      </c>
      <c r="BB171" s="7"/>
      <c r="BC171" s="4"/>
      <c r="BD171" s="8"/>
      <c r="BE171" s="4">
        <v>3</v>
      </c>
      <c r="BF171" s="8">
        <v>130.45</v>
      </c>
      <c r="BG171" s="7">
        <v>-1</v>
      </c>
      <c r="BH171" s="7">
        <v>-1</v>
      </c>
      <c r="BI171" s="7"/>
      <c r="BJ171" s="4"/>
      <c r="BK171" s="8"/>
      <c r="BL171" s="2" t="s">
        <v>2087</v>
      </c>
      <c r="BM171" s="7"/>
      <c r="BN171" s="7"/>
      <c r="BO171" s="4"/>
      <c r="BP171" s="8"/>
      <c r="BQ171" s="4"/>
      <c r="BR171" s="8"/>
      <c r="BS171" s="7"/>
      <c r="BT171" s="7"/>
      <c r="BU171" s="2" t="s">
        <v>1307</v>
      </c>
      <c r="BV171" s="2" t="s">
        <v>243</v>
      </c>
      <c r="BW171" s="2" t="s">
        <v>200</v>
      </c>
      <c r="BX171" s="2" t="s">
        <v>912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210</v>
      </c>
      <c r="CH171" s="2" t="s">
        <v>243</v>
      </c>
      <c r="CI171" s="2" t="s">
        <v>1101</v>
      </c>
      <c r="CJ171" s="2" t="s">
        <v>2098</v>
      </c>
      <c r="CK171" s="2" t="s">
        <v>499</v>
      </c>
      <c r="CL171" s="2" t="s">
        <v>200</v>
      </c>
      <c r="CM171" s="4"/>
      <c r="CN171" s="8"/>
      <c r="CO171" s="4">
        <v>1</v>
      </c>
      <c r="CP171" s="8">
        <v>35.77</v>
      </c>
      <c r="CQ171" s="7">
        <v>-1</v>
      </c>
      <c r="CR171" s="7">
        <v>-1</v>
      </c>
      <c r="CS171" s="2" t="s">
        <v>210</v>
      </c>
      <c r="CT171" s="2" t="s">
        <v>243</v>
      </c>
      <c r="CU171" s="2" t="s">
        <v>478</v>
      </c>
      <c r="CV171" s="2" t="s">
        <v>511</v>
      </c>
      <c r="CW171" s="2" t="s">
        <v>499</v>
      </c>
      <c r="CX171" s="2" t="s">
        <v>200</v>
      </c>
      <c r="CY171" s="4"/>
      <c r="CZ171" s="8"/>
      <c r="DA171" s="4"/>
      <c r="DB171" s="8"/>
      <c r="DC171" s="7"/>
      <c r="DD171" s="7"/>
      <c r="DE171" s="2" t="s">
        <v>210</v>
      </c>
      <c r="DF171" s="2" t="s">
        <v>243</v>
      </c>
      <c r="DG171" s="2" t="s">
        <v>474</v>
      </c>
      <c r="DH171" s="2" t="s">
        <v>2099</v>
      </c>
      <c r="DI171" s="2" t="s">
        <v>212</v>
      </c>
      <c r="DJ171" s="2" t="s">
        <v>200</v>
      </c>
      <c r="DK171" s="4"/>
      <c r="DL171" s="8"/>
      <c r="DM171" s="4">
        <v>2</v>
      </c>
      <c r="DN171" s="8">
        <v>94.68</v>
      </c>
      <c r="DO171" s="7">
        <v>-1</v>
      </c>
      <c r="DP171" s="7">
        <v>-1</v>
      </c>
      <c r="DQ171" s="2" t="s">
        <v>210</v>
      </c>
      <c r="DR171" s="2" t="s">
        <v>243</v>
      </c>
      <c r="DS171" s="2" t="s">
        <v>1021</v>
      </c>
      <c r="DT171" s="2" t="s">
        <v>2100</v>
      </c>
      <c r="DU171" s="2" t="s">
        <v>212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243</v>
      </c>
      <c r="EE171" s="2" t="s">
        <v>515</v>
      </c>
      <c r="EF171" s="2" t="s">
        <v>2101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228</v>
      </c>
      <c r="EP171" s="2" t="s">
        <v>243</v>
      </c>
      <c r="EQ171" s="2" t="s">
        <v>200</v>
      </c>
      <c r="ER171" s="2" t="s">
        <v>200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243</v>
      </c>
      <c r="FC171" s="2" t="s">
        <v>1759</v>
      </c>
      <c r="FD171" s="2" t="s">
        <v>2102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210</v>
      </c>
      <c r="FN171" s="2" t="s">
        <v>243</v>
      </c>
      <c r="FO171" s="2" t="s">
        <v>478</v>
      </c>
      <c r="FP171" s="2" t="s">
        <v>320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254</v>
      </c>
      <c r="FZ171" s="2" t="s">
        <v>243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210</v>
      </c>
      <c r="GL171" s="2" t="s">
        <v>243</v>
      </c>
      <c r="GM171" s="2" t="s">
        <v>1354</v>
      </c>
      <c r="GN171" s="2" t="s">
        <v>2103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254</v>
      </c>
      <c r="GX171" s="2" t="s">
        <v>243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254</v>
      </c>
      <c r="HJ171" s="2" t="s">
        <v>243</v>
      </c>
      <c r="HK171" s="2" t="s">
        <v>200</v>
      </c>
      <c r="HL171" s="2" t="s">
        <v>200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254</v>
      </c>
      <c r="HV171" s="2" t="s">
        <v>243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210</v>
      </c>
      <c r="IH171" s="2" t="s">
        <v>243</v>
      </c>
      <c r="II171" s="2" t="s">
        <v>1015</v>
      </c>
      <c r="IJ171" s="2" t="s">
        <v>1022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228</v>
      </c>
      <c r="IT171" s="2" t="s">
        <v>243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254</v>
      </c>
      <c r="JF171" s="2" t="s">
        <v>243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200</v>
      </c>
      <c r="JR171" s="2" t="s">
        <v>200</v>
      </c>
      <c r="JS171" s="2" t="s">
        <v>200</v>
      </c>
      <c r="JT171" s="2" t="s">
        <v>200</v>
      </c>
      <c r="JU171" s="2" t="s">
        <v>200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242</v>
      </c>
      <c r="KD171" s="2" t="s">
        <v>243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243</v>
      </c>
      <c r="KQ171" s="2" t="s">
        <v>403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210</v>
      </c>
      <c r="LB171" s="2" t="s">
        <v>243</v>
      </c>
      <c r="LC171" s="2" t="s">
        <v>315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254</v>
      </c>
      <c r="LN171" s="2" t="s">
        <v>243</v>
      </c>
      <c r="LO171" s="2" t="s">
        <v>200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254</v>
      </c>
      <c r="LZ171" s="2" t="s">
        <v>243</v>
      </c>
      <c r="MA171" s="2" t="s">
        <v>200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210</v>
      </c>
      <c r="ML171" s="2" t="s">
        <v>243</v>
      </c>
      <c r="MM171" s="2" t="s">
        <v>1026</v>
      </c>
      <c r="MN171" s="2" t="s">
        <v>1470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254</v>
      </c>
      <c r="NJ171" s="2" t="s">
        <v>243</v>
      </c>
      <c r="NK171" s="2" t="s">
        <v>200</v>
      </c>
      <c r="NL171" s="2" t="s">
        <v>200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200</v>
      </c>
      <c r="NV171" s="2" t="s">
        <v>200</v>
      </c>
      <c r="NW171" s="2" t="s">
        <v>200</v>
      </c>
      <c r="NX171" s="2" t="s">
        <v>200</v>
      </c>
      <c r="NY171" s="2" t="s">
        <v>200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242</v>
      </c>
      <c r="OH171" s="2" t="s">
        <v>243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210</v>
      </c>
      <c r="OT171" s="2" t="s">
        <v>243</v>
      </c>
      <c r="OU171" s="2" t="s">
        <v>1870</v>
      </c>
      <c r="OV171" s="2" t="s">
        <v>200</v>
      </c>
      <c r="OW171" s="2" t="s">
        <v>212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210</v>
      </c>
      <c r="PF171" s="2" t="s">
        <v>243</v>
      </c>
      <c r="PG171" s="2" t="s">
        <v>880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254</v>
      </c>
      <c r="PR171" s="2" t="s">
        <v>243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200</v>
      </c>
      <c r="QD171" s="2" t="s">
        <v>200</v>
      </c>
      <c r="QE171" s="2" t="s">
        <v>200</v>
      </c>
      <c r="QF171" s="2" t="s">
        <v>200</v>
      </c>
      <c r="QG171" s="2" t="s">
        <v>200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228</v>
      </c>
      <c r="QP171" s="2" t="s">
        <v>243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2104</v>
      </c>
      <c r="B172" s="2" t="s">
        <v>189</v>
      </c>
      <c r="C172" s="2" t="s">
        <v>190</v>
      </c>
      <c r="D172" s="2" t="s">
        <v>1619</v>
      </c>
      <c r="E172" s="2" t="s">
        <v>2105</v>
      </c>
      <c r="F172" s="2" t="s">
        <v>1357</v>
      </c>
      <c r="G172" s="2" t="s">
        <v>1357</v>
      </c>
      <c r="H172" s="2" t="s">
        <v>200</v>
      </c>
      <c r="I172" s="2" t="s">
        <v>2106</v>
      </c>
      <c r="J172" s="2" t="s">
        <v>195</v>
      </c>
      <c r="K172" s="2" t="s">
        <v>1414</v>
      </c>
      <c r="L172" s="3">
        <v>49</v>
      </c>
      <c r="M172" s="3">
        <v>51.44</v>
      </c>
      <c r="N172" s="3">
        <v>99.99</v>
      </c>
      <c r="O172" s="2" t="s">
        <v>197</v>
      </c>
      <c r="P172" s="2" t="s">
        <v>528</v>
      </c>
      <c r="Q172" s="2" t="s">
        <v>199</v>
      </c>
      <c r="R172" s="2" t="s">
        <v>200</v>
      </c>
      <c r="S172" s="2" t="s">
        <v>1415</v>
      </c>
      <c r="T172" s="2" t="s">
        <v>202</v>
      </c>
      <c r="U172" s="2" t="s">
        <v>203</v>
      </c>
      <c r="V172" s="2" t="s">
        <v>721</v>
      </c>
      <c r="W172" s="2" t="s">
        <v>1304</v>
      </c>
      <c r="X172" s="2" t="s">
        <v>723</v>
      </c>
      <c r="Y172" s="2" t="s">
        <v>592</v>
      </c>
      <c r="Z172" s="4">
        <v>126</v>
      </c>
      <c r="AA172" s="4">
        <f>=ROUNDDOWN(18,0)</f>
      </c>
      <c r="AB172" s="5">
        <v>7</v>
      </c>
      <c r="AC172" s="2" t="s">
        <v>160</v>
      </c>
      <c r="AD172" s="4">
        <v>170</v>
      </c>
      <c r="AE172" s="4">
        <v>170</v>
      </c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/>
      <c r="AP172" s="4">
        <v>6</v>
      </c>
      <c r="AQ172" s="8">
        <v>315.29</v>
      </c>
      <c r="AR172" s="4">
        <v>3</v>
      </c>
      <c r="AS172" s="8">
        <v>164.58</v>
      </c>
      <c r="AT172" s="7">
        <v>1</v>
      </c>
      <c r="AU172" s="7">
        <v>0.9157</v>
      </c>
      <c r="AV172" s="4">
        <v>6</v>
      </c>
      <c r="AW172" s="8">
        <v>315.29</v>
      </c>
      <c r="AX172" s="4">
        <v>8</v>
      </c>
      <c r="AY172" s="8">
        <v>518.62</v>
      </c>
      <c r="AZ172" s="7">
        <v>-0.25</v>
      </c>
      <c r="BA172" s="7">
        <v>-0.3921</v>
      </c>
      <c r="BB172" s="7">
        <v>1</v>
      </c>
      <c r="BC172" s="4">
        <v>8</v>
      </c>
      <c r="BD172" s="8">
        <v>382.05</v>
      </c>
      <c r="BE172" s="4">
        <v>23</v>
      </c>
      <c r="BF172" s="8">
        <v>1265.05</v>
      </c>
      <c r="BG172" s="7">
        <v>-0.6522</v>
      </c>
      <c r="BH172" s="7">
        <v>-0.698</v>
      </c>
      <c r="BI172" s="7">
        <v>0.8253</v>
      </c>
      <c r="BJ172" s="4">
        <v>6</v>
      </c>
      <c r="BK172" s="8">
        <v>315.29</v>
      </c>
      <c r="BL172" s="2" t="s">
        <v>2107</v>
      </c>
      <c r="BM172" s="7">
        <v>1</v>
      </c>
      <c r="BN172" s="7">
        <v>1</v>
      </c>
      <c r="BO172" s="4">
        <v>1</v>
      </c>
      <c r="BP172" s="8">
        <v>55.08</v>
      </c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1902</v>
      </c>
      <c r="BY172" s="2" t="s">
        <v>212</v>
      </c>
      <c r="BZ172" s="2" t="s">
        <v>200</v>
      </c>
      <c r="CA172" s="4">
        <v>1</v>
      </c>
      <c r="CB172" s="8">
        <v>45.17</v>
      </c>
      <c r="CC172" s="4"/>
      <c r="CD172" s="8"/>
      <c r="CE172" s="7"/>
      <c r="CF172" s="7"/>
      <c r="CG172" s="2" t="s">
        <v>210</v>
      </c>
      <c r="CH172" s="2" t="s">
        <v>197</v>
      </c>
      <c r="CI172" s="2" t="s">
        <v>596</v>
      </c>
      <c r="CJ172" s="2" t="s">
        <v>2108</v>
      </c>
      <c r="CK172" s="2" t="s">
        <v>212</v>
      </c>
      <c r="CL172" s="2" t="s">
        <v>200</v>
      </c>
      <c r="CM172" s="4">
        <v>1</v>
      </c>
      <c r="CN172" s="8">
        <v>51.99</v>
      </c>
      <c r="CO172" s="4"/>
      <c r="CP172" s="8"/>
      <c r="CQ172" s="7"/>
      <c r="CR172" s="7"/>
      <c r="CS172" s="2" t="s">
        <v>210</v>
      </c>
      <c r="CT172" s="2" t="s">
        <v>197</v>
      </c>
      <c r="CU172" s="2" t="s">
        <v>598</v>
      </c>
      <c r="CV172" s="2" t="s">
        <v>2109</v>
      </c>
      <c r="CW172" s="2" t="s">
        <v>212</v>
      </c>
      <c r="CX172" s="2" t="s">
        <v>200</v>
      </c>
      <c r="CY172" s="4">
        <v>1</v>
      </c>
      <c r="CZ172" s="8">
        <v>53.33</v>
      </c>
      <c r="DA172" s="4"/>
      <c r="DB172" s="8"/>
      <c r="DC172" s="7"/>
      <c r="DD172" s="7"/>
      <c r="DE172" s="2" t="s">
        <v>210</v>
      </c>
      <c r="DF172" s="2" t="s">
        <v>197</v>
      </c>
      <c r="DG172" s="2" t="s">
        <v>596</v>
      </c>
      <c r="DH172" s="2" t="s">
        <v>2110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596</v>
      </c>
      <c r="DT172" s="2" t="s">
        <v>2111</v>
      </c>
      <c r="DU172" s="2" t="s">
        <v>212</v>
      </c>
      <c r="DV172" s="2" t="s">
        <v>200</v>
      </c>
      <c r="DW172" s="4">
        <v>2</v>
      </c>
      <c r="DX172" s="8">
        <v>109.72</v>
      </c>
      <c r="DY172" s="4">
        <v>3</v>
      </c>
      <c r="DZ172" s="8">
        <v>164.58</v>
      </c>
      <c r="EA172" s="7">
        <v>-0.3333</v>
      </c>
      <c r="EB172" s="7">
        <v>-0.3333</v>
      </c>
      <c r="EC172" s="2" t="s">
        <v>210</v>
      </c>
      <c r="ED172" s="2" t="s">
        <v>197</v>
      </c>
      <c r="EE172" s="2" t="s">
        <v>1003</v>
      </c>
      <c r="EF172" s="2" t="s">
        <v>1863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596</v>
      </c>
      <c r="ER172" s="2" t="s">
        <v>1417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596</v>
      </c>
      <c r="FD172" s="2" t="s">
        <v>2112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210</v>
      </c>
      <c r="FN172" s="2" t="s">
        <v>197</v>
      </c>
      <c r="FO172" s="2" t="s">
        <v>226</v>
      </c>
      <c r="FP172" s="2" t="s">
        <v>1519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228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210</v>
      </c>
      <c r="GL172" s="2" t="s">
        <v>197</v>
      </c>
      <c r="GM172" s="2" t="s">
        <v>491</v>
      </c>
      <c r="GN172" s="2" t="s">
        <v>267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254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307</v>
      </c>
      <c r="HJ172" s="2" t="s">
        <v>197</v>
      </c>
      <c r="HK172" s="2" t="s">
        <v>369</v>
      </c>
      <c r="HL172" s="2" t="s">
        <v>200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254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210</v>
      </c>
      <c r="IH172" s="2" t="s">
        <v>197</v>
      </c>
      <c r="II172" s="2" t="s">
        <v>596</v>
      </c>
      <c r="IJ172" s="2" t="s">
        <v>642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1017</v>
      </c>
      <c r="IT172" s="2" t="s">
        <v>243</v>
      </c>
      <c r="IU172" s="2" t="s">
        <v>1395</v>
      </c>
      <c r="IV172" s="2" t="s">
        <v>1083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228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200</v>
      </c>
      <c r="JR172" s="2" t="s">
        <v>200</v>
      </c>
      <c r="JS172" s="2" t="s">
        <v>200</v>
      </c>
      <c r="JT172" s="2" t="s">
        <v>200</v>
      </c>
      <c r="JU172" s="2" t="s">
        <v>200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242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210</v>
      </c>
      <c r="KP172" s="2" t="s">
        <v>243</v>
      </c>
      <c r="KQ172" s="2" t="s">
        <v>2113</v>
      </c>
      <c r="KR172" s="2" t="s">
        <v>2114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406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254</v>
      </c>
      <c r="LN172" s="2" t="s">
        <v>197</v>
      </c>
      <c r="LO172" s="2" t="s">
        <v>200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197</v>
      </c>
      <c r="MA172" s="2" t="s">
        <v>616</v>
      </c>
      <c r="MB172" s="2" t="s">
        <v>2115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210</v>
      </c>
      <c r="ML172" s="2" t="s">
        <v>251</v>
      </c>
      <c r="MM172" s="2" t="s">
        <v>618</v>
      </c>
      <c r="MN172" s="2" t="s">
        <v>2116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254</v>
      </c>
      <c r="NJ172" s="2" t="s">
        <v>197</v>
      </c>
      <c r="NK172" s="2" t="s">
        <v>200</v>
      </c>
      <c r="NL172" s="2" t="s">
        <v>200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210</v>
      </c>
      <c r="NV172" s="2" t="s">
        <v>243</v>
      </c>
      <c r="NW172" s="2" t="s">
        <v>279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200</v>
      </c>
      <c r="OH172" s="2" t="s">
        <v>200</v>
      </c>
      <c r="OI172" s="2" t="s">
        <v>200</v>
      </c>
      <c r="OJ172" s="2" t="s">
        <v>200</v>
      </c>
      <c r="OK172" s="2" t="s">
        <v>200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210</v>
      </c>
      <c r="OT172" s="2" t="s">
        <v>243</v>
      </c>
      <c r="OU172" s="2" t="s">
        <v>666</v>
      </c>
      <c r="OV172" s="2" t="s">
        <v>1578</v>
      </c>
      <c r="OW172" s="2" t="s">
        <v>212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210</v>
      </c>
      <c r="PF172" s="2" t="s">
        <v>197</v>
      </c>
      <c r="PG172" s="2" t="s">
        <v>621</v>
      </c>
      <c r="PH172" s="2" t="s">
        <v>2093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254</v>
      </c>
      <c r="PR172" s="2" t="s">
        <v>197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200</v>
      </c>
      <c r="QD172" s="2" t="s">
        <v>200</v>
      </c>
      <c r="QE172" s="2" t="s">
        <v>200</v>
      </c>
      <c r="QF172" s="2" t="s">
        <v>200</v>
      </c>
      <c r="QG172" s="2" t="s">
        <v>200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210</v>
      </c>
      <c r="QP172" s="2" t="s">
        <v>243</v>
      </c>
      <c r="QQ172" s="2" t="s">
        <v>900</v>
      </c>
      <c r="QR172" s="2" t="s">
        <v>2117</v>
      </c>
      <c r="QS172" s="2" t="s">
        <v>212</v>
      </c>
      <c r="QT172" s="2" t="s">
        <v>200</v>
      </c>
      <c r="QU172" s="4">
        <v>126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>
        <v>170</v>
      </c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2118</v>
      </c>
      <c r="B173" s="2" t="s">
        <v>189</v>
      </c>
      <c r="C173" s="2" t="s">
        <v>190</v>
      </c>
      <c r="D173" s="2" t="s">
        <v>1619</v>
      </c>
      <c r="E173" s="2" t="s">
        <v>2105</v>
      </c>
      <c r="F173" s="2" t="s">
        <v>1357</v>
      </c>
      <c r="G173" s="2" t="s">
        <v>1357</v>
      </c>
      <c r="H173" s="2" t="s">
        <v>200</v>
      </c>
      <c r="I173" s="2" t="s">
        <v>2106</v>
      </c>
      <c r="J173" s="2" t="s">
        <v>262</v>
      </c>
      <c r="K173" s="2" t="s">
        <v>1414</v>
      </c>
      <c r="L173" s="3">
        <v>65</v>
      </c>
      <c r="M173" s="3">
        <v>68.24</v>
      </c>
      <c r="N173" s="3">
        <v>129.99</v>
      </c>
      <c r="O173" s="2" t="s">
        <v>197</v>
      </c>
      <c r="P173" s="2" t="s">
        <v>528</v>
      </c>
      <c r="Q173" s="2" t="s">
        <v>199</v>
      </c>
      <c r="R173" s="2" t="s">
        <v>200</v>
      </c>
      <c r="S173" s="2" t="s">
        <v>1415</v>
      </c>
      <c r="T173" s="2" t="s">
        <v>202</v>
      </c>
      <c r="U173" s="2" t="s">
        <v>203</v>
      </c>
      <c r="V173" s="2" t="s">
        <v>721</v>
      </c>
      <c r="W173" s="2" t="s">
        <v>1304</v>
      </c>
      <c r="X173" s="2" t="s">
        <v>723</v>
      </c>
      <c r="Y173" s="2" t="s">
        <v>592</v>
      </c>
      <c r="Z173" s="4">
        <v>163</v>
      </c>
      <c r="AA173" s="4">
        <f>=ROUNDDOWN(27.1666666666667,0)</f>
      </c>
      <c r="AB173" s="5">
        <v>6</v>
      </c>
      <c r="AC173" s="2" t="s">
        <v>160</v>
      </c>
      <c r="AD173" s="4">
        <v>150</v>
      </c>
      <c r="AE173" s="4">
        <v>150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/>
      <c r="AP173" s="4"/>
      <c r="AQ173" s="8"/>
      <c r="AR173" s="4">
        <v>5</v>
      </c>
      <c r="AS173" s="8">
        <v>354.04</v>
      </c>
      <c r="AT173" s="7">
        <v>-1</v>
      </c>
      <c r="AU173" s="7">
        <v>-1</v>
      </c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 t="s">
        <v>200</v>
      </c>
      <c r="BJ173" s="4"/>
      <c r="BK173" s="8"/>
      <c r="BL173" s="2" t="s">
        <v>2119</v>
      </c>
      <c r="BM173" s="7"/>
      <c r="BN173" s="7"/>
      <c r="BO173" s="4"/>
      <c r="BP173" s="8"/>
      <c r="BQ173" s="4">
        <v>2</v>
      </c>
      <c r="BR173" s="8">
        <v>146.88</v>
      </c>
      <c r="BS173" s="7">
        <v>-1</v>
      </c>
      <c r="BT173" s="7">
        <v>-1</v>
      </c>
      <c r="BU173" s="2" t="s">
        <v>210</v>
      </c>
      <c r="BV173" s="2" t="s">
        <v>197</v>
      </c>
      <c r="BW173" s="2" t="s">
        <v>200</v>
      </c>
      <c r="BX173" s="2" t="s">
        <v>1453</v>
      </c>
      <c r="BY173" s="2" t="s">
        <v>212</v>
      </c>
      <c r="BZ173" s="2" t="s">
        <v>200</v>
      </c>
      <c r="CA173" s="4"/>
      <c r="CB173" s="8"/>
      <c r="CC173" s="4">
        <v>1</v>
      </c>
      <c r="CD173" s="8">
        <v>66.92</v>
      </c>
      <c r="CE173" s="7">
        <v>-1</v>
      </c>
      <c r="CF173" s="7">
        <v>-1</v>
      </c>
      <c r="CG173" s="2" t="s">
        <v>210</v>
      </c>
      <c r="CH173" s="2" t="s">
        <v>197</v>
      </c>
      <c r="CI173" s="2" t="s">
        <v>596</v>
      </c>
      <c r="CJ173" s="2" t="s">
        <v>2120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210</v>
      </c>
      <c r="CT173" s="2" t="s">
        <v>197</v>
      </c>
      <c r="CU173" s="2" t="s">
        <v>598</v>
      </c>
      <c r="CV173" s="2" t="s">
        <v>2121</v>
      </c>
      <c r="CW173" s="2" t="s">
        <v>212</v>
      </c>
      <c r="CX173" s="2" t="s">
        <v>200</v>
      </c>
      <c r="CY173" s="4"/>
      <c r="CZ173" s="8"/>
      <c r="DA173" s="4">
        <v>1</v>
      </c>
      <c r="DB173" s="8">
        <v>71.11</v>
      </c>
      <c r="DC173" s="7">
        <v>-1</v>
      </c>
      <c r="DD173" s="7">
        <v>-1</v>
      </c>
      <c r="DE173" s="2" t="s">
        <v>210</v>
      </c>
      <c r="DF173" s="2" t="s">
        <v>197</v>
      </c>
      <c r="DG173" s="2" t="s">
        <v>596</v>
      </c>
      <c r="DH173" s="2" t="s">
        <v>2111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210</v>
      </c>
      <c r="DR173" s="2" t="s">
        <v>197</v>
      </c>
      <c r="DS173" s="2" t="s">
        <v>596</v>
      </c>
      <c r="DT173" s="2" t="s">
        <v>1419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210</v>
      </c>
      <c r="ED173" s="2" t="s">
        <v>197</v>
      </c>
      <c r="EE173" s="2" t="s">
        <v>1003</v>
      </c>
      <c r="EF173" s="2" t="s">
        <v>1101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210</v>
      </c>
      <c r="EP173" s="2" t="s">
        <v>197</v>
      </c>
      <c r="EQ173" s="2" t="s">
        <v>596</v>
      </c>
      <c r="ER173" s="2" t="s">
        <v>2122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596</v>
      </c>
      <c r="FD173" s="2" t="s">
        <v>2123</v>
      </c>
      <c r="FE173" s="2" t="s">
        <v>212</v>
      </c>
      <c r="FF173" s="2" t="s">
        <v>200</v>
      </c>
      <c r="FG173" s="4"/>
      <c r="FH173" s="8"/>
      <c r="FI173" s="4">
        <v>1</v>
      </c>
      <c r="FJ173" s="8">
        <v>69.13</v>
      </c>
      <c r="FK173" s="7">
        <v>-1</v>
      </c>
      <c r="FL173" s="7">
        <v>-1</v>
      </c>
      <c r="FM173" s="2" t="s">
        <v>210</v>
      </c>
      <c r="FN173" s="2" t="s">
        <v>197</v>
      </c>
      <c r="FO173" s="2" t="s">
        <v>226</v>
      </c>
      <c r="FP173" s="2" t="s">
        <v>1366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228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210</v>
      </c>
      <c r="GL173" s="2" t="s">
        <v>197</v>
      </c>
      <c r="GM173" s="2" t="s">
        <v>709</v>
      </c>
      <c r="GN173" s="2" t="s">
        <v>2124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254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307</v>
      </c>
      <c r="HJ173" s="2" t="s">
        <v>197</v>
      </c>
      <c r="HK173" s="2" t="s">
        <v>369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254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210</v>
      </c>
      <c r="IH173" s="2" t="s">
        <v>197</v>
      </c>
      <c r="II173" s="2" t="s">
        <v>596</v>
      </c>
      <c r="IJ173" s="2" t="s">
        <v>2125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1017</v>
      </c>
      <c r="IT173" s="2" t="s">
        <v>243</v>
      </c>
      <c r="IU173" s="2" t="s">
        <v>1395</v>
      </c>
      <c r="IV173" s="2" t="s">
        <v>644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228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200</v>
      </c>
      <c r="JR173" s="2" t="s">
        <v>200</v>
      </c>
      <c r="JS173" s="2" t="s">
        <v>200</v>
      </c>
      <c r="JT173" s="2" t="s">
        <v>200</v>
      </c>
      <c r="JU173" s="2" t="s">
        <v>200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242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210</v>
      </c>
      <c r="KP173" s="2" t="s">
        <v>243</v>
      </c>
      <c r="KQ173" s="2" t="s">
        <v>2113</v>
      </c>
      <c r="KR173" s="2" t="s">
        <v>2114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406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254</v>
      </c>
      <c r="LN173" s="2" t="s">
        <v>197</v>
      </c>
      <c r="LO173" s="2" t="s">
        <v>200</v>
      </c>
      <c r="LP173" s="2" t="s">
        <v>200</v>
      </c>
      <c r="LQ173" s="2" t="s">
        <v>212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210</v>
      </c>
      <c r="LZ173" s="2" t="s">
        <v>197</v>
      </c>
      <c r="MA173" s="2" t="s">
        <v>616</v>
      </c>
      <c r="MB173" s="2" t="s">
        <v>680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210</v>
      </c>
      <c r="ML173" s="2" t="s">
        <v>251</v>
      </c>
      <c r="MM173" s="2" t="s">
        <v>618</v>
      </c>
      <c r="MN173" s="2" t="s">
        <v>2116</v>
      </c>
      <c r="MO173" s="2" t="s">
        <v>212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200</v>
      </c>
      <c r="MX173" s="2" t="s">
        <v>200</v>
      </c>
      <c r="MY173" s="2" t="s">
        <v>200</v>
      </c>
      <c r="MZ173" s="2" t="s">
        <v>200</v>
      </c>
      <c r="NA173" s="2" t="s">
        <v>200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254</v>
      </c>
      <c r="NJ173" s="2" t="s">
        <v>197</v>
      </c>
      <c r="NK173" s="2" t="s">
        <v>200</v>
      </c>
      <c r="NL173" s="2" t="s">
        <v>200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210</v>
      </c>
      <c r="NV173" s="2" t="s">
        <v>243</v>
      </c>
      <c r="NW173" s="2" t="s">
        <v>279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200</v>
      </c>
      <c r="OH173" s="2" t="s">
        <v>200</v>
      </c>
      <c r="OI173" s="2" t="s">
        <v>200</v>
      </c>
      <c r="OJ173" s="2" t="s">
        <v>200</v>
      </c>
      <c r="OK173" s="2" t="s">
        <v>200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210</v>
      </c>
      <c r="OT173" s="2" t="s">
        <v>243</v>
      </c>
      <c r="OU173" s="2" t="s">
        <v>666</v>
      </c>
      <c r="OV173" s="2" t="s">
        <v>2126</v>
      </c>
      <c r="OW173" s="2" t="s">
        <v>212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210</v>
      </c>
      <c r="PF173" s="2" t="s">
        <v>197</v>
      </c>
      <c r="PG173" s="2" t="s">
        <v>621</v>
      </c>
      <c r="PH173" s="2" t="s">
        <v>220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254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200</v>
      </c>
      <c r="QD173" s="2" t="s">
        <v>200</v>
      </c>
      <c r="QE173" s="2" t="s">
        <v>200</v>
      </c>
      <c r="QF173" s="2" t="s">
        <v>200</v>
      </c>
      <c r="QG173" s="2" t="s">
        <v>200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210</v>
      </c>
      <c r="QP173" s="2" t="s">
        <v>243</v>
      </c>
      <c r="QQ173" s="2" t="s">
        <v>900</v>
      </c>
      <c r="QR173" s="2" t="s">
        <v>200</v>
      </c>
      <c r="QS173" s="2" t="s">
        <v>212</v>
      </c>
      <c r="QT173" s="2" t="s">
        <v>200</v>
      </c>
      <c r="QU173" s="4">
        <v>163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>
        <v>150</v>
      </c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2127</v>
      </c>
      <c r="B174" s="2" t="s">
        <v>189</v>
      </c>
      <c r="C174" s="2" t="s">
        <v>190</v>
      </c>
      <c r="D174" s="2" t="s">
        <v>1619</v>
      </c>
      <c r="E174" s="2" t="s">
        <v>2105</v>
      </c>
      <c r="F174" s="2" t="s">
        <v>1357</v>
      </c>
      <c r="G174" s="2" t="s">
        <v>1357</v>
      </c>
      <c r="H174" s="2" t="s">
        <v>200</v>
      </c>
      <c r="I174" s="2" t="s">
        <v>2106</v>
      </c>
      <c r="J174" s="2" t="s">
        <v>195</v>
      </c>
      <c r="K174" s="2" t="s">
        <v>471</v>
      </c>
      <c r="L174" s="3">
        <v>49</v>
      </c>
      <c r="M174" s="3">
        <v>51.44</v>
      </c>
      <c r="N174" s="3">
        <v>99.99</v>
      </c>
      <c r="O174" s="2" t="s">
        <v>1266</v>
      </c>
      <c r="P174" s="2" t="s">
        <v>396</v>
      </c>
      <c r="Q174" s="2" t="s">
        <v>199</v>
      </c>
      <c r="R174" s="2" t="s">
        <v>200</v>
      </c>
      <c r="S174" s="2" t="s">
        <v>1384</v>
      </c>
      <c r="T174" s="2" t="s">
        <v>200</v>
      </c>
      <c r="U174" s="2" t="s">
        <v>200</v>
      </c>
      <c r="V174" s="2" t="s">
        <v>721</v>
      </c>
      <c r="W174" s="2" t="s">
        <v>1304</v>
      </c>
      <c r="X174" s="2" t="s">
        <v>591</v>
      </c>
      <c r="Y174" s="2" t="s">
        <v>592</v>
      </c>
      <c r="Z174" s="4">
        <v>59</v>
      </c>
      <c r="AA174" s="4">
        <f>=ROUNDDOWN(19.0322580645161,0)</f>
      </c>
      <c r="AB174" s="5">
        <v>3.1</v>
      </c>
      <c r="AC174" s="2" t="s">
        <v>200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/>
      <c r="AP174" s="4">
        <v>2</v>
      </c>
      <c r="AQ174" s="8">
        <v>66.76</v>
      </c>
      <c r="AR174" s="4"/>
      <c r="AS174" s="8"/>
      <c r="AT174" s="7"/>
      <c r="AU174" s="7"/>
      <c r="AV174" s="4">
        <v>2</v>
      </c>
      <c r="AW174" s="8">
        <v>66.76</v>
      </c>
      <c r="AX174" s="4">
        <v>1</v>
      </c>
      <c r="AY174" s="8">
        <v>63.9</v>
      </c>
      <c r="AZ174" s="7">
        <v>1</v>
      </c>
      <c r="BA174" s="7">
        <v>0.0448</v>
      </c>
      <c r="BB174" s="7">
        <v>1</v>
      </c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>
        <v>0.1747</v>
      </c>
      <c r="BJ174" s="4">
        <v>2</v>
      </c>
      <c r="BK174" s="8">
        <v>66.76</v>
      </c>
      <c r="BL174" s="2" t="s">
        <v>2128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210</v>
      </c>
      <c r="BV174" s="2" t="s">
        <v>197</v>
      </c>
      <c r="BW174" s="2" t="s">
        <v>200</v>
      </c>
      <c r="BX174" s="2" t="s">
        <v>1902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210</v>
      </c>
      <c r="CH174" s="2" t="s">
        <v>197</v>
      </c>
      <c r="CI174" s="2" t="s">
        <v>1385</v>
      </c>
      <c r="CJ174" s="2" t="s">
        <v>1388</v>
      </c>
      <c r="CK174" s="2" t="s">
        <v>499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210</v>
      </c>
      <c r="CT174" s="2" t="s">
        <v>197</v>
      </c>
      <c r="CU174" s="2" t="s">
        <v>598</v>
      </c>
      <c r="CV174" s="2" t="s">
        <v>2129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210</v>
      </c>
      <c r="DF174" s="2" t="s">
        <v>197</v>
      </c>
      <c r="DG174" s="2" t="s">
        <v>654</v>
      </c>
      <c r="DH174" s="2" t="s">
        <v>699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210</v>
      </c>
      <c r="DR174" s="2" t="s">
        <v>197</v>
      </c>
      <c r="DS174" s="2" t="s">
        <v>656</v>
      </c>
      <c r="DT174" s="2" t="s">
        <v>1405</v>
      </c>
      <c r="DU174" s="2" t="s">
        <v>212</v>
      </c>
      <c r="DV174" s="2" t="s">
        <v>200</v>
      </c>
      <c r="DW174" s="4">
        <v>1</v>
      </c>
      <c r="DX174" s="8">
        <v>54.86</v>
      </c>
      <c r="DY174" s="4"/>
      <c r="DZ174" s="8"/>
      <c r="EA174" s="7"/>
      <c r="EB174" s="7"/>
      <c r="EC174" s="2" t="s">
        <v>210</v>
      </c>
      <c r="ED174" s="2" t="s">
        <v>197</v>
      </c>
      <c r="EE174" s="2" t="s">
        <v>1003</v>
      </c>
      <c r="EF174" s="2" t="s">
        <v>1834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210</v>
      </c>
      <c r="EP174" s="2" t="s">
        <v>197</v>
      </c>
      <c r="EQ174" s="2" t="s">
        <v>658</v>
      </c>
      <c r="ER174" s="2" t="s">
        <v>2130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1390</v>
      </c>
      <c r="FD174" s="2" t="s">
        <v>2131</v>
      </c>
      <c r="FE174" s="2" t="s">
        <v>212</v>
      </c>
      <c r="FF174" s="2" t="s">
        <v>200</v>
      </c>
      <c r="FG174" s="4">
        <v>1</v>
      </c>
      <c r="FH174" s="8">
        <v>11.9</v>
      </c>
      <c r="FI174" s="4"/>
      <c r="FJ174" s="8"/>
      <c r="FK174" s="7"/>
      <c r="FL174" s="7"/>
      <c r="FM174" s="2" t="s">
        <v>210</v>
      </c>
      <c r="FN174" s="2" t="s">
        <v>197</v>
      </c>
      <c r="FO174" s="2" t="s">
        <v>226</v>
      </c>
      <c r="FP174" s="2" t="s">
        <v>2117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254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210</v>
      </c>
      <c r="GL174" s="2" t="s">
        <v>197</v>
      </c>
      <c r="GM174" s="2" t="s">
        <v>491</v>
      </c>
      <c r="GN174" s="2" t="s">
        <v>809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254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254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254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210</v>
      </c>
      <c r="IH174" s="2" t="s">
        <v>197</v>
      </c>
      <c r="II174" s="2" t="s">
        <v>1390</v>
      </c>
      <c r="IJ174" s="2" t="s">
        <v>2132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1017</v>
      </c>
      <c r="IT174" s="2" t="s">
        <v>243</v>
      </c>
      <c r="IU174" s="2" t="s">
        <v>1395</v>
      </c>
      <c r="IV174" s="2" t="s">
        <v>989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228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200</v>
      </c>
      <c r="JR174" s="2" t="s">
        <v>200</v>
      </c>
      <c r="JS174" s="2" t="s">
        <v>200</v>
      </c>
      <c r="JT174" s="2" t="s">
        <v>200</v>
      </c>
      <c r="JU174" s="2" t="s">
        <v>200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242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210</v>
      </c>
      <c r="KP174" s="2" t="s">
        <v>243</v>
      </c>
      <c r="KQ174" s="2" t="s">
        <v>1925</v>
      </c>
      <c r="KR174" s="2" t="s">
        <v>2133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406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254</v>
      </c>
      <c r="LN174" s="2" t="s">
        <v>197</v>
      </c>
      <c r="LO174" s="2" t="s">
        <v>200</v>
      </c>
      <c r="LP174" s="2" t="s">
        <v>200</v>
      </c>
      <c r="LQ174" s="2" t="s">
        <v>212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210</v>
      </c>
      <c r="LZ174" s="2" t="s">
        <v>197</v>
      </c>
      <c r="MA174" s="2" t="s">
        <v>664</v>
      </c>
      <c r="MB174" s="2" t="s">
        <v>881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210</v>
      </c>
      <c r="ML174" s="2" t="s">
        <v>251</v>
      </c>
      <c r="MM174" s="2" t="s">
        <v>665</v>
      </c>
      <c r="MN174" s="2" t="s">
        <v>2134</v>
      </c>
      <c r="MO174" s="2" t="s">
        <v>212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200</v>
      </c>
      <c r="MX174" s="2" t="s">
        <v>200</v>
      </c>
      <c r="MY174" s="2" t="s">
        <v>200</v>
      </c>
      <c r="MZ174" s="2" t="s">
        <v>200</v>
      </c>
      <c r="NA174" s="2" t="s">
        <v>200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254</v>
      </c>
      <c r="NJ174" s="2" t="s">
        <v>197</v>
      </c>
      <c r="NK174" s="2" t="s">
        <v>200</v>
      </c>
      <c r="NL174" s="2" t="s">
        <v>200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200</v>
      </c>
      <c r="NV174" s="2" t="s">
        <v>200</v>
      </c>
      <c r="NW174" s="2" t="s">
        <v>200</v>
      </c>
      <c r="NX174" s="2" t="s">
        <v>200</v>
      </c>
      <c r="NY174" s="2" t="s">
        <v>200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200</v>
      </c>
      <c r="OH174" s="2" t="s">
        <v>200</v>
      </c>
      <c r="OI174" s="2" t="s">
        <v>200</v>
      </c>
      <c r="OJ174" s="2" t="s">
        <v>200</v>
      </c>
      <c r="OK174" s="2" t="s">
        <v>200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210</v>
      </c>
      <c r="OT174" s="2" t="s">
        <v>243</v>
      </c>
      <c r="OU174" s="2" t="s">
        <v>666</v>
      </c>
      <c r="OV174" s="2" t="s">
        <v>2135</v>
      </c>
      <c r="OW174" s="2" t="s">
        <v>212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228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254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200</v>
      </c>
      <c r="QD174" s="2" t="s">
        <v>200</v>
      </c>
      <c r="QE174" s="2" t="s">
        <v>200</v>
      </c>
      <c r="QF174" s="2" t="s">
        <v>200</v>
      </c>
      <c r="QG174" s="2" t="s">
        <v>200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210</v>
      </c>
      <c r="QP174" s="2" t="s">
        <v>243</v>
      </c>
      <c r="QQ174" s="2" t="s">
        <v>1636</v>
      </c>
      <c r="QR174" s="2" t="s">
        <v>2136</v>
      </c>
      <c r="QS174" s="2" t="s">
        <v>212</v>
      </c>
      <c r="QT174" s="2" t="s">
        <v>200</v>
      </c>
      <c r="QU174" s="4">
        <v>59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2137</v>
      </c>
      <c r="B175" s="2" t="s">
        <v>189</v>
      </c>
      <c r="C175" s="2" t="s">
        <v>190</v>
      </c>
      <c r="D175" s="2" t="s">
        <v>1619</v>
      </c>
      <c r="E175" s="2" t="s">
        <v>2105</v>
      </c>
      <c r="F175" s="2" t="s">
        <v>1357</v>
      </c>
      <c r="G175" s="2" t="s">
        <v>1357</v>
      </c>
      <c r="H175" s="2" t="s">
        <v>200</v>
      </c>
      <c r="I175" s="2" t="s">
        <v>2106</v>
      </c>
      <c r="J175" s="2" t="s">
        <v>262</v>
      </c>
      <c r="K175" s="2" t="s">
        <v>471</v>
      </c>
      <c r="L175" s="3">
        <v>65</v>
      </c>
      <c r="M175" s="3">
        <v>68.24</v>
      </c>
      <c r="N175" s="3">
        <v>129.99</v>
      </c>
      <c r="O175" s="2" t="s">
        <v>395</v>
      </c>
      <c r="P175" s="2" t="s">
        <v>396</v>
      </c>
      <c r="Q175" s="2" t="s">
        <v>199</v>
      </c>
      <c r="R175" s="2" t="s">
        <v>200</v>
      </c>
      <c r="S175" s="2" t="s">
        <v>1384</v>
      </c>
      <c r="T175" s="2" t="s">
        <v>200</v>
      </c>
      <c r="U175" s="2" t="s">
        <v>200</v>
      </c>
      <c r="V175" s="2" t="s">
        <v>721</v>
      </c>
      <c r="W175" s="2" t="s">
        <v>1304</v>
      </c>
      <c r="X175" s="2" t="s">
        <v>591</v>
      </c>
      <c r="Y175" s="2" t="s">
        <v>592</v>
      </c>
      <c r="Z175" s="4"/>
      <c r="AA175" s="4">
        <f>=ROUNDDOWN({0},0)</f>
      </c>
      <c r="AB175" s="5">
        <v>0.5</v>
      </c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/>
      <c r="AP175" s="4"/>
      <c r="AQ175" s="8"/>
      <c r="AR175" s="4">
        <v>1</v>
      </c>
      <c r="AS175" s="8">
        <v>63.9</v>
      </c>
      <c r="AT175" s="7">
        <v>-1</v>
      </c>
      <c r="AU175" s="7">
        <v>-1</v>
      </c>
      <c r="AV175" s="4" t="s">
        <v>200</v>
      </c>
      <c r="AW175" s="8" t="s">
        <v>200</v>
      </c>
      <c r="AX175" s="4" t="s">
        <v>200</v>
      </c>
      <c r="AY175" s="8" t="s">
        <v>200</v>
      </c>
      <c r="AZ175" s="7" t="s">
        <v>200</v>
      </c>
      <c r="BA175" s="7" t="s">
        <v>200</v>
      </c>
      <c r="BB175" s="7"/>
      <c r="BC175" s="4" t="s">
        <v>200</v>
      </c>
      <c r="BD175" s="8" t="s">
        <v>200</v>
      </c>
      <c r="BE175" s="4" t="s">
        <v>200</v>
      </c>
      <c r="BF175" s="8" t="s">
        <v>200</v>
      </c>
      <c r="BG175" s="7" t="s">
        <v>200</v>
      </c>
      <c r="BH175" s="7" t="s">
        <v>200</v>
      </c>
      <c r="BI175" s="7" t="s">
        <v>200</v>
      </c>
      <c r="BJ175" s="4"/>
      <c r="BK175" s="8"/>
      <c r="BL175" s="2" t="s">
        <v>20</v>
      </c>
      <c r="BM175" s="7"/>
      <c r="BN175" s="7"/>
      <c r="BO175" s="4"/>
      <c r="BP175" s="8"/>
      <c r="BQ175" s="4"/>
      <c r="BR175" s="8"/>
      <c r="BS175" s="7"/>
      <c r="BT175" s="7"/>
      <c r="BU175" s="2" t="s">
        <v>210</v>
      </c>
      <c r="BV175" s="2" t="s">
        <v>243</v>
      </c>
      <c r="BW175" s="2" t="s">
        <v>200</v>
      </c>
      <c r="BX175" s="2" t="s">
        <v>1902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210</v>
      </c>
      <c r="CH175" s="2" t="s">
        <v>243</v>
      </c>
      <c r="CI175" s="2" t="s">
        <v>1385</v>
      </c>
      <c r="CJ175" s="2" t="s">
        <v>713</v>
      </c>
      <c r="CK175" s="2" t="s">
        <v>499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210</v>
      </c>
      <c r="CT175" s="2" t="s">
        <v>243</v>
      </c>
      <c r="CU175" s="2" t="s">
        <v>598</v>
      </c>
      <c r="CV175" s="2" t="s">
        <v>2129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210</v>
      </c>
      <c r="DF175" s="2" t="s">
        <v>243</v>
      </c>
      <c r="DG175" s="2" t="s">
        <v>654</v>
      </c>
      <c r="DH175" s="2" t="s">
        <v>699</v>
      </c>
      <c r="DI175" s="2" t="s">
        <v>212</v>
      </c>
      <c r="DJ175" s="2" t="s">
        <v>200</v>
      </c>
      <c r="DK175" s="4"/>
      <c r="DL175" s="8"/>
      <c r="DM175" s="4">
        <v>1</v>
      </c>
      <c r="DN175" s="8">
        <v>63.9</v>
      </c>
      <c r="DO175" s="7">
        <v>-1</v>
      </c>
      <c r="DP175" s="7">
        <v>-1</v>
      </c>
      <c r="DQ175" s="2" t="s">
        <v>210</v>
      </c>
      <c r="DR175" s="2" t="s">
        <v>243</v>
      </c>
      <c r="DS175" s="2" t="s">
        <v>656</v>
      </c>
      <c r="DT175" s="2" t="s">
        <v>2138</v>
      </c>
      <c r="DU175" s="2" t="s">
        <v>212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210</v>
      </c>
      <c r="ED175" s="2" t="s">
        <v>243</v>
      </c>
      <c r="EE175" s="2" t="s">
        <v>1003</v>
      </c>
      <c r="EF175" s="2" t="s">
        <v>1420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243</v>
      </c>
      <c r="EQ175" s="2" t="s">
        <v>658</v>
      </c>
      <c r="ER175" s="2" t="s">
        <v>2130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243</v>
      </c>
      <c r="FC175" s="2" t="s">
        <v>1390</v>
      </c>
      <c r="FD175" s="2" t="s">
        <v>2139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210</v>
      </c>
      <c r="FN175" s="2" t="s">
        <v>243</v>
      </c>
      <c r="FO175" s="2" t="s">
        <v>226</v>
      </c>
      <c r="FP175" s="2" t="s">
        <v>216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254</v>
      </c>
      <c r="FZ175" s="2" t="s">
        <v>243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210</v>
      </c>
      <c r="GL175" s="2" t="s">
        <v>243</v>
      </c>
      <c r="GM175" s="2" t="s">
        <v>709</v>
      </c>
      <c r="GN175" s="2" t="s">
        <v>336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254</v>
      </c>
      <c r="GX175" s="2" t="s">
        <v>243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254</v>
      </c>
      <c r="HJ175" s="2" t="s">
        <v>243</v>
      </c>
      <c r="HK175" s="2" t="s">
        <v>200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254</v>
      </c>
      <c r="HV175" s="2" t="s">
        <v>243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210</v>
      </c>
      <c r="IH175" s="2" t="s">
        <v>243</v>
      </c>
      <c r="II175" s="2" t="s">
        <v>1390</v>
      </c>
      <c r="IJ175" s="2" t="s">
        <v>2138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210</v>
      </c>
      <c r="IT175" s="2" t="s">
        <v>243</v>
      </c>
      <c r="IU175" s="2" t="s">
        <v>1395</v>
      </c>
      <c r="IV175" s="2" t="s">
        <v>2140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228</v>
      </c>
      <c r="JF175" s="2" t="s">
        <v>243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200</v>
      </c>
      <c r="JR175" s="2" t="s">
        <v>200</v>
      </c>
      <c r="JS175" s="2" t="s">
        <v>200</v>
      </c>
      <c r="JT175" s="2" t="s">
        <v>200</v>
      </c>
      <c r="JU175" s="2" t="s">
        <v>200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242</v>
      </c>
      <c r="KD175" s="2" t="s">
        <v>243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243</v>
      </c>
      <c r="KQ175" s="2" t="s">
        <v>1925</v>
      </c>
      <c r="KR175" s="2" t="s">
        <v>250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406</v>
      </c>
      <c r="LB175" s="2" t="s">
        <v>243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254</v>
      </c>
      <c r="LN175" s="2" t="s">
        <v>243</v>
      </c>
      <c r="LO175" s="2" t="s">
        <v>200</v>
      </c>
      <c r="LP175" s="2" t="s">
        <v>200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210</v>
      </c>
      <c r="LZ175" s="2" t="s">
        <v>243</v>
      </c>
      <c r="MA175" s="2" t="s">
        <v>664</v>
      </c>
      <c r="MB175" s="2" t="s">
        <v>403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210</v>
      </c>
      <c r="ML175" s="2" t="s">
        <v>243</v>
      </c>
      <c r="MM175" s="2" t="s">
        <v>665</v>
      </c>
      <c r="MN175" s="2" t="s">
        <v>2131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254</v>
      </c>
      <c r="NJ175" s="2" t="s">
        <v>243</v>
      </c>
      <c r="NK175" s="2" t="s">
        <v>200</v>
      </c>
      <c r="NL175" s="2" t="s">
        <v>200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200</v>
      </c>
      <c r="NV175" s="2" t="s">
        <v>200</v>
      </c>
      <c r="NW175" s="2" t="s">
        <v>200</v>
      </c>
      <c r="NX175" s="2" t="s">
        <v>200</v>
      </c>
      <c r="NY175" s="2" t="s">
        <v>200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200</v>
      </c>
      <c r="OH175" s="2" t="s">
        <v>200</v>
      </c>
      <c r="OI175" s="2" t="s">
        <v>200</v>
      </c>
      <c r="OJ175" s="2" t="s">
        <v>200</v>
      </c>
      <c r="OK175" s="2" t="s">
        <v>200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210</v>
      </c>
      <c r="OT175" s="2" t="s">
        <v>243</v>
      </c>
      <c r="OU175" s="2" t="s">
        <v>666</v>
      </c>
      <c r="OV175" s="2" t="s">
        <v>2141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228</v>
      </c>
      <c r="PF175" s="2" t="s">
        <v>243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254</v>
      </c>
      <c r="PR175" s="2" t="s">
        <v>243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210</v>
      </c>
      <c r="QP175" s="2" t="s">
        <v>243</v>
      </c>
      <c r="QQ175" s="2" t="s">
        <v>1636</v>
      </c>
      <c r="QR175" s="2" t="s">
        <v>1637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2142</v>
      </c>
      <c r="B176" s="2" t="s">
        <v>189</v>
      </c>
      <c r="C176" s="2" t="s">
        <v>190</v>
      </c>
      <c r="D176" s="2" t="s">
        <v>1619</v>
      </c>
      <c r="E176" s="2" t="s">
        <v>2105</v>
      </c>
      <c r="F176" s="2" t="s">
        <v>1357</v>
      </c>
      <c r="G176" s="2" t="s">
        <v>1357</v>
      </c>
      <c r="H176" s="2" t="s">
        <v>1357</v>
      </c>
      <c r="I176" s="2" t="s">
        <v>2106</v>
      </c>
      <c r="J176" s="2" t="s">
        <v>195</v>
      </c>
      <c r="K176" s="2" t="s">
        <v>394</v>
      </c>
      <c r="L176" s="3">
        <v>49</v>
      </c>
      <c r="M176" s="3">
        <v>51.44</v>
      </c>
      <c r="N176" s="3">
        <v>99.99</v>
      </c>
      <c r="O176" s="2" t="s">
        <v>1190</v>
      </c>
      <c r="P176" s="2" t="s">
        <v>396</v>
      </c>
      <c r="Q176" s="2" t="s">
        <v>199</v>
      </c>
      <c r="R176" s="2" t="s">
        <v>200</v>
      </c>
      <c r="S176" s="2" t="s">
        <v>1445</v>
      </c>
      <c r="T176" s="2" t="s">
        <v>200</v>
      </c>
      <c r="U176" s="2" t="s">
        <v>200</v>
      </c>
      <c r="V176" s="2" t="s">
        <v>721</v>
      </c>
      <c r="W176" s="2" t="s">
        <v>1304</v>
      </c>
      <c r="X176" s="2" t="s">
        <v>591</v>
      </c>
      <c r="Y176" s="2" t="s">
        <v>207</v>
      </c>
      <c r="Z176" s="4"/>
      <c r="AA176" s="4">
        <f>=ROUNDDOWN({0},0)</f>
      </c>
      <c r="AB176" s="5">
        <v>0.7</v>
      </c>
      <c r="AC176" s="2" t="s">
        <v>200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/>
      <c r="AP176" s="4"/>
      <c r="AQ176" s="8"/>
      <c r="AR176" s="4">
        <v>4</v>
      </c>
      <c r="AS176" s="8">
        <v>210.37</v>
      </c>
      <c r="AT176" s="7">
        <v>-1</v>
      </c>
      <c r="AU176" s="7">
        <v>-1</v>
      </c>
      <c r="AV176" s="4" t="s">
        <v>200</v>
      </c>
      <c r="AW176" s="8" t="s">
        <v>200</v>
      </c>
      <c r="AX176" s="4">
        <v>4</v>
      </c>
      <c r="AY176" s="8">
        <v>210.37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 t="s">
        <v>200</v>
      </c>
      <c r="BF176" s="8" t="s">
        <v>200</v>
      </c>
      <c r="BG176" s="7" t="s">
        <v>200</v>
      </c>
      <c r="BH176" s="7" t="s">
        <v>200</v>
      </c>
      <c r="BI176" s="7" t="s">
        <v>200</v>
      </c>
      <c r="BJ176" s="4"/>
      <c r="BK176" s="8"/>
      <c r="BL176" s="2" t="s">
        <v>1811</v>
      </c>
      <c r="BM176" s="7"/>
      <c r="BN176" s="7"/>
      <c r="BO176" s="4"/>
      <c r="BP176" s="8"/>
      <c r="BQ176" s="4"/>
      <c r="BR176" s="8"/>
      <c r="BS176" s="7"/>
      <c r="BT176" s="7"/>
      <c r="BU176" s="2" t="s">
        <v>210</v>
      </c>
      <c r="BV176" s="2" t="s">
        <v>243</v>
      </c>
      <c r="BW176" s="2" t="s">
        <v>200</v>
      </c>
      <c r="BX176" s="2" t="s">
        <v>1462</v>
      </c>
      <c r="BY176" s="2" t="s">
        <v>212</v>
      </c>
      <c r="BZ176" s="2" t="s">
        <v>200</v>
      </c>
      <c r="CA176" s="4"/>
      <c r="CB176" s="8"/>
      <c r="CC176" s="4">
        <v>1</v>
      </c>
      <c r="CD176" s="8">
        <v>50.19</v>
      </c>
      <c r="CE176" s="7">
        <v>-1</v>
      </c>
      <c r="CF176" s="7">
        <v>-1</v>
      </c>
      <c r="CG176" s="2" t="s">
        <v>210</v>
      </c>
      <c r="CH176" s="2" t="s">
        <v>243</v>
      </c>
      <c r="CI176" s="2" t="s">
        <v>2143</v>
      </c>
      <c r="CJ176" s="2" t="s">
        <v>1553</v>
      </c>
      <c r="CK176" s="2" t="s">
        <v>212</v>
      </c>
      <c r="CL176" s="2" t="s">
        <v>200</v>
      </c>
      <c r="CM176" s="4"/>
      <c r="CN176" s="8"/>
      <c r="CO176" s="4">
        <v>1</v>
      </c>
      <c r="CP176" s="8">
        <v>51.99</v>
      </c>
      <c r="CQ176" s="7">
        <v>-1</v>
      </c>
      <c r="CR176" s="7">
        <v>-1</v>
      </c>
      <c r="CS176" s="2" t="s">
        <v>210</v>
      </c>
      <c r="CT176" s="2" t="s">
        <v>243</v>
      </c>
      <c r="CU176" s="2" t="s">
        <v>215</v>
      </c>
      <c r="CV176" s="2" t="s">
        <v>1100</v>
      </c>
      <c r="CW176" s="2" t="s">
        <v>212</v>
      </c>
      <c r="CX176" s="2" t="s">
        <v>200</v>
      </c>
      <c r="CY176" s="4"/>
      <c r="CZ176" s="8"/>
      <c r="DA176" s="4">
        <v>1</v>
      </c>
      <c r="DB176" s="8">
        <v>53.33</v>
      </c>
      <c r="DC176" s="7">
        <v>-1</v>
      </c>
      <c r="DD176" s="7">
        <v>-1</v>
      </c>
      <c r="DE176" s="2" t="s">
        <v>210</v>
      </c>
      <c r="DF176" s="2" t="s">
        <v>243</v>
      </c>
      <c r="DG176" s="2" t="s">
        <v>2144</v>
      </c>
      <c r="DH176" s="2" t="s">
        <v>2145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243</v>
      </c>
      <c r="DS176" s="2" t="s">
        <v>1451</v>
      </c>
      <c r="DT176" s="2" t="s">
        <v>2146</v>
      </c>
      <c r="DU176" s="2" t="s">
        <v>212</v>
      </c>
      <c r="DV176" s="2" t="s">
        <v>200</v>
      </c>
      <c r="DW176" s="4"/>
      <c r="DX176" s="8"/>
      <c r="DY176" s="4">
        <v>1</v>
      </c>
      <c r="DZ176" s="8">
        <v>54.86</v>
      </c>
      <c r="EA176" s="7">
        <v>-1</v>
      </c>
      <c r="EB176" s="7">
        <v>-1</v>
      </c>
      <c r="EC176" s="2" t="s">
        <v>210</v>
      </c>
      <c r="ED176" s="2" t="s">
        <v>243</v>
      </c>
      <c r="EE176" s="2" t="s">
        <v>1003</v>
      </c>
      <c r="EF176" s="2" t="s">
        <v>1379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243</v>
      </c>
      <c r="EQ176" s="2" t="s">
        <v>1453</v>
      </c>
      <c r="ER176" s="2" t="s">
        <v>1544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243</v>
      </c>
      <c r="FC176" s="2" t="s">
        <v>224</v>
      </c>
      <c r="FD176" s="2" t="s">
        <v>1447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210</v>
      </c>
      <c r="FN176" s="2" t="s">
        <v>243</v>
      </c>
      <c r="FO176" s="2" t="s">
        <v>226</v>
      </c>
      <c r="FP176" s="2" t="s">
        <v>870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228</v>
      </c>
      <c r="FZ176" s="2" t="s">
        <v>243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210</v>
      </c>
      <c r="GL176" s="2" t="s">
        <v>243</v>
      </c>
      <c r="GM176" s="2" t="s">
        <v>694</v>
      </c>
      <c r="GN176" s="2" t="s">
        <v>751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254</v>
      </c>
      <c r="GX176" s="2" t="s">
        <v>243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254</v>
      </c>
      <c r="HJ176" s="2" t="s">
        <v>243</v>
      </c>
      <c r="HK176" s="2" t="s">
        <v>200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254</v>
      </c>
      <c r="HV176" s="2" t="s">
        <v>243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210</v>
      </c>
      <c r="IH176" s="2" t="s">
        <v>243</v>
      </c>
      <c r="II176" s="2" t="s">
        <v>224</v>
      </c>
      <c r="IJ176" s="2" t="s">
        <v>1447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228</v>
      </c>
      <c r="IT176" s="2" t="s">
        <v>243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254</v>
      </c>
      <c r="JF176" s="2" t="s">
        <v>243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200</v>
      </c>
      <c r="JR176" s="2" t="s">
        <v>200</v>
      </c>
      <c r="JS176" s="2" t="s">
        <v>200</v>
      </c>
      <c r="JT176" s="2" t="s">
        <v>200</v>
      </c>
      <c r="JU176" s="2" t="s">
        <v>200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242</v>
      </c>
      <c r="KD176" s="2" t="s">
        <v>243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243</v>
      </c>
      <c r="KQ176" s="2" t="s">
        <v>259</v>
      </c>
      <c r="KR176" s="2" t="s">
        <v>1630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406</v>
      </c>
      <c r="LB176" s="2" t="s">
        <v>243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254</v>
      </c>
      <c r="LN176" s="2" t="s">
        <v>243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210</v>
      </c>
      <c r="LZ176" s="2" t="s">
        <v>243</v>
      </c>
      <c r="MA176" s="2" t="s">
        <v>696</v>
      </c>
      <c r="MB176" s="2" t="s">
        <v>887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210</v>
      </c>
      <c r="ML176" s="2" t="s">
        <v>243</v>
      </c>
      <c r="MM176" s="2" t="s">
        <v>1457</v>
      </c>
      <c r="MN176" s="2" t="s">
        <v>217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254</v>
      </c>
      <c r="NJ176" s="2" t="s">
        <v>243</v>
      </c>
      <c r="NK176" s="2" t="s">
        <v>200</v>
      </c>
      <c r="NL176" s="2" t="s">
        <v>200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210</v>
      </c>
      <c r="NV176" s="2" t="s">
        <v>243</v>
      </c>
      <c r="NW176" s="2" t="s">
        <v>279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200</v>
      </c>
      <c r="OH176" s="2" t="s">
        <v>200</v>
      </c>
      <c r="OI176" s="2" t="s">
        <v>200</v>
      </c>
      <c r="OJ176" s="2" t="s">
        <v>200</v>
      </c>
      <c r="OK176" s="2" t="s">
        <v>200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210</v>
      </c>
      <c r="OT176" s="2" t="s">
        <v>243</v>
      </c>
      <c r="OU176" s="2" t="s">
        <v>620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307</v>
      </c>
      <c r="PF176" s="2" t="s">
        <v>243</v>
      </c>
      <c r="PG176" s="2" t="s">
        <v>1061</v>
      </c>
      <c r="PH176" s="2" t="s">
        <v>200</v>
      </c>
      <c r="PI176" s="2" t="s">
        <v>212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254</v>
      </c>
      <c r="PR176" s="2" t="s">
        <v>243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200</v>
      </c>
      <c r="QD176" s="2" t="s">
        <v>200</v>
      </c>
      <c r="QE176" s="2" t="s">
        <v>200</v>
      </c>
      <c r="QF176" s="2" t="s">
        <v>200</v>
      </c>
      <c r="QG176" s="2" t="s">
        <v>200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210</v>
      </c>
      <c r="QP176" s="2" t="s">
        <v>243</v>
      </c>
      <c r="QQ176" s="2" t="s">
        <v>1547</v>
      </c>
      <c r="QR176" s="2" t="s">
        <v>1108</v>
      </c>
      <c r="QS176" s="2" t="s">
        <v>212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2147</v>
      </c>
      <c r="B177" s="2" t="s">
        <v>189</v>
      </c>
      <c r="C177" s="2" t="s">
        <v>190</v>
      </c>
      <c r="D177" s="2" t="s">
        <v>1619</v>
      </c>
      <c r="E177" s="2" t="s">
        <v>2105</v>
      </c>
      <c r="F177" s="2" t="s">
        <v>1357</v>
      </c>
      <c r="G177" s="2" t="s">
        <v>1357</v>
      </c>
      <c r="H177" s="2" t="s">
        <v>1357</v>
      </c>
      <c r="I177" s="2" t="s">
        <v>2106</v>
      </c>
      <c r="J177" s="2" t="s">
        <v>262</v>
      </c>
      <c r="K177" s="2" t="s">
        <v>394</v>
      </c>
      <c r="L177" s="3">
        <v>65</v>
      </c>
      <c r="M177" s="3">
        <v>68.24</v>
      </c>
      <c r="N177" s="3">
        <v>129.99</v>
      </c>
      <c r="O177" s="2" t="s">
        <v>1266</v>
      </c>
      <c r="P177" s="2" t="s">
        <v>396</v>
      </c>
      <c r="Q177" s="2" t="s">
        <v>199</v>
      </c>
      <c r="R177" s="2" t="s">
        <v>200</v>
      </c>
      <c r="S177" s="2" t="s">
        <v>1445</v>
      </c>
      <c r="T177" s="2" t="s">
        <v>200</v>
      </c>
      <c r="U177" s="2" t="s">
        <v>200</v>
      </c>
      <c r="V177" s="2" t="s">
        <v>721</v>
      </c>
      <c r="W177" s="2" t="s">
        <v>1304</v>
      </c>
      <c r="X177" s="2" t="s">
        <v>591</v>
      </c>
      <c r="Y177" s="2" t="s">
        <v>207</v>
      </c>
      <c r="Z177" s="4">
        <v>80</v>
      </c>
      <c r="AA177" s="4">
        <f>=ROUNDDOWN(133.333333333333,0)</f>
      </c>
      <c r="AB177" s="5">
        <v>0.6</v>
      </c>
      <c r="AC177" s="2" t="s">
        <v>200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200</v>
      </c>
      <c r="AW177" s="8" t="s">
        <v>200</v>
      </c>
      <c r="AX177" s="4" t="s">
        <v>200</v>
      </c>
      <c r="AY177" s="8" t="s">
        <v>200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 t="s">
        <v>200</v>
      </c>
      <c r="BF177" s="8" t="s">
        <v>200</v>
      </c>
      <c r="BG177" s="7" t="s">
        <v>200</v>
      </c>
      <c r="BH177" s="7" t="s">
        <v>200</v>
      </c>
      <c r="BI177" s="7" t="s">
        <v>200</v>
      </c>
      <c r="BJ177" s="4"/>
      <c r="BK177" s="8"/>
      <c r="BL177" s="2" t="s">
        <v>200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197</v>
      </c>
      <c r="BW177" s="2" t="s">
        <v>200</v>
      </c>
      <c r="BX177" s="2" t="s">
        <v>1462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210</v>
      </c>
      <c r="CH177" s="2" t="s">
        <v>197</v>
      </c>
      <c r="CI177" s="2" t="s">
        <v>2143</v>
      </c>
      <c r="CJ177" s="2" t="s">
        <v>2148</v>
      </c>
      <c r="CK177" s="2" t="s">
        <v>212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197</v>
      </c>
      <c r="CU177" s="2" t="s">
        <v>215</v>
      </c>
      <c r="CV177" s="2" t="s">
        <v>1099</v>
      </c>
      <c r="CW177" s="2" t="s">
        <v>212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197</v>
      </c>
      <c r="DG177" s="2" t="s">
        <v>2144</v>
      </c>
      <c r="DH177" s="2" t="s">
        <v>650</v>
      </c>
      <c r="DI177" s="2" t="s">
        <v>212</v>
      </c>
      <c r="DJ177" s="2" t="s">
        <v>200</v>
      </c>
      <c r="DK177" s="4"/>
      <c r="DL177" s="8"/>
      <c r="DM177" s="4"/>
      <c r="DN177" s="8"/>
      <c r="DO177" s="7"/>
      <c r="DP177" s="7"/>
      <c r="DQ177" s="2" t="s">
        <v>210</v>
      </c>
      <c r="DR177" s="2" t="s">
        <v>197</v>
      </c>
      <c r="DS177" s="2" t="s">
        <v>1451</v>
      </c>
      <c r="DT177" s="2" t="s">
        <v>2149</v>
      </c>
      <c r="DU177" s="2" t="s">
        <v>212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197</v>
      </c>
      <c r="EE177" s="2" t="s">
        <v>1003</v>
      </c>
      <c r="EF177" s="2" t="s">
        <v>2150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197</v>
      </c>
      <c r="EQ177" s="2" t="s">
        <v>1453</v>
      </c>
      <c r="ER177" s="2" t="s">
        <v>2151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197</v>
      </c>
      <c r="FC177" s="2" t="s">
        <v>224</v>
      </c>
      <c r="FD177" s="2" t="s">
        <v>1447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210</v>
      </c>
      <c r="FN177" s="2" t="s">
        <v>197</v>
      </c>
      <c r="FO177" s="2" t="s">
        <v>226</v>
      </c>
      <c r="FP177" s="2" t="s">
        <v>1098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228</v>
      </c>
      <c r="FZ177" s="2" t="s">
        <v>197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210</v>
      </c>
      <c r="GL177" s="2" t="s">
        <v>197</v>
      </c>
      <c r="GM177" s="2" t="s">
        <v>709</v>
      </c>
      <c r="GN177" s="2" t="s">
        <v>802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254</v>
      </c>
      <c r="GX177" s="2" t="s">
        <v>197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254</v>
      </c>
      <c r="HJ177" s="2" t="s">
        <v>197</v>
      </c>
      <c r="HK177" s="2" t="s">
        <v>200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254</v>
      </c>
      <c r="HV177" s="2" t="s">
        <v>197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210</v>
      </c>
      <c r="IH177" s="2" t="s">
        <v>197</v>
      </c>
      <c r="II177" s="2" t="s">
        <v>224</v>
      </c>
      <c r="IJ177" s="2" t="s">
        <v>2152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228</v>
      </c>
      <c r="IT177" s="2" t="s">
        <v>197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254</v>
      </c>
      <c r="JF177" s="2" t="s">
        <v>197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200</v>
      </c>
      <c r="JR177" s="2" t="s">
        <v>200</v>
      </c>
      <c r="JS177" s="2" t="s">
        <v>200</v>
      </c>
      <c r="JT177" s="2" t="s">
        <v>200</v>
      </c>
      <c r="JU177" s="2" t="s">
        <v>200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242</v>
      </c>
      <c r="KD177" s="2" t="s">
        <v>197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243</v>
      </c>
      <c r="KQ177" s="2" t="s">
        <v>1925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406</v>
      </c>
      <c r="LB177" s="2" t="s">
        <v>197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254</v>
      </c>
      <c r="LN177" s="2" t="s">
        <v>197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197</v>
      </c>
      <c r="MA177" s="2" t="s">
        <v>696</v>
      </c>
      <c r="MB177" s="2" t="s">
        <v>2153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210</v>
      </c>
      <c r="ML177" s="2" t="s">
        <v>251</v>
      </c>
      <c r="MM177" s="2" t="s">
        <v>1457</v>
      </c>
      <c r="MN177" s="2" t="s">
        <v>1467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254</v>
      </c>
      <c r="NJ177" s="2" t="s">
        <v>197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210</v>
      </c>
      <c r="NV177" s="2" t="s">
        <v>243</v>
      </c>
      <c r="NW177" s="2" t="s">
        <v>279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200</v>
      </c>
      <c r="OH177" s="2" t="s">
        <v>200</v>
      </c>
      <c r="OI177" s="2" t="s">
        <v>200</v>
      </c>
      <c r="OJ177" s="2" t="s">
        <v>200</v>
      </c>
      <c r="OK177" s="2" t="s">
        <v>200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210</v>
      </c>
      <c r="OT177" s="2" t="s">
        <v>243</v>
      </c>
      <c r="OU177" s="2" t="s">
        <v>993</v>
      </c>
      <c r="OV177" s="2" t="s">
        <v>200</v>
      </c>
      <c r="OW177" s="2" t="s">
        <v>212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210</v>
      </c>
      <c r="PF177" s="2" t="s">
        <v>197</v>
      </c>
      <c r="PG177" s="2" t="s">
        <v>1061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254</v>
      </c>
      <c r="PR177" s="2" t="s">
        <v>197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200</v>
      </c>
      <c r="QD177" s="2" t="s">
        <v>200</v>
      </c>
      <c r="QE177" s="2" t="s">
        <v>200</v>
      </c>
      <c r="QF177" s="2" t="s">
        <v>200</v>
      </c>
      <c r="QG177" s="2" t="s">
        <v>200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210</v>
      </c>
      <c r="QP177" s="2" t="s">
        <v>243</v>
      </c>
      <c r="QQ177" s="2" t="s">
        <v>1547</v>
      </c>
      <c r="QR177" s="2" t="s">
        <v>2154</v>
      </c>
      <c r="QS177" s="2" t="s">
        <v>212</v>
      </c>
      <c r="QT177" s="2" t="s">
        <v>200</v>
      </c>
      <c r="QU177" s="4">
        <v>80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2155</v>
      </c>
      <c r="B178" s="2" t="s">
        <v>189</v>
      </c>
      <c r="C178" s="2" t="s">
        <v>190</v>
      </c>
      <c r="D178" s="2" t="s">
        <v>1619</v>
      </c>
      <c r="E178" s="2" t="s">
        <v>2105</v>
      </c>
      <c r="F178" s="2" t="s">
        <v>1357</v>
      </c>
      <c r="G178" s="2" t="s">
        <v>1357</v>
      </c>
      <c r="H178" s="2" t="s">
        <v>1357</v>
      </c>
      <c r="I178" s="2" t="s">
        <v>2106</v>
      </c>
      <c r="J178" s="2" t="s">
        <v>195</v>
      </c>
      <c r="K178" s="2" t="s">
        <v>286</v>
      </c>
      <c r="L178" s="3">
        <v>49</v>
      </c>
      <c r="M178" s="3">
        <v>51.44</v>
      </c>
      <c r="N178" s="3">
        <v>99.99</v>
      </c>
      <c r="O178" s="2" t="s">
        <v>395</v>
      </c>
      <c r="P178" s="2" t="s">
        <v>396</v>
      </c>
      <c r="Q178" s="2" t="s">
        <v>199</v>
      </c>
      <c r="R178" s="2" t="s">
        <v>200</v>
      </c>
      <c r="S178" s="2" t="s">
        <v>1359</v>
      </c>
      <c r="T178" s="2" t="s">
        <v>202</v>
      </c>
      <c r="U178" s="2" t="s">
        <v>203</v>
      </c>
      <c r="V178" s="2" t="s">
        <v>721</v>
      </c>
      <c r="W178" s="2" t="s">
        <v>1304</v>
      </c>
      <c r="X178" s="2" t="s">
        <v>591</v>
      </c>
      <c r="Y178" s="2" t="s">
        <v>1376</v>
      </c>
      <c r="Z178" s="4"/>
      <c r="AA178" s="4">
        <f>=ROUNDDOWN({0},0)</f>
      </c>
      <c r="AB178" s="5">
        <v>4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/>
      <c r="AP178" s="4"/>
      <c r="AQ178" s="8"/>
      <c r="AR178" s="4">
        <v>6</v>
      </c>
      <c r="AS178" s="8">
        <v>265.24</v>
      </c>
      <c r="AT178" s="7">
        <v>-1</v>
      </c>
      <c r="AU178" s="7">
        <v>-1</v>
      </c>
      <c r="AV178" s="4" t="s">
        <v>200</v>
      </c>
      <c r="AW178" s="8" t="s">
        <v>200</v>
      </c>
      <c r="AX178" s="4">
        <v>10</v>
      </c>
      <c r="AY178" s="8">
        <v>472.16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 t="s">
        <v>200</v>
      </c>
      <c r="BJ178" s="4"/>
      <c r="BK178" s="8"/>
      <c r="BL178" s="2" t="s">
        <v>1811</v>
      </c>
      <c r="BM178" s="7"/>
      <c r="BN178" s="7"/>
      <c r="BO178" s="4"/>
      <c r="BP178" s="8"/>
      <c r="BQ178" s="4"/>
      <c r="BR178" s="8"/>
      <c r="BS178" s="7"/>
      <c r="BT178" s="7"/>
      <c r="BU178" s="2" t="s">
        <v>210</v>
      </c>
      <c r="BV178" s="2" t="s">
        <v>243</v>
      </c>
      <c r="BW178" s="2" t="s">
        <v>200</v>
      </c>
      <c r="BX178" s="2" t="s">
        <v>265</v>
      </c>
      <c r="BY178" s="2" t="s">
        <v>212</v>
      </c>
      <c r="BZ178" s="2" t="s">
        <v>200</v>
      </c>
      <c r="CA178" s="4"/>
      <c r="CB178" s="8"/>
      <c r="CC178" s="4">
        <v>2</v>
      </c>
      <c r="CD178" s="8">
        <v>50.2</v>
      </c>
      <c r="CE178" s="7">
        <v>-1</v>
      </c>
      <c r="CF178" s="7">
        <v>-1</v>
      </c>
      <c r="CG178" s="2" t="s">
        <v>210</v>
      </c>
      <c r="CH178" s="2" t="s">
        <v>243</v>
      </c>
      <c r="CI178" s="2" t="s">
        <v>697</v>
      </c>
      <c r="CJ178" s="2" t="s">
        <v>638</v>
      </c>
      <c r="CK178" s="2" t="s">
        <v>499</v>
      </c>
      <c r="CL178" s="2" t="s">
        <v>200</v>
      </c>
      <c r="CM178" s="4"/>
      <c r="CN178" s="8"/>
      <c r="CO178" s="4">
        <v>1</v>
      </c>
      <c r="CP178" s="8">
        <v>51.99</v>
      </c>
      <c r="CQ178" s="7">
        <v>-1</v>
      </c>
      <c r="CR178" s="7">
        <v>-1</v>
      </c>
      <c r="CS178" s="2" t="s">
        <v>210</v>
      </c>
      <c r="CT178" s="2" t="s">
        <v>243</v>
      </c>
      <c r="CU178" s="2" t="s">
        <v>1362</v>
      </c>
      <c r="CV178" s="2" t="s">
        <v>897</v>
      </c>
      <c r="CW178" s="2" t="s">
        <v>212</v>
      </c>
      <c r="CX178" s="2" t="s">
        <v>200</v>
      </c>
      <c r="CY178" s="4"/>
      <c r="CZ178" s="8"/>
      <c r="DA178" s="4">
        <v>1</v>
      </c>
      <c r="DB178" s="8">
        <v>53.33</v>
      </c>
      <c r="DC178" s="7">
        <v>-1</v>
      </c>
      <c r="DD178" s="7">
        <v>-1</v>
      </c>
      <c r="DE178" s="2" t="s">
        <v>210</v>
      </c>
      <c r="DF178" s="2" t="s">
        <v>243</v>
      </c>
      <c r="DG178" s="2" t="s">
        <v>1380</v>
      </c>
      <c r="DH178" s="2" t="s">
        <v>2156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243</v>
      </c>
      <c r="DS178" s="2" t="s">
        <v>1363</v>
      </c>
      <c r="DT178" s="2" t="s">
        <v>697</v>
      </c>
      <c r="DU178" s="2" t="s">
        <v>212</v>
      </c>
      <c r="DV178" s="2" t="s">
        <v>200</v>
      </c>
      <c r="DW178" s="4"/>
      <c r="DX178" s="8"/>
      <c r="DY178" s="4">
        <v>2</v>
      </c>
      <c r="DZ178" s="8">
        <v>109.72</v>
      </c>
      <c r="EA178" s="7">
        <v>-1</v>
      </c>
      <c r="EB178" s="7">
        <v>-1</v>
      </c>
      <c r="EC178" s="2" t="s">
        <v>210</v>
      </c>
      <c r="ED178" s="2" t="s">
        <v>243</v>
      </c>
      <c r="EE178" s="2" t="s">
        <v>1003</v>
      </c>
      <c r="EF178" s="2" t="s">
        <v>1834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243</v>
      </c>
      <c r="EQ178" s="2" t="s">
        <v>1366</v>
      </c>
      <c r="ER178" s="2" t="s">
        <v>1370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243</v>
      </c>
      <c r="FC178" s="2" t="s">
        <v>866</v>
      </c>
      <c r="FD178" s="2" t="s">
        <v>613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210</v>
      </c>
      <c r="FN178" s="2" t="s">
        <v>243</v>
      </c>
      <c r="FO178" s="2" t="s">
        <v>623</v>
      </c>
      <c r="FP178" s="2" t="s">
        <v>1868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254</v>
      </c>
      <c r="FZ178" s="2" t="s">
        <v>243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210</v>
      </c>
      <c r="GL178" s="2" t="s">
        <v>243</v>
      </c>
      <c r="GM178" s="2" t="s">
        <v>709</v>
      </c>
      <c r="GN178" s="2" t="s">
        <v>2157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254</v>
      </c>
      <c r="GX178" s="2" t="s">
        <v>243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254</v>
      </c>
      <c r="HJ178" s="2" t="s">
        <v>243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210</v>
      </c>
      <c r="HV178" s="2" t="s">
        <v>243</v>
      </c>
      <c r="HW178" s="2" t="s">
        <v>521</v>
      </c>
      <c r="HX178" s="2" t="s">
        <v>1476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210</v>
      </c>
      <c r="IH178" s="2" t="s">
        <v>243</v>
      </c>
      <c r="II178" s="2" t="s">
        <v>1367</v>
      </c>
      <c r="IJ178" s="2" t="s">
        <v>1366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228</v>
      </c>
      <c r="IT178" s="2" t="s">
        <v>243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254</v>
      </c>
      <c r="JF178" s="2" t="s">
        <v>243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200</v>
      </c>
      <c r="JR178" s="2" t="s">
        <v>200</v>
      </c>
      <c r="JS178" s="2" t="s">
        <v>200</v>
      </c>
      <c r="JT178" s="2" t="s">
        <v>200</v>
      </c>
      <c r="JU178" s="2" t="s">
        <v>200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242</v>
      </c>
      <c r="KD178" s="2" t="s">
        <v>243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210</v>
      </c>
      <c r="KP178" s="2" t="s">
        <v>243</v>
      </c>
      <c r="KQ178" s="2" t="s">
        <v>912</v>
      </c>
      <c r="KR178" s="2" t="s">
        <v>2158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406</v>
      </c>
      <c r="LB178" s="2" t="s">
        <v>243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254</v>
      </c>
      <c r="LN178" s="2" t="s">
        <v>243</v>
      </c>
      <c r="LO178" s="2" t="s">
        <v>200</v>
      </c>
      <c r="LP178" s="2" t="s">
        <v>200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243</v>
      </c>
      <c r="MA178" s="2" t="s">
        <v>504</v>
      </c>
      <c r="MB178" s="2" t="s">
        <v>2159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210</v>
      </c>
      <c r="ML178" s="2" t="s">
        <v>243</v>
      </c>
      <c r="MM178" s="2" t="s">
        <v>884</v>
      </c>
      <c r="MN178" s="2" t="s">
        <v>613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254</v>
      </c>
      <c r="NJ178" s="2" t="s">
        <v>243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200</v>
      </c>
      <c r="NV178" s="2" t="s">
        <v>200</v>
      </c>
      <c r="NW178" s="2" t="s">
        <v>200</v>
      </c>
      <c r="NX178" s="2" t="s">
        <v>200</v>
      </c>
      <c r="NY178" s="2" t="s">
        <v>200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200</v>
      </c>
      <c r="OH178" s="2" t="s">
        <v>200</v>
      </c>
      <c r="OI178" s="2" t="s">
        <v>200</v>
      </c>
      <c r="OJ178" s="2" t="s">
        <v>200</v>
      </c>
      <c r="OK178" s="2" t="s">
        <v>200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210</v>
      </c>
      <c r="OT178" s="2" t="s">
        <v>243</v>
      </c>
      <c r="OU178" s="2" t="s">
        <v>620</v>
      </c>
      <c r="OV178" s="2" t="s">
        <v>200</v>
      </c>
      <c r="OW178" s="2" t="s">
        <v>212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228</v>
      </c>
      <c r="PF178" s="2" t="s">
        <v>243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254</v>
      </c>
      <c r="PR178" s="2" t="s">
        <v>243</v>
      </c>
      <c r="PS178" s="2" t="s">
        <v>200</v>
      </c>
      <c r="PT178" s="2" t="s">
        <v>200</v>
      </c>
      <c r="PU178" s="2" t="s">
        <v>212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200</v>
      </c>
      <c r="QD178" s="2" t="s">
        <v>200</v>
      </c>
      <c r="QE178" s="2" t="s">
        <v>200</v>
      </c>
      <c r="QF178" s="2" t="s">
        <v>200</v>
      </c>
      <c r="QG178" s="2" t="s">
        <v>200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210</v>
      </c>
      <c r="QP178" s="2" t="s">
        <v>243</v>
      </c>
      <c r="QQ178" s="2" t="s">
        <v>1547</v>
      </c>
      <c r="QR178" s="2" t="s">
        <v>2160</v>
      </c>
      <c r="QS178" s="2" t="s">
        <v>212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2161</v>
      </c>
      <c r="B179" s="2" t="s">
        <v>189</v>
      </c>
      <c r="C179" s="2" t="s">
        <v>190</v>
      </c>
      <c r="D179" s="2" t="s">
        <v>1619</v>
      </c>
      <c r="E179" s="2" t="s">
        <v>2105</v>
      </c>
      <c r="F179" s="2" t="s">
        <v>1357</v>
      </c>
      <c r="G179" s="2" t="s">
        <v>1357</v>
      </c>
      <c r="H179" s="2" t="s">
        <v>1357</v>
      </c>
      <c r="I179" s="2" t="s">
        <v>2106</v>
      </c>
      <c r="J179" s="2" t="s">
        <v>262</v>
      </c>
      <c r="K179" s="2" t="s">
        <v>286</v>
      </c>
      <c r="L179" s="3">
        <v>65</v>
      </c>
      <c r="M179" s="3">
        <v>68.24</v>
      </c>
      <c r="N179" s="3">
        <v>129.99</v>
      </c>
      <c r="O179" s="2" t="s">
        <v>1190</v>
      </c>
      <c r="P179" s="2" t="s">
        <v>396</v>
      </c>
      <c r="Q179" s="2" t="s">
        <v>199</v>
      </c>
      <c r="R179" s="2" t="s">
        <v>200</v>
      </c>
      <c r="S179" s="2" t="s">
        <v>1359</v>
      </c>
      <c r="T179" s="2" t="s">
        <v>202</v>
      </c>
      <c r="U179" s="2" t="s">
        <v>203</v>
      </c>
      <c r="V179" s="2" t="s">
        <v>721</v>
      </c>
      <c r="W179" s="2" t="s">
        <v>1304</v>
      </c>
      <c r="X179" s="2" t="s">
        <v>591</v>
      </c>
      <c r="Y179" s="2" t="s">
        <v>1376</v>
      </c>
      <c r="Z179" s="4"/>
      <c r="AA179" s="4">
        <f>=ROUNDDOWN({0},0)</f>
      </c>
      <c r="AB179" s="5">
        <v>0.8</v>
      </c>
      <c r="AC179" s="2" t="s">
        <v>200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/>
      <c r="AP179" s="4"/>
      <c r="AQ179" s="8"/>
      <c r="AR179" s="4">
        <v>4</v>
      </c>
      <c r="AS179" s="8">
        <v>206.92</v>
      </c>
      <c r="AT179" s="7">
        <v>-1</v>
      </c>
      <c r="AU179" s="7">
        <v>-1</v>
      </c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 t="s">
        <v>200</v>
      </c>
      <c r="BJ179" s="4"/>
      <c r="BK179" s="8"/>
      <c r="BL179" s="2" t="s">
        <v>1872</v>
      </c>
      <c r="BM179" s="7"/>
      <c r="BN179" s="7"/>
      <c r="BO179" s="4"/>
      <c r="BP179" s="8"/>
      <c r="BQ179" s="4"/>
      <c r="BR179" s="8"/>
      <c r="BS179" s="7"/>
      <c r="BT179" s="7"/>
      <c r="BU179" s="2" t="s">
        <v>210</v>
      </c>
      <c r="BV179" s="2" t="s">
        <v>243</v>
      </c>
      <c r="BW179" s="2" t="s">
        <v>200</v>
      </c>
      <c r="BX179" s="2" t="s">
        <v>2162</v>
      </c>
      <c r="BY179" s="2" t="s">
        <v>212</v>
      </c>
      <c r="BZ179" s="2" t="s">
        <v>200</v>
      </c>
      <c r="CA179" s="4"/>
      <c r="CB179" s="8"/>
      <c r="CC179" s="4">
        <v>2</v>
      </c>
      <c r="CD179" s="8">
        <v>66.92</v>
      </c>
      <c r="CE179" s="7">
        <v>-1</v>
      </c>
      <c r="CF179" s="7">
        <v>-1</v>
      </c>
      <c r="CG179" s="2" t="s">
        <v>210</v>
      </c>
      <c r="CH179" s="2" t="s">
        <v>243</v>
      </c>
      <c r="CI179" s="2" t="s">
        <v>697</v>
      </c>
      <c r="CJ179" s="2" t="s">
        <v>1468</v>
      </c>
      <c r="CK179" s="2" t="s">
        <v>499</v>
      </c>
      <c r="CL179" s="2" t="s">
        <v>200</v>
      </c>
      <c r="CM179" s="4"/>
      <c r="CN179" s="8"/>
      <c r="CO179" s="4">
        <v>1</v>
      </c>
      <c r="CP179" s="8">
        <v>68.89</v>
      </c>
      <c r="CQ179" s="7">
        <v>-1</v>
      </c>
      <c r="CR179" s="7">
        <v>-1</v>
      </c>
      <c r="CS179" s="2" t="s">
        <v>210</v>
      </c>
      <c r="CT179" s="2" t="s">
        <v>243</v>
      </c>
      <c r="CU179" s="2" t="s">
        <v>1362</v>
      </c>
      <c r="CV179" s="2" t="s">
        <v>1003</v>
      </c>
      <c r="CW179" s="2" t="s">
        <v>212</v>
      </c>
      <c r="CX179" s="2" t="s">
        <v>200</v>
      </c>
      <c r="CY179" s="4"/>
      <c r="CZ179" s="8"/>
      <c r="DA179" s="4">
        <v>1</v>
      </c>
      <c r="DB179" s="8">
        <v>71.11</v>
      </c>
      <c r="DC179" s="7">
        <v>-1</v>
      </c>
      <c r="DD179" s="7">
        <v>-1</v>
      </c>
      <c r="DE179" s="2" t="s">
        <v>210</v>
      </c>
      <c r="DF179" s="2" t="s">
        <v>243</v>
      </c>
      <c r="DG179" s="2" t="s">
        <v>1380</v>
      </c>
      <c r="DH179" s="2" t="s">
        <v>706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210</v>
      </c>
      <c r="DR179" s="2" t="s">
        <v>243</v>
      </c>
      <c r="DS179" s="2" t="s">
        <v>1363</v>
      </c>
      <c r="DT179" s="2" t="s">
        <v>638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243</v>
      </c>
      <c r="EE179" s="2" t="s">
        <v>1003</v>
      </c>
      <c r="EF179" s="2" t="s">
        <v>252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210</v>
      </c>
      <c r="EP179" s="2" t="s">
        <v>243</v>
      </c>
      <c r="EQ179" s="2" t="s">
        <v>1366</v>
      </c>
      <c r="ER179" s="2" t="s">
        <v>697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243</v>
      </c>
      <c r="FC179" s="2" t="s">
        <v>866</v>
      </c>
      <c r="FD179" s="2" t="s">
        <v>1380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210</v>
      </c>
      <c r="FN179" s="2" t="s">
        <v>243</v>
      </c>
      <c r="FO179" s="2" t="s">
        <v>623</v>
      </c>
      <c r="FP179" s="2" t="s">
        <v>1649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254</v>
      </c>
      <c r="FZ179" s="2" t="s">
        <v>243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210</v>
      </c>
      <c r="GL179" s="2" t="s">
        <v>243</v>
      </c>
      <c r="GM179" s="2" t="s">
        <v>709</v>
      </c>
      <c r="GN179" s="2" t="s">
        <v>1208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254</v>
      </c>
      <c r="GX179" s="2" t="s">
        <v>243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254</v>
      </c>
      <c r="HJ179" s="2" t="s">
        <v>243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210</v>
      </c>
      <c r="HV179" s="2" t="s">
        <v>243</v>
      </c>
      <c r="HW179" s="2" t="s">
        <v>521</v>
      </c>
      <c r="HX179" s="2" t="s">
        <v>1842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210</v>
      </c>
      <c r="IH179" s="2" t="s">
        <v>243</v>
      </c>
      <c r="II179" s="2" t="s">
        <v>1367</v>
      </c>
      <c r="IJ179" s="2" t="s">
        <v>2117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228</v>
      </c>
      <c r="IT179" s="2" t="s">
        <v>243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254</v>
      </c>
      <c r="JF179" s="2" t="s">
        <v>243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200</v>
      </c>
      <c r="JR179" s="2" t="s">
        <v>200</v>
      </c>
      <c r="JS179" s="2" t="s">
        <v>200</v>
      </c>
      <c r="JT179" s="2" t="s">
        <v>200</v>
      </c>
      <c r="JU179" s="2" t="s">
        <v>200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242</v>
      </c>
      <c r="KD179" s="2" t="s">
        <v>243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210</v>
      </c>
      <c r="KP179" s="2" t="s">
        <v>243</v>
      </c>
      <c r="KQ179" s="2" t="s">
        <v>912</v>
      </c>
      <c r="KR179" s="2" t="s">
        <v>1426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406</v>
      </c>
      <c r="LB179" s="2" t="s">
        <v>243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254</v>
      </c>
      <c r="LN179" s="2" t="s">
        <v>243</v>
      </c>
      <c r="LO179" s="2" t="s">
        <v>200</v>
      </c>
      <c r="LP179" s="2" t="s">
        <v>200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243</v>
      </c>
      <c r="MA179" s="2" t="s">
        <v>504</v>
      </c>
      <c r="MB179" s="2" t="s">
        <v>1574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210</v>
      </c>
      <c r="ML179" s="2" t="s">
        <v>243</v>
      </c>
      <c r="MM179" s="2" t="s">
        <v>884</v>
      </c>
      <c r="MN179" s="2" t="s">
        <v>2163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254</v>
      </c>
      <c r="NJ179" s="2" t="s">
        <v>243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200</v>
      </c>
      <c r="NW179" s="2" t="s">
        <v>200</v>
      </c>
      <c r="NX179" s="2" t="s">
        <v>200</v>
      </c>
      <c r="NY179" s="2" t="s">
        <v>200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200</v>
      </c>
      <c r="OH179" s="2" t="s">
        <v>200</v>
      </c>
      <c r="OI179" s="2" t="s">
        <v>200</v>
      </c>
      <c r="OJ179" s="2" t="s">
        <v>200</v>
      </c>
      <c r="OK179" s="2" t="s">
        <v>200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210</v>
      </c>
      <c r="OT179" s="2" t="s">
        <v>243</v>
      </c>
      <c r="OU179" s="2" t="s">
        <v>620</v>
      </c>
      <c r="OV179" s="2" t="s">
        <v>200</v>
      </c>
      <c r="OW179" s="2" t="s">
        <v>212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228</v>
      </c>
      <c r="PF179" s="2" t="s">
        <v>243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254</v>
      </c>
      <c r="PR179" s="2" t="s">
        <v>243</v>
      </c>
      <c r="PS179" s="2" t="s">
        <v>200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200</v>
      </c>
      <c r="QD179" s="2" t="s">
        <v>200</v>
      </c>
      <c r="QE179" s="2" t="s">
        <v>200</v>
      </c>
      <c r="QF179" s="2" t="s">
        <v>200</v>
      </c>
      <c r="QG179" s="2" t="s">
        <v>200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210</v>
      </c>
      <c r="QP179" s="2" t="s">
        <v>243</v>
      </c>
      <c r="QQ179" s="2" t="s">
        <v>1547</v>
      </c>
      <c r="QR179" s="2" t="s">
        <v>1101</v>
      </c>
      <c r="QS179" s="2" t="s">
        <v>212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2164</v>
      </c>
      <c r="B180" s="2" t="s">
        <v>189</v>
      </c>
      <c r="C180" s="2" t="s">
        <v>190</v>
      </c>
      <c r="D180" s="2" t="s">
        <v>1619</v>
      </c>
      <c r="E180" s="2" t="s">
        <v>2105</v>
      </c>
      <c r="F180" s="2" t="s">
        <v>1488</v>
      </c>
      <c r="G180" s="2" t="s">
        <v>1488</v>
      </c>
      <c r="H180" s="2" t="s">
        <v>1488</v>
      </c>
      <c r="I180" s="2" t="s">
        <v>2165</v>
      </c>
      <c r="J180" s="2" t="s">
        <v>1490</v>
      </c>
      <c r="K180" s="2" t="s">
        <v>1287</v>
      </c>
      <c r="L180" s="3">
        <v>43.2</v>
      </c>
      <c r="M180" s="3">
        <v>45.35</v>
      </c>
      <c r="N180" s="3">
        <v>89.99</v>
      </c>
      <c r="O180" s="2" t="s">
        <v>197</v>
      </c>
      <c r="P180" s="2" t="s">
        <v>396</v>
      </c>
      <c r="Q180" s="2" t="s">
        <v>199</v>
      </c>
      <c r="R180" s="2" t="s">
        <v>200</v>
      </c>
      <c r="S180" s="2" t="s">
        <v>1491</v>
      </c>
      <c r="T180" s="2" t="s">
        <v>200</v>
      </c>
      <c r="U180" s="2" t="s">
        <v>200</v>
      </c>
      <c r="V180" s="2" t="s">
        <v>1120</v>
      </c>
      <c r="W180" s="2" t="s">
        <v>722</v>
      </c>
      <c r="X180" s="2" t="s">
        <v>723</v>
      </c>
      <c r="Y180" s="2" t="s">
        <v>592</v>
      </c>
      <c r="Z180" s="4">
        <v>23</v>
      </c>
      <c r="AA180" s="4">
        <f>=ROUNDDOWN(11.5,0)</f>
      </c>
      <c r="AB180" s="5">
        <v>2</v>
      </c>
      <c r="AC180" s="2" t="s">
        <v>200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/>
      <c r="AP180" s="4"/>
      <c r="AQ180" s="8"/>
      <c r="AR180" s="4">
        <v>3</v>
      </c>
      <c r="AS180" s="8">
        <v>131.83</v>
      </c>
      <c r="AT180" s="7">
        <v>-1</v>
      </c>
      <c r="AU180" s="7">
        <v>-1</v>
      </c>
      <c r="AV180" s="4">
        <v>5</v>
      </c>
      <c r="AW180" s="8">
        <v>279.53</v>
      </c>
      <c r="AX180" s="4">
        <v>10</v>
      </c>
      <c r="AY180" s="8">
        <v>552.19</v>
      </c>
      <c r="AZ180" s="7">
        <v>-0.5</v>
      </c>
      <c r="BA180" s="7">
        <v>-0.4938</v>
      </c>
      <c r="BB180" s="7"/>
      <c r="BC180" s="4">
        <v>5</v>
      </c>
      <c r="BD180" s="8">
        <v>279.53</v>
      </c>
      <c r="BE180" s="4">
        <v>10</v>
      </c>
      <c r="BF180" s="8">
        <v>552.19</v>
      </c>
      <c r="BG180" s="7">
        <v>-0.5</v>
      </c>
      <c r="BH180" s="7">
        <v>-0.4938</v>
      </c>
      <c r="BI180" s="7">
        <v>1</v>
      </c>
      <c r="BJ180" s="4"/>
      <c r="BK180" s="8"/>
      <c r="BL180" s="2" t="s">
        <v>2166</v>
      </c>
      <c r="BM180" s="7"/>
      <c r="BN180" s="7"/>
      <c r="BO180" s="4"/>
      <c r="BP180" s="8"/>
      <c r="BQ180" s="4"/>
      <c r="BR180" s="8"/>
      <c r="BS180" s="7"/>
      <c r="BT180" s="7"/>
      <c r="BU180" s="2" t="s">
        <v>1017</v>
      </c>
      <c r="BV180" s="2" t="s">
        <v>243</v>
      </c>
      <c r="BW180" s="2" t="s">
        <v>200</v>
      </c>
      <c r="BX180" s="2" t="s">
        <v>2167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210</v>
      </c>
      <c r="CH180" s="2" t="s">
        <v>197</v>
      </c>
      <c r="CI180" s="2" t="s">
        <v>596</v>
      </c>
      <c r="CJ180" s="2" t="s">
        <v>2168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210</v>
      </c>
      <c r="CT180" s="2" t="s">
        <v>197</v>
      </c>
      <c r="CU180" s="2" t="s">
        <v>215</v>
      </c>
      <c r="CV180" s="2" t="s">
        <v>227</v>
      </c>
      <c r="CW180" s="2" t="s">
        <v>212</v>
      </c>
      <c r="CX180" s="2" t="s">
        <v>200</v>
      </c>
      <c r="CY180" s="4"/>
      <c r="CZ180" s="8"/>
      <c r="DA180" s="4">
        <v>1</v>
      </c>
      <c r="DB180" s="8">
        <v>43.33</v>
      </c>
      <c r="DC180" s="7">
        <v>-1</v>
      </c>
      <c r="DD180" s="7">
        <v>-1</v>
      </c>
      <c r="DE180" s="2" t="s">
        <v>210</v>
      </c>
      <c r="DF180" s="2" t="s">
        <v>197</v>
      </c>
      <c r="DG180" s="2" t="s">
        <v>596</v>
      </c>
      <c r="DH180" s="2" t="s">
        <v>1596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210</v>
      </c>
      <c r="DR180" s="2" t="s">
        <v>197</v>
      </c>
      <c r="DS180" s="2" t="s">
        <v>596</v>
      </c>
      <c r="DT180" s="2" t="s">
        <v>2169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602</v>
      </c>
      <c r="EF180" s="2" t="s">
        <v>268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210</v>
      </c>
      <c r="EP180" s="2" t="s">
        <v>243</v>
      </c>
      <c r="EQ180" s="2" t="s">
        <v>596</v>
      </c>
      <c r="ER180" s="2" t="s">
        <v>2170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210</v>
      </c>
      <c r="FB180" s="2" t="s">
        <v>197</v>
      </c>
      <c r="FC180" s="2" t="s">
        <v>596</v>
      </c>
      <c r="FD180" s="2" t="s">
        <v>1582</v>
      </c>
      <c r="FE180" s="2" t="s">
        <v>212</v>
      </c>
      <c r="FF180" s="2" t="s">
        <v>200</v>
      </c>
      <c r="FG180" s="4"/>
      <c r="FH180" s="8"/>
      <c r="FI180" s="4">
        <v>2</v>
      </c>
      <c r="FJ180" s="8">
        <v>88.5</v>
      </c>
      <c r="FK180" s="7">
        <v>-1</v>
      </c>
      <c r="FL180" s="7">
        <v>-1</v>
      </c>
      <c r="FM180" s="2" t="s">
        <v>210</v>
      </c>
      <c r="FN180" s="2" t="s">
        <v>197</v>
      </c>
      <c r="FO180" s="2" t="s">
        <v>226</v>
      </c>
      <c r="FP180" s="2" t="s">
        <v>1574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228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210</v>
      </c>
      <c r="GL180" s="2" t="s">
        <v>197</v>
      </c>
      <c r="GM180" s="2" t="s">
        <v>607</v>
      </c>
      <c r="GN180" s="2" t="s">
        <v>800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254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254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254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210</v>
      </c>
      <c r="IH180" s="2" t="s">
        <v>197</v>
      </c>
      <c r="II180" s="2" t="s">
        <v>596</v>
      </c>
      <c r="IJ180" s="2" t="s">
        <v>2171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1017</v>
      </c>
      <c r="IT180" s="2" t="s">
        <v>243</v>
      </c>
      <c r="IU180" s="2" t="s">
        <v>1395</v>
      </c>
      <c r="IV180" s="2" t="s">
        <v>1348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228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200</v>
      </c>
      <c r="JR180" s="2" t="s">
        <v>200</v>
      </c>
      <c r="JS180" s="2" t="s">
        <v>200</v>
      </c>
      <c r="JT180" s="2" t="s">
        <v>200</v>
      </c>
      <c r="JU180" s="2" t="s">
        <v>200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242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210</v>
      </c>
      <c r="KP180" s="2" t="s">
        <v>243</v>
      </c>
      <c r="KQ180" s="2" t="s">
        <v>660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406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254</v>
      </c>
      <c r="LN180" s="2" t="s">
        <v>197</v>
      </c>
      <c r="LO180" s="2" t="s">
        <v>200</v>
      </c>
      <c r="LP180" s="2" t="s">
        <v>200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210</v>
      </c>
      <c r="LZ180" s="2" t="s">
        <v>197</v>
      </c>
      <c r="MA180" s="2" t="s">
        <v>616</v>
      </c>
      <c r="MB180" s="2" t="s">
        <v>1674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210</v>
      </c>
      <c r="ML180" s="2" t="s">
        <v>251</v>
      </c>
      <c r="MM180" s="2" t="s">
        <v>618</v>
      </c>
      <c r="MN180" s="2" t="s">
        <v>2172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200</v>
      </c>
      <c r="MX180" s="2" t="s">
        <v>200</v>
      </c>
      <c r="MY180" s="2" t="s">
        <v>200</v>
      </c>
      <c r="MZ180" s="2" t="s">
        <v>200</v>
      </c>
      <c r="NA180" s="2" t="s">
        <v>200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254</v>
      </c>
      <c r="NJ180" s="2" t="s">
        <v>197</v>
      </c>
      <c r="NK180" s="2" t="s">
        <v>200</v>
      </c>
      <c r="NL180" s="2" t="s">
        <v>200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210</v>
      </c>
      <c r="NV180" s="2" t="s">
        <v>243</v>
      </c>
      <c r="NW180" s="2" t="s">
        <v>279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200</v>
      </c>
      <c r="OH180" s="2" t="s">
        <v>200</v>
      </c>
      <c r="OI180" s="2" t="s">
        <v>200</v>
      </c>
      <c r="OJ180" s="2" t="s">
        <v>200</v>
      </c>
      <c r="OK180" s="2" t="s">
        <v>200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210</v>
      </c>
      <c r="OT180" s="2" t="s">
        <v>243</v>
      </c>
      <c r="OU180" s="2" t="s">
        <v>666</v>
      </c>
      <c r="OV180" s="2" t="s">
        <v>2173</v>
      </c>
      <c r="OW180" s="2" t="s">
        <v>212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210</v>
      </c>
      <c r="PF180" s="2" t="s">
        <v>197</v>
      </c>
      <c r="PG180" s="2" t="s">
        <v>621</v>
      </c>
      <c r="PH180" s="2" t="s">
        <v>914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254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200</v>
      </c>
      <c r="QD180" s="2" t="s">
        <v>200</v>
      </c>
      <c r="QE180" s="2" t="s">
        <v>200</v>
      </c>
      <c r="QF180" s="2" t="s">
        <v>200</v>
      </c>
      <c r="QG180" s="2" t="s">
        <v>200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210</v>
      </c>
      <c r="QP180" s="2" t="s">
        <v>243</v>
      </c>
      <c r="QQ180" s="2" t="s">
        <v>634</v>
      </c>
      <c r="QR180" s="2" t="s">
        <v>2174</v>
      </c>
      <c r="QS180" s="2" t="s">
        <v>212</v>
      </c>
      <c r="QT180" s="2" t="s">
        <v>200</v>
      </c>
      <c r="QU180" s="4">
        <v>23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2175</v>
      </c>
      <c r="B181" s="2" t="s">
        <v>189</v>
      </c>
      <c r="C181" s="2" t="s">
        <v>190</v>
      </c>
      <c r="D181" s="2" t="s">
        <v>1619</v>
      </c>
      <c r="E181" s="2" t="s">
        <v>2105</v>
      </c>
      <c r="F181" s="2" t="s">
        <v>1488</v>
      </c>
      <c r="G181" s="2" t="s">
        <v>1488</v>
      </c>
      <c r="H181" s="2" t="s">
        <v>1488</v>
      </c>
      <c r="I181" s="2" t="s">
        <v>2165</v>
      </c>
      <c r="J181" s="2" t="s">
        <v>195</v>
      </c>
      <c r="K181" s="2" t="s">
        <v>1287</v>
      </c>
      <c r="L181" s="3">
        <v>52.8</v>
      </c>
      <c r="M181" s="3">
        <v>55.43</v>
      </c>
      <c r="N181" s="3">
        <v>109.99</v>
      </c>
      <c r="O181" s="2" t="s">
        <v>197</v>
      </c>
      <c r="P181" s="2" t="s">
        <v>396</v>
      </c>
      <c r="Q181" s="2" t="s">
        <v>199</v>
      </c>
      <c r="R181" s="2" t="s">
        <v>200</v>
      </c>
      <c r="S181" s="2" t="s">
        <v>1491</v>
      </c>
      <c r="T181" s="2" t="s">
        <v>200</v>
      </c>
      <c r="U181" s="2" t="s">
        <v>200</v>
      </c>
      <c r="V181" s="2" t="s">
        <v>1120</v>
      </c>
      <c r="W181" s="2" t="s">
        <v>722</v>
      </c>
      <c r="X181" s="2" t="s">
        <v>723</v>
      </c>
      <c r="Y181" s="2" t="s">
        <v>592</v>
      </c>
      <c r="Z181" s="4">
        <v>17</v>
      </c>
      <c r="AA181" s="4">
        <f>=ROUNDDOWN(2.2972972972973,0)</f>
      </c>
      <c r="AB181" s="5">
        <v>7.4</v>
      </c>
      <c r="AC181" s="2" t="s">
        <v>200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/>
      <c r="AP181" s="4">
        <v>3</v>
      </c>
      <c r="AQ181" s="8">
        <v>133.86</v>
      </c>
      <c r="AR181" s="4">
        <v>3</v>
      </c>
      <c r="AS181" s="8">
        <v>165.23</v>
      </c>
      <c r="AT181" s="7"/>
      <c r="AU181" s="7">
        <v>-0.1899</v>
      </c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>
        <v>0.4789</v>
      </c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 t="s">
        <v>200</v>
      </c>
      <c r="BJ181" s="4">
        <v>4</v>
      </c>
      <c r="BK181" s="8">
        <v>197.85</v>
      </c>
      <c r="BL181" s="2" t="s">
        <v>2176</v>
      </c>
      <c r="BM181" s="7">
        <v>0.75</v>
      </c>
      <c r="BN181" s="7">
        <v>0.6766</v>
      </c>
      <c r="BO181" s="4"/>
      <c r="BP181" s="8"/>
      <c r="BQ181" s="4"/>
      <c r="BR181" s="8"/>
      <c r="BS181" s="7"/>
      <c r="BT181" s="7"/>
      <c r="BU181" s="2" t="s">
        <v>1017</v>
      </c>
      <c r="BV181" s="2" t="s">
        <v>243</v>
      </c>
      <c r="BW181" s="2" t="s">
        <v>200</v>
      </c>
      <c r="BX181" s="2" t="s">
        <v>2167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210</v>
      </c>
      <c r="CH181" s="2" t="s">
        <v>197</v>
      </c>
      <c r="CI181" s="2" t="s">
        <v>596</v>
      </c>
      <c r="CJ181" s="2" t="s">
        <v>2177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210</v>
      </c>
      <c r="CT181" s="2" t="s">
        <v>197</v>
      </c>
      <c r="CU181" s="2" t="s">
        <v>215</v>
      </c>
      <c r="CV181" s="2" t="s">
        <v>867</v>
      </c>
      <c r="CW181" s="2" t="s">
        <v>212</v>
      </c>
      <c r="CX181" s="2" t="s">
        <v>200</v>
      </c>
      <c r="CY181" s="4"/>
      <c r="CZ181" s="8"/>
      <c r="DA181" s="4">
        <v>2</v>
      </c>
      <c r="DB181" s="8">
        <v>108.34</v>
      </c>
      <c r="DC181" s="7">
        <v>-1</v>
      </c>
      <c r="DD181" s="7">
        <v>-1</v>
      </c>
      <c r="DE181" s="2" t="s">
        <v>210</v>
      </c>
      <c r="DF181" s="2" t="s">
        <v>197</v>
      </c>
      <c r="DG181" s="2" t="s">
        <v>596</v>
      </c>
      <c r="DH181" s="2" t="s">
        <v>2178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210</v>
      </c>
      <c r="DR181" s="2" t="s">
        <v>197</v>
      </c>
      <c r="DS181" s="2" t="s">
        <v>596</v>
      </c>
      <c r="DT181" s="2" t="s">
        <v>2169</v>
      </c>
      <c r="DU181" s="2" t="s">
        <v>212</v>
      </c>
      <c r="DV181" s="2" t="s">
        <v>200</v>
      </c>
      <c r="DW181" s="4">
        <v>2</v>
      </c>
      <c r="DX181" s="8">
        <v>113.78</v>
      </c>
      <c r="DY181" s="4">
        <v>1</v>
      </c>
      <c r="DZ181" s="8">
        <v>56.89</v>
      </c>
      <c r="EA181" s="7">
        <v>1</v>
      </c>
      <c r="EB181" s="7">
        <v>1</v>
      </c>
      <c r="EC181" s="2" t="s">
        <v>210</v>
      </c>
      <c r="ED181" s="2" t="s">
        <v>197</v>
      </c>
      <c r="EE181" s="2" t="s">
        <v>602</v>
      </c>
      <c r="EF181" s="2" t="s">
        <v>227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210</v>
      </c>
      <c r="EP181" s="2" t="s">
        <v>243</v>
      </c>
      <c r="EQ181" s="2" t="s">
        <v>596</v>
      </c>
      <c r="ER181" s="2" t="s">
        <v>1511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210</v>
      </c>
      <c r="FB181" s="2" t="s">
        <v>197</v>
      </c>
      <c r="FC181" s="2" t="s">
        <v>596</v>
      </c>
      <c r="FD181" s="2" t="s">
        <v>1582</v>
      </c>
      <c r="FE181" s="2" t="s">
        <v>212</v>
      </c>
      <c r="FF181" s="2" t="s">
        <v>200</v>
      </c>
      <c r="FG181" s="4">
        <v>1</v>
      </c>
      <c r="FH181" s="8">
        <v>20.08</v>
      </c>
      <c r="FI181" s="4"/>
      <c r="FJ181" s="8"/>
      <c r="FK181" s="7"/>
      <c r="FL181" s="7"/>
      <c r="FM181" s="2" t="s">
        <v>210</v>
      </c>
      <c r="FN181" s="2" t="s">
        <v>197</v>
      </c>
      <c r="FO181" s="2" t="s">
        <v>226</v>
      </c>
      <c r="FP181" s="2" t="s">
        <v>2179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228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210</v>
      </c>
      <c r="GL181" s="2" t="s">
        <v>197</v>
      </c>
      <c r="GM181" s="2" t="s">
        <v>2180</v>
      </c>
      <c r="GN181" s="2" t="s">
        <v>749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254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254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254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210</v>
      </c>
      <c r="IH181" s="2" t="s">
        <v>197</v>
      </c>
      <c r="II181" s="2" t="s">
        <v>596</v>
      </c>
      <c r="IJ181" s="2" t="s">
        <v>2181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1017</v>
      </c>
      <c r="IT181" s="2" t="s">
        <v>243</v>
      </c>
      <c r="IU181" s="2" t="s">
        <v>1395</v>
      </c>
      <c r="IV181" s="2" t="s">
        <v>2182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228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200</v>
      </c>
      <c r="JR181" s="2" t="s">
        <v>200</v>
      </c>
      <c r="JS181" s="2" t="s">
        <v>200</v>
      </c>
      <c r="JT181" s="2" t="s">
        <v>200</v>
      </c>
      <c r="JU181" s="2" t="s">
        <v>200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242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210</v>
      </c>
      <c r="KP181" s="2" t="s">
        <v>243</v>
      </c>
      <c r="KQ181" s="2" t="s">
        <v>2113</v>
      </c>
      <c r="KR181" s="2" t="s">
        <v>1409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406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254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210</v>
      </c>
      <c r="LZ181" s="2" t="s">
        <v>197</v>
      </c>
      <c r="MA181" s="2" t="s">
        <v>616</v>
      </c>
      <c r="MB181" s="2" t="s">
        <v>524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210</v>
      </c>
      <c r="ML181" s="2" t="s">
        <v>251</v>
      </c>
      <c r="MM181" s="2" t="s">
        <v>618</v>
      </c>
      <c r="MN181" s="2" t="s">
        <v>1495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200</v>
      </c>
      <c r="MX181" s="2" t="s">
        <v>200</v>
      </c>
      <c r="MY181" s="2" t="s">
        <v>200</v>
      </c>
      <c r="MZ181" s="2" t="s">
        <v>200</v>
      </c>
      <c r="NA181" s="2" t="s">
        <v>200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254</v>
      </c>
      <c r="NJ181" s="2" t="s">
        <v>197</v>
      </c>
      <c r="NK181" s="2" t="s">
        <v>200</v>
      </c>
      <c r="NL181" s="2" t="s">
        <v>200</v>
      </c>
      <c r="NM181" s="2" t="s">
        <v>212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210</v>
      </c>
      <c r="NV181" s="2" t="s">
        <v>243</v>
      </c>
      <c r="NW181" s="2" t="s">
        <v>279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200</v>
      </c>
      <c r="OH181" s="2" t="s">
        <v>200</v>
      </c>
      <c r="OI181" s="2" t="s">
        <v>200</v>
      </c>
      <c r="OJ181" s="2" t="s">
        <v>200</v>
      </c>
      <c r="OK181" s="2" t="s">
        <v>200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210</v>
      </c>
      <c r="OT181" s="2" t="s">
        <v>243</v>
      </c>
      <c r="OU181" s="2" t="s">
        <v>666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210</v>
      </c>
      <c r="PF181" s="2" t="s">
        <v>197</v>
      </c>
      <c r="PG181" s="2" t="s">
        <v>621</v>
      </c>
      <c r="PH181" s="2" t="s">
        <v>2183</v>
      </c>
      <c r="PI181" s="2" t="s">
        <v>212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254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200</v>
      </c>
      <c r="QD181" s="2" t="s">
        <v>200</v>
      </c>
      <c r="QE181" s="2" t="s">
        <v>200</v>
      </c>
      <c r="QF181" s="2" t="s">
        <v>200</v>
      </c>
      <c r="QG181" s="2" t="s">
        <v>200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210</v>
      </c>
      <c r="QP181" s="2" t="s">
        <v>243</v>
      </c>
      <c r="QQ181" s="2" t="s">
        <v>1636</v>
      </c>
      <c r="QR181" s="2" t="s">
        <v>2184</v>
      </c>
      <c r="QS181" s="2" t="s">
        <v>212</v>
      </c>
      <c r="QT181" s="2" t="s">
        <v>200</v>
      </c>
      <c r="QU181" s="4">
        <v>17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2185</v>
      </c>
      <c r="B182" s="2" t="s">
        <v>189</v>
      </c>
      <c r="C182" s="2" t="s">
        <v>190</v>
      </c>
      <c r="D182" s="2" t="s">
        <v>1619</v>
      </c>
      <c r="E182" s="2" t="s">
        <v>2105</v>
      </c>
      <c r="F182" s="2" t="s">
        <v>1488</v>
      </c>
      <c r="G182" s="2" t="s">
        <v>1488</v>
      </c>
      <c r="H182" s="2" t="s">
        <v>1488</v>
      </c>
      <c r="I182" s="2" t="s">
        <v>2165</v>
      </c>
      <c r="J182" s="2" t="s">
        <v>1516</v>
      </c>
      <c r="K182" s="2" t="s">
        <v>1287</v>
      </c>
      <c r="L182" s="3">
        <v>68.11</v>
      </c>
      <c r="M182" s="3">
        <v>71.52</v>
      </c>
      <c r="N182" s="3">
        <v>139</v>
      </c>
      <c r="O182" s="2" t="s">
        <v>197</v>
      </c>
      <c r="P182" s="2" t="s">
        <v>396</v>
      </c>
      <c r="Q182" s="2" t="s">
        <v>199</v>
      </c>
      <c r="R182" s="2" t="s">
        <v>200</v>
      </c>
      <c r="S182" s="2" t="s">
        <v>1491</v>
      </c>
      <c r="T182" s="2" t="s">
        <v>200</v>
      </c>
      <c r="U182" s="2" t="s">
        <v>200</v>
      </c>
      <c r="V182" s="2" t="s">
        <v>1120</v>
      </c>
      <c r="W182" s="2" t="s">
        <v>722</v>
      </c>
      <c r="X182" s="2" t="s">
        <v>723</v>
      </c>
      <c r="Y182" s="2" t="s">
        <v>592</v>
      </c>
      <c r="Z182" s="4">
        <v>20</v>
      </c>
      <c r="AA182" s="4">
        <f>=ROUNDDOWN(7.14285714285714,0)</f>
      </c>
      <c r="AB182" s="5">
        <v>2.8</v>
      </c>
      <c r="AC182" s="2" t="s">
        <v>200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/>
      <c r="AP182" s="4">
        <v>2</v>
      </c>
      <c r="AQ182" s="8">
        <v>145.67</v>
      </c>
      <c r="AR182" s="4">
        <v>4</v>
      </c>
      <c r="AS182" s="8">
        <v>255.13</v>
      </c>
      <c r="AT182" s="7">
        <v>-0.5</v>
      </c>
      <c r="AU182" s="7">
        <v>-0.429</v>
      </c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>
        <v>0.5211</v>
      </c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 t="s">
        <v>200</v>
      </c>
      <c r="BJ182" s="4">
        <v>2</v>
      </c>
      <c r="BK182" s="8">
        <v>145.67</v>
      </c>
      <c r="BL182" s="2" t="s">
        <v>1811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1017</v>
      </c>
      <c r="BV182" s="2" t="s">
        <v>243</v>
      </c>
      <c r="BW182" s="2" t="s">
        <v>200</v>
      </c>
      <c r="BX182" s="2" t="s">
        <v>2167</v>
      </c>
      <c r="BY182" s="2" t="s">
        <v>212</v>
      </c>
      <c r="BZ182" s="2" t="s">
        <v>200</v>
      </c>
      <c r="CA182" s="4"/>
      <c r="CB182" s="8"/>
      <c r="CC182" s="4">
        <v>2</v>
      </c>
      <c r="CD182" s="8">
        <v>111.84</v>
      </c>
      <c r="CE182" s="7">
        <v>-1</v>
      </c>
      <c r="CF182" s="7">
        <v>-1</v>
      </c>
      <c r="CG182" s="2" t="s">
        <v>210</v>
      </c>
      <c r="CH182" s="2" t="s">
        <v>197</v>
      </c>
      <c r="CI182" s="2" t="s">
        <v>596</v>
      </c>
      <c r="CJ182" s="2" t="s">
        <v>2168</v>
      </c>
      <c r="CK182" s="2" t="s">
        <v>212</v>
      </c>
      <c r="CL182" s="2" t="s">
        <v>200</v>
      </c>
      <c r="CM182" s="4">
        <v>1</v>
      </c>
      <c r="CN182" s="8">
        <v>72.28</v>
      </c>
      <c r="CO182" s="4"/>
      <c r="CP182" s="8"/>
      <c r="CQ182" s="7"/>
      <c r="CR182" s="7"/>
      <c r="CS182" s="2" t="s">
        <v>210</v>
      </c>
      <c r="CT182" s="2" t="s">
        <v>197</v>
      </c>
      <c r="CU182" s="2" t="s">
        <v>215</v>
      </c>
      <c r="CV182" s="2" t="s">
        <v>638</v>
      </c>
      <c r="CW182" s="2" t="s">
        <v>212</v>
      </c>
      <c r="CX182" s="2" t="s">
        <v>200</v>
      </c>
      <c r="CY182" s="4"/>
      <c r="CZ182" s="8"/>
      <c r="DA182" s="4">
        <v>1</v>
      </c>
      <c r="DB182" s="8">
        <v>69.9</v>
      </c>
      <c r="DC182" s="7">
        <v>-1</v>
      </c>
      <c r="DD182" s="7">
        <v>-1</v>
      </c>
      <c r="DE182" s="2" t="s">
        <v>210</v>
      </c>
      <c r="DF182" s="2" t="s">
        <v>197</v>
      </c>
      <c r="DG182" s="2" t="s">
        <v>596</v>
      </c>
      <c r="DH182" s="2" t="s">
        <v>2186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210</v>
      </c>
      <c r="DR182" s="2" t="s">
        <v>197</v>
      </c>
      <c r="DS182" s="2" t="s">
        <v>596</v>
      </c>
      <c r="DT182" s="2" t="s">
        <v>2187</v>
      </c>
      <c r="DU182" s="2" t="s">
        <v>212</v>
      </c>
      <c r="DV182" s="2" t="s">
        <v>200</v>
      </c>
      <c r="DW182" s="4">
        <v>1</v>
      </c>
      <c r="DX182" s="8">
        <v>73.39</v>
      </c>
      <c r="DY182" s="4">
        <v>1</v>
      </c>
      <c r="DZ182" s="8">
        <v>73.39</v>
      </c>
      <c r="EA182" s="7"/>
      <c r="EB182" s="7"/>
      <c r="EC182" s="2" t="s">
        <v>210</v>
      </c>
      <c r="ED182" s="2" t="s">
        <v>197</v>
      </c>
      <c r="EE182" s="2" t="s">
        <v>602</v>
      </c>
      <c r="EF182" s="2" t="s">
        <v>226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210</v>
      </c>
      <c r="EP182" s="2" t="s">
        <v>243</v>
      </c>
      <c r="EQ182" s="2" t="s">
        <v>596</v>
      </c>
      <c r="ER182" s="2" t="s">
        <v>1510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210</v>
      </c>
      <c r="FB182" s="2" t="s">
        <v>197</v>
      </c>
      <c r="FC182" s="2" t="s">
        <v>596</v>
      </c>
      <c r="FD182" s="2" t="s">
        <v>2188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210</v>
      </c>
      <c r="FN182" s="2" t="s">
        <v>197</v>
      </c>
      <c r="FO182" s="2" t="s">
        <v>226</v>
      </c>
      <c r="FP182" s="2" t="s">
        <v>495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228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210</v>
      </c>
      <c r="GL182" s="2" t="s">
        <v>197</v>
      </c>
      <c r="GM182" s="2" t="s">
        <v>709</v>
      </c>
      <c r="GN182" s="2" t="s">
        <v>751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254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254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254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210</v>
      </c>
      <c r="IH182" s="2" t="s">
        <v>197</v>
      </c>
      <c r="II182" s="2" t="s">
        <v>596</v>
      </c>
      <c r="IJ182" s="2" t="s">
        <v>1497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210</v>
      </c>
      <c r="IT182" s="2" t="s">
        <v>197</v>
      </c>
      <c r="IU182" s="2" t="s">
        <v>1395</v>
      </c>
      <c r="IV182" s="2" t="s">
        <v>2189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228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200</v>
      </c>
      <c r="JR182" s="2" t="s">
        <v>200</v>
      </c>
      <c r="JS182" s="2" t="s">
        <v>200</v>
      </c>
      <c r="JT182" s="2" t="s">
        <v>200</v>
      </c>
      <c r="JU182" s="2" t="s">
        <v>200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242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210</v>
      </c>
      <c r="KP182" s="2" t="s">
        <v>243</v>
      </c>
      <c r="KQ182" s="2" t="s">
        <v>2113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406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254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210</v>
      </c>
      <c r="LZ182" s="2" t="s">
        <v>197</v>
      </c>
      <c r="MA182" s="2" t="s">
        <v>616</v>
      </c>
      <c r="MB182" s="2" t="s">
        <v>1759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210</v>
      </c>
      <c r="ML182" s="2" t="s">
        <v>251</v>
      </c>
      <c r="MM182" s="2" t="s">
        <v>618</v>
      </c>
      <c r="MN182" s="2" t="s">
        <v>1495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200</v>
      </c>
      <c r="MX182" s="2" t="s">
        <v>200</v>
      </c>
      <c r="MY182" s="2" t="s">
        <v>200</v>
      </c>
      <c r="MZ182" s="2" t="s">
        <v>200</v>
      </c>
      <c r="NA182" s="2" t="s">
        <v>200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254</v>
      </c>
      <c r="NJ182" s="2" t="s">
        <v>197</v>
      </c>
      <c r="NK182" s="2" t="s">
        <v>200</v>
      </c>
      <c r="NL182" s="2" t="s">
        <v>200</v>
      </c>
      <c r="NM182" s="2" t="s">
        <v>212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210</v>
      </c>
      <c r="NV182" s="2" t="s">
        <v>243</v>
      </c>
      <c r="NW182" s="2" t="s">
        <v>279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200</v>
      </c>
      <c r="OH182" s="2" t="s">
        <v>200</v>
      </c>
      <c r="OI182" s="2" t="s">
        <v>200</v>
      </c>
      <c r="OJ182" s="2" t="s">
        <v>200</v>
      </c>
      <c r="OK182" s="2" t="s">
        <v>200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210</v>
      </c>
      <c r="OT182" s="2" t="s">
        <v>243</v>
      </c>
      <c r="OU182" s="2" t="s">
        <v>666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210</v>
      </c>
      <c r="PF182" s="2" t="s">
        <v>197</v>
      </c>
      <c r="PG182" s="2" t="s">
        <v>621</v>
      </c>
      <c r="PH182" s="2" t="s">
        <v>250</v>
      </c>
      <c r="PI182" s="2" t="s">
        <v>212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254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200</v>
      </c>
      <c r="QD182" s="2" t="s">
        <v>200</v>
      </c>
      <c r="QE182" s="2" t="s">
        <v>200</v>
      </c>
      <c r="QF182" s="2" t="s">
        <v>200</v>
      </c>
      <c r="QG182" s="2" t="s">
        <v>200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210</v>
      </c>
      <c r="QP182" s="2" t="s">
        <v>243</v>
      </c>
      <c r="QQ182" s="2" t="s">
        <v>1636</v>
      </c>
      <c r="QR182" s="2" t="s">
        <v>983</v>
      </c>
      <c r="QS182" s="2" t="s">
        <v>212</v>
      </c>
      <c r="QT182" s="2" t="s">
        <v>200</v>
      </c>
      <c r="QU182" s="4">
        <v>20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2190</v>
      </c>
      <c r="B183" s="2" t="s">
        <v>189</v>
      </c>
      <c r="C183" s="2" t="s">
        <v>190</v>
      </c>
      <c r="D183" s="2" t="s">
        <v>1619</v>
      </c>
      <c r="E183" s="2" t="s">
        <v>2105</v>
      </c>
      <c r="F183" s="2" t="s">
        <v>586</v>
      </c>
      <c r="G183" s="2" t="s">
        <v>586</v>
      </c>
      <c r="H183" s="2" t="s">
        <v>586</v>
      </c>
      <c r="I183" s="2" t="s">
        <v>2191</v>
      </c>
      <c r="J183" s="2" t="s">
        <v>195</v>
      </c>
      <c r="K183" s="2" t="s">
        <v>394</v>
      </c>
      <c r="L183" s="3">
        <v>44.1</v>
      </c>
      <c r="M183" s="3">
        <v>46.3</v>
      </c>
      <c r="N183" s="3">
        <v>89.99</v>
      </c>
      <c r="O183" s="2" t="s">
        <v>197</v>
      </c>
      <c r="P183" s="2" t="s">
        <v>1191</v>
      </c>
      <c r="Q183" s="2" t="s">
        <v>199</v>
      </c>
      <c r="R183" s="2" t="s">
        <v>200</v>
      </c>
      <c r="S183" s="2" t="s">
        <v>1527</v>
      </c>
      <c r="T183" s="2" t="s">
        <v>200</v>
      </c>
      <c r="U183" s="2" t="s">
        <v>200</v>
      </c>
      <c r="V183" s="2" t="s">
        <v>589</v>
      </c>
      <c r="W183" s="2" t="s">
        <v>590</v>
      </c>
      <c r="X183" s="2" t="s">
        <v>591</v>
      </c>
      <c r="Y183" s="2" t="s">
        <v>1528</v>
      </c>
      <c r="Z183" s="4">
        <v>56</v>
      </c>
      <c r="AA183" s="4">
        <f>=ROUNDDOWN(14,0)</f>
      </c>
      <c r="AB183" s="5">
        <v>4</v>
      </c>
      <c r="AC183" s="2" t="s">
        <v>200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/>
      <c r="AP183" s="4">
        <v>2</v>
      </c>
      <c r="AQ183" s="8">
        <v>84.4</v>
      </c>
      <c r="AR183" s="4">
        <v>2</v>
      </c>
      <c r="AS183" s="8">
        <v>93.93</v>
      </c>
      <c r="AT183" s="7"/>
      <c r="AU183" s="7">
        <v>-0.1015</v>
      </c>
      <c r="AV183" s="4">
        <v>3</v>
      </c>
      <c r="AW183" s="8">
        <v>155.51</v>
      </c>
      <c r="AX183" s="4">
        <v>3</v>
      </c>
      <c r="AY183" s="8">
        <v>165.59</v>
      </c>
      <c r="AZ183" s="7" t="s">
        <v>200</v>
      </c>
      <c r="BA183" s="7">
        <v>-0.0609</v>
      </c>
      <c r="BB183" s="7">
        <v>0.5427</v>
      </c>
      <c r="BC183" s="4">
        <v>3</v>
      </c>
      <c r="BD183" s="8">
        <v>155.51</v>
      </c>
      <c r="BE183" s="4">
        <v>3</v>
      </c>
      <c r="BF183" s="8">
        <v>165.59</v>
      </c>
      <c r="BG183" s="7" t="s">
        <v>200</v>
      </c>
      <c r="BH183" s="7">
        <v>-0.0609</v>
      </c>
      <c r="BI183" s="7">
        <v>1</v>
      </c>
      <c r="BJ183" s="4">
        <v>2</v>
      </c>
      <c r="BK183" s="8">
        <v>84.4</v>
      </c>
      <c r="BL183" s="2" t="s">
        <v>2192</v>
      </c>
      <c r="BM183" s="7">
        <v>1</v>
      </c>
      <c r="BN183" s="7">
        <v>1</v>
      </c>
      <c r="BO183" s="4">
        <v>2</v>
      </c>
      <c r="BP183" s="8">
        <v>84.4</v>
      </c>
      <c r="BQ183" s="4"/>
      <c r="BR183" s="8"/>
      <c r="BS183" s="7"/>
      <c r="BT183" s="7"/>
      <c r="BU183" s="2" t="s">
        <v>210</v>
      </c>
      <c r="BV183" s="2" t="s">
        <v>197</v>
      </c>
      <c r="BW183" s="2" t="s">
        <v>200</v>
      </c>
      <c r="BX183" s="2" t="s">
        <v>1462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210</v>
      </c>
      <c r="CH183" s="2" t="s">
        <v>197</v>
      </c>
      <c r="CI183" s="2" t="s">
        <v>1531</v>
      </c>
      <c r="CJ183" s="2" t="s">
        <v>2193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210</v>
      </c>
      <c r="CT183" s="2" t="s">
        <v>197</v>
      </c>
      <c r="CU183" s="2" t="s">
        <v>1533</v>
      </c>
      <c r="CV183" s="2" t="s">
        <v>2194</v>
      </c>
      <c r="CW183" s="2" t="s">
        <v>212</v>
      </c>
      <c r="CX183" s="2" t="s">
        <v>200</v>
      </c>
      <c r="CY183" s="4"/>
      <c r="CZ183" s="8"/>
      <c r="DA183" s="4">
        <v>1</v>
      </c>
      <c r="DB183" s="8">
        <v>50.79</v>
      </c>
      <c r="DC183" s="7">
        <v>-1</v>
      </c>
      <c r="DD183" s="7">
        <v>-1</v>
      </c>
      <c r="DE183" s="2" t="s">
        <v>210</v>
      </c>
      <c r="DF183" s="2" t="s">
        <v>197</v>
      </c>
      <c r="DG183" s="2" t="s">
        <v>2195</v>
      </c>
      <c r="DH183" s="2" t="s">
        <v>1549</v>
      </c>
      <c r="DI183" s="2" t="s">
        <v>212</v>
      </c>
      <c r="DJ183" s="2" t="s">
        <v>200</v>
      </c>
      <c r="DK183" s="4"/>
      <c r="DL183" s="8"/>
      <c r="DM183" s="4">
        <v>1</v>
      </c>
      <c r="DN183" s="8">
        <v>43.14</v>
      </c>
      <c r="DO183" s="7">
        <v>-1</v>
      </c>
      <c r="DP183" s="7">
        <v>-1</v>
      </c>
      <c r="DQ183" s="2" t="s">
        <v>210</v>
      </c>
      <c r="DR183" s="2" t="s">
        <v>197</v>
      </c>
      <c r="DS183" s="2" t="s">
        <v>1536</v>
      </c>
      <c r="DT183" s="2" t="s">
        <v>1835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210</v>
      </c>
      <c r="ED183" s="2" t="s">
        <v>197</v>
      </c>
      <c r="EE183" s="2" t="s">
        <v>602</v>
      </c>
      <c r="EF183" s="2" t="s">
        <v>216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210</v>
      </c>
      <c r="EP183" s="2" t="s">
        <v>197</v>
      </c>
      <c r="EQ183" s="2" t="s">
        <v>1538</v>
      </c>
      <c r="ER183" s="2" t="s">
        <v>2196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1540</v>
      </c>
      <c r="FD183" s="2" t="s">
        <v>1537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210</v>
      </c>
      <c r="FN183" s="2" t="s">
        <v>197</v>
      </c>
      <c r="FO183" s="2" t="s">
        <v>226</v>
      </c>
      <c r="FP183" s="2" t="s">
        <v>2197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228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210</v>
      </c>
      <c r="GL183" s="2" t="s">
        <v>197</v>
      </c>
      <c r="GM183" s="2" t="s">
        <v>709</v>
      </c>
      <c r="GN183" s="2" t="s">
        <v>2198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254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233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254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210</v>
      </c>
      <c r="IH183" s="2" t="s">
        <v>197</v>
      </c>
      <c r="II183" s="2" t="s">
        <v>1540</v>
      </c>
      <c r="IJ183" s="2" t="s">
        <v>1538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228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254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200</v>
      </c>
      <c r="JR183" s="2" t="s">
        <v>200</v>
      </c>
      <c r="JS183" s="2" t="s">
        <v>200</v>
      </c>
      <c r="JT183" s="2" t="s">
        <v>200</v>
      </c>
      <c r="JU183" s="2" t="s">
        <v>200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242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210</v>
      </c>
      <c r="KP183" s="2" t="s">
        <v>243</v>
      </c>
      <c r="KQ183" s="2" t="s">
        <v>2113</v>
      </c>
      <c r="KR183" s="2" t="s">
        <v>2159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406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254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210</v>
      </c>
      <c r="LZ183" s="2" t="s">
        <v>197</v>
      </c>
      <c r="MA183" s="2" t="s">
        <v>696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210</v>
      </c>
      <c r="ML183" s="2" t="s">
        <v>251</v>
      </c>
      <c r="MM183" s="2" t="s">
        <v>1548</v>
      </c>
      <c r="MN183" s="2" t="s">
        <v>2199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200</v>
      </c>
      <c r="MX183" s="2" t="s">
        <v>200</v>
      </c>
      <c r="MY183" s="2" t="s">
        <v>200</v>
      </c>
      <c r="MZ183" s="2" t="s">
        <v>200</v>
      </c>
      <c r="NA183" s="2" t="s">
        <v>200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254</v>
      </c>
      <c r="NJ183" s="2" t="s">
        <v>197</v>
      </c>
      <c r="NK183" s="2" t="s">
        <v>200</v>
      </c>
      <c r="NL183" s="2" t="s">
        <v>200</v>
      </c>
      <c r="NM183" s="2" t="s">
        <v>212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210</v>
      </c>
      <c r="NV183" s="2" t="s">
        <v>243</v>
      </c>
      <c r="NW183" s="2" t="s">
        <v>279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200</v>
      </c>
      <c r="OH183" s="2" t="s">
        <v>200</v>
      </c>
      <c r="OI183" s="2" t="s">
        <v>200</v>
      </c>
      <c r="OJ183" s="2" t="s">
        <v>200</v>
      </c>
      <c r="OK183" s="2" t="s">
        <v>200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210</v>
      </c>
      <c r="OT183" s="2" t="s">
        <v>243</v>
      </c>
      <c r="OU183" s="2" t="s">
        <v>1549</v>
      </c>
      <c r="OV183" s="2" t="s">
        <v>2200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210</v>
      </c>
      <c r="PF183" s="2" t="s">
        <v>197</v>
      </c>
      <c r="PG183" s="2" t="s">
        <v>668</v>
      </c>
      <c r="PH183" s="2" t="s">
        <v>200</v>
      </c>
      <c r="PI183" s="2" t="s">
        <v>212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254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200</v>
      </c>
      <c r="QD183" s="2" t="s">
        <v>200</v>
      </c>
      <c r="QE183" s="2" t="s">
        <v>200</v>
      </c>
      <c r="QF183" s="2" t="s">
        <v>200</v>
      </c>
      <c r="QG183" s="2" t="s">
        <v>200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210</v>
      </c>
      <c r="QP183" s="2" t="s">
        <v>243</v>
      </c>
      <c r="QQ183" s="2" t="s">
        <v>1083</v>
      </c>
      <c r="QR183" s="2" t="s">
        <v>727</v>
      </c>
      <c r="QS183" s="2" t="s">
        <v>212</v>
      </c>
      <c r="QT183" s="2" t="s">
        <v>200</v>
      </c>
      <c r="QU183" s="4">
        <v>54</v>
      </c>
      <c r="QV183" s="4">
        <v>2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2201</v>
      </c>
      <c r="B184" s="2" t="s">
        <v>189</v>
      </c>
      <c r="C184" s="2" t="s">
        <v>190</v>
      </c>
      <c r="D184" s="2" t="s">
        <v>1619</v>
      </c>
      <c r="E184" s="2" t="s">
        <v>2105</v>
      </c>
      <c r="F184" s="2" t="s">
        <v>586</v>
      </c>
      <c r="G184" s="2" t="s">
        <v>586</v>
      </c>
      <c r="H184" s="2" t="s">
        <v>586</v>
      </c>
      <c r="I184" s="2" t="s">
        <v>2191</v>
      </c>
      <c r="J184" s="2" t="s">
        <v>262</v>
      </c>
      <c r="K184" s="2" t="s">
        <v>394</v>
      </c>
      <c r="L184" s="3">
        <v>58.5</v>
      </c>
      <c r="M184" s="3">
        <v>61.42</v>
      </c>
      <c r="N184" s="3">
        <v>119.99</v>
      </c>
      <c r="O184" s="2" t="s">
        <v>1266</v>
      </c>
      <c r="P184" s="2" t="s">
        <v>1191</v>
      </c>
      <c r="Q184" s="2" t="s">
        <v>199</v>
      </c>
      <c r="R184" s="2" t="s">
        <v>200</v>
      </c>
      <c r="S184" s="2" t="s">
        <v>1527</v>
      </c>
      <c r="T184" s="2" t="s">
        <v>200</v>
      </c>
      <c r="U184" s="2" t="s">
        <v>200</v>
      </c>
      <c r="V184" s="2" t="s">
        <v>589</v>
      </c>
      <c r="W184" s="2" t="s">
        <v>590</v>
      </c>
      <c r="X184" s="2" t="s">
        <v>591</v>
      </c>
      <c r="Y184" s="2" t="s">
        <v>1528</v>
      </c>
      <c r="Z184" s="4"/>
      <c r="AA184" s="4">
        <f>=ROUNDDOWN({0},0)</f>
      </c>
      <c r="AB184" s="5">
        <v>3</v>
      </c>
      <c r="AC184" s="2" t="s">
        <v>200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/>
      <c r="AP184" s="4">
        <v>1</v>
      </c>
      <c r="AQ184" s="8">
        <v>71.11</v>
      </c>
      <c r="AR184" s="4">
        <v>1</v>
      </c>
      <c r="AS184" s="8">
        <v>71.66</v>
      </c>
      <c r="AT184" s="7"/>
      <c r="AU184" s="7">
        <v>-0.0077</v>
      </c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>
        <v>0.4573</v>
      </c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 t="s">
        <v>200</v>
      </c>
      <c r="BJ184" s="4">
        <v>1</v>
      </c>
      <c r="BK184" s="8">
        <v>71.11</v>
      </c>
      <c r="BL184" s="2" t="s">
        <v>2202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210</v>
      </c>
      <c r="BV184" s="2" t="s">
        <v>243</v>
      </c>
      <c r="BW184" s="2" t="s">
        <v>200</v>
      </c>
      <c r="BX184" s="2" t="s">
        <v>214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210</v>
      </c>
      <c r="CH184" s="2" t="s">
        <v>243</v>
      </c>
      <c r="CI184" s="2" t="s">
        <v>1531</v>
      </c>
      <c r="CJ184" s="2" t="s">
        <v>1457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243</v>
      </c>
      <c r="CU184" s="2" t="s">
        <v>1533</v>
      </c>
      <c r="CV184" s="2" t="s">
        <v>2203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243</v>
      </c>
      <c r="DG184" s="2" t="s">
        <v>2195</v>
      </c>
      <c r="DH184" s="2" t="s">
        <v>2204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243</v>
      </c>
      <c r="DS184" s="2" t="s">
        <v>1536</v>
      </c>
      <c r="DT184" s="2" t="s">
        <v>1537</v>
      </c>
      <c r="DU184" s="2" t="s">
        <v>212</v>
      </c>
      <c r="DV184" s="2" t="s">
        <v>200</v>
      </c>
      <c r="DW184" s="4">
        <v>1</v>
      </c>
      <c r="DX184" s="8">
        <v>71.11</v>
      </c>
      <c r="DY184" s="4"/>
      <c r="DZ184" s="8"/>
      <c r="EA184" s="7"/>
      <c r="EB184" s="7"/>
      <c r="EC184" s="2" t="s">
        <v>210</v>
      </c>
      <c r="ED184" s="2" t="s">
        <v>243</v>
      </c>
      <c r="EE184" s="2" t="s">
        <v>602</v>
      </c>
      <c r="EF184" s="2" t="s">
        <v>870</v>
      </c>
      <c r="EG184" s="2" t="s">
        <v>212</v>
      </c>
      <c r="EH184" s="2" t="s">
        <v>200</v>
      </c>
      <c r="EI184" s="4"/>
      <c r="EJ184" s="8"/>
      <c r="EK184" s="4">
        <v>1</v>
      </c>
      <c r="EL184" s="8">
        <v>71.66</v>
      </c>
      <c r="EM184" s="7">
        <v>-1</v>
      </c>
      <c r="EN184" s="7">
        <v>-1</v>
      </c>
      <c r="EO184" s="2" t="s">
        <v>210</v>
      </c>
      <c r="EP184" s="2" t="s">
        <v>243</v>
      </c>
      <c r="EQ184" s="2" t="s">
        <v>1538</v>
      </c>
      <c r="ER184" s="2" t="s">
        <v>1449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210</v>
      </c>
      <c r="FB184" s="2" t="s">
        <v>243</v>
      </c>
      <c r="FC184" s="2" t="s">
        <v>1540</v>
      </c>
      <c r="FD184" s="2" t="s">
        <v>716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243</v>
      </c>
      <c r="FO184" s="2" t="s">
        <v>226</v>
      </c>
      <c r="FP184" s="2" t="s">
        <v>2205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228</v>
      </c>
      <c r="FZ184" s="2" t="s">
        <v>243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210</v>
      </c>
      <c r="GL184" s="2" t="s">
        <v>243</v>
      </c>
      <c r="GM184" s="2" t="s">
        <v>468</v>
      </c>
      <c r="GN184" s="2" t="s">
        <v>2103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254</v>
      </c>
      <c r="GX184" s="2" t="s">
        <v>243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243</v>
      </c>
      <c r="HK184" s="2" t="s">
        <v>233</v>
      </c>
      <c r="HL184" s="2" t="s">
        <v>200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254</v>
      </c>
      <c r="HV184" s="2" t="s">
        <v>243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210</v>
      </c>
      <c r="IH184" s="2" t="s">
        <v>243</v>
      </c>
      <c r="II184" s="2" t="s">
        <v>1540</v>
      </c>
      <c r="IJ184" s="2" t="s">
        <v>1457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228</v>
      </c>
      <c r="IT184" s="2" t="s">
        <v>243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254</v>
      </c>
      <c r="JF184" s="2" t="s">
        <v>243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200</v>
      </c>
      <c r="JR184" s="2" t="s">
        <v>200</v>
      </c>
      <c r="JS184" s="2" t="s">
        <v>200</v>
      </c>
      <c r="JT184" s="2" t="s">
        <v>200</v>
      </c>
      <c r="JU184" s="2" t="s">
        <v>200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242</v>
      </c>
      <c r="KD184" s="2" t="s">
        <v>243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210</v>
      </c>
      <c r="KP184" s="2" t="s">
        <v>243</v>
      </c>
      <c r="KQ184" s="2" t="s">
        <v>2113</v>
      </c>
      <c r="KR184" s="2" t="s">
        <v>329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406</v>
      </c>
      <c r="LB184" s="2" t="s">
        <v>243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254</v>
      </c>
      <c r="LN184" s="2" t="s">
        <v>243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243</v>
      </c>
      <c r="MA184" s="2" t="s">
        <v>696</v>
      </c>
      <c r="MB184" s="2" t="s">
        <v>2206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210</v>
      </c>
      <c r="ML184" s="2" t="s">
        <v>243</v>
      </c>
      <c r="MM184" s="2" t="s">
        <v>1548</v>
      </c>
      <c r="MN184" s="2" t="s">
        <v>1549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254</v>
      </c>
      <c r="NJ184" s="2" t="s">
        <v>243</v>
      </c>
      <c r="NK184" s="2" t="s">
        <v>200</v>
      </c>
      <c r="NL184" s="2" t="s">
        <v>200</v>
      </c>
      <c r="NM184" s="2" t="s">
        <v>212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210</v>
      </c>
      <c r="NV184" s="2" t="s">
        <v>243</v>
      </c>
      <c r="NW184" s="2" t="s">
        <v>279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200</v>
      </c>
      <c r="OH184" s="2" t="s">
        <v>200</v>
      </c>
      <c r="OI184" s="2" t="s">
        <v>200</v>
      </c>
      <c r="OJ184" s="2" t="s">
        <v>200</v>
      </c>
      <c r="OK184" s="2" t="s">
        <v>200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210</v>
      </c>
      <c r="OT184" s="2" t="s">
        <v>243</v>
      </c>
      <c r="OU184" s="2" t="s">
        <v>1549</v>
      </c>
      <c r="OV184" s="2" t="s">
        <v>2114</v>
      </c>
      <c r="OW184" s="2" t="s">
        <v>212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210</v>
      </c>
      <c r="PF184" s="2" t="s">
        <v>243</v>
      </c>
      <c r="PG184" s="2" t="s">
        <v>378</v>
      </c>
      <c r="PH184" s="2" t="s">
        <v>200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254</v>
      </c>
      <c r="PR184" s="2" t="s">
        <v>243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210</v>
      </c>
      <c r="QP184" s="2" t="s">
        <v>243</v>
      </c>
      <c r="QQ184" s="2" t="s">
        <v>1083</v>
      </c>
      <c r="QR184" s="2" t="s">
        <v>1020</v>
      </c>
      <c r="QS184" s="2" t="s">
        <v>212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2207</v>
      </c>
      <c r="B185" s="2" t="s">
        <v>189</v>
      </c>
      <c r="C185" s="2" t="s">
        <v>190</v>
      </c>
      <c r="D185" s="2" t="s">
        <v>1619</v>
      </c>
      <c r="E185" s="2" t="s">
        <v>2105</v>
      </c>
      <c r="F185" s="2" t="s">
        <v>1482</v>
      </c>
      <c r="G185" s="2" t="s">
        <v>1482</v>
      </c>
      <c r="H185" s="2" t="s">
        <v>1482</v>
      </c>
      <c r="I185" s="2" t="s">
        <v>2208</v>
      </c>
      <c r="J185" s="2" t="s">
        <v>195</v>
      </c>
      <c r="K185" s="2" t="s">
        <v>471</v>
      </c>
      <c r="L185" s="3">
        <v>57.99</v>
      </c>
      <c r="M185" s="3">
        <v>60.89</v>
      </c>
      <c r="N185" s="3">
        <v>99.99</v>
      </c>
      <c r="O185" s="2" t="s">
        <v>395</v>
      </c>
      <c r="P185" s="2" t="s">
        <v>1484</v>
      </c>
      <c r="Q185" s="2" t="s">
        <v>199</v>
      </c>
      <c r="R185" s="2" t="s">
        <v>16</v>
      </c>
      <c r="S185" s="2" t="s">
        <v>200</v>
      </c>
      <c r="T185" s="2" t="s">
        <v>200</v>
      </c>
      <c r="U185" s="2" t="s">
        <v>203</v>
      </c>
      <c r="V185" s="2" t="s">
        <v>1485</v>
      </c>
      <c r="W185" s="2" t="s">
        <v>200</v>
      </c>
      <c r="X185" s="2" t="s">
        <v>200</v>
      </c>
      <c r="Y185" s="2" t="s">
        <v>1149</v>
      </c>
      <c r="Z185" s="4">
        <v>98</v>
      </c>
      <c r="AA185" s="4">
        <f>=ROUNDDOWN(98,0)</f>
      </c>
      <c r="AB185" s="5">
        <v>1</v>
      </c>
      <c r="AC185" s="2" t="s">
        <v>200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/>
      <c r="AP185" s="4"/>
      <c r="AQ185" s="8"/>
      <c r="AR185" s="4">
        <v>2</v>
      </c>
      <c r="AS185" s="8">
        <v>115.98</v>
      </c>
      <c r="AT185" s="7">
        <v>-1</v>
      </c>
      <c r="AU185" s="7">
        <v>-1</v>
      </c>
      <c r="AV185" s="4" t="s">
        <v>200</v>
      </c>
      <c r="AW185" s="8" t="s">
        <v>200</v>
      </c>
      <c r="AX185" s="4">
        <v>5</v>
      </c>
      <c r="AY185" s="8">
        <v>342.15</v>
      </c>
      <c r="AZ185" s="7" t="s">
        <v>200</v>
      </c>
      <c r="BA185" s="7" t="s">
        <v>200</v>
      </c>
      <c r="BB185" s="7"/>
      <c r="BC185" s="4" t="s">
        <v>200</v>
      </c>
      <c r="BD185" s="8" t="s">
        <v>200</v>
      </c>
      <c r="BE185" s="4">
        <v>5</v>
      </c>
      <c r="BF185" s="8">
        <v>342.15</v>
      </c>
      <c r="BG185" s="7" t="s">
        <v>200</v>
      </c>
      <c r="BH185" s="7" t="s">
        <v>200</v>
      </c>
      <c r="BI185" s="7"/>
      <c r="BJ185" s="4"/>
      <c r="BK185" s="8"/>
      <c r="BL185" s="2" t="s">
        <v>1479</v>
      </c>
      <c r="BM185" s="7"/>
      <c r="BN185" s="7"/>
      <c r="BO185" s="4"/>
      <c r="BP185" s="8"/>
      <c r="BQ185" s="4">
        <v>2</v>
      </c>
      <c r="BR185" s="8">
        <v>115.98</v>
      </c>
      <c r="BS185" s="7">
        <v>-1</v>
      </c>
      <c r="BT185" s="7">
        <v>-1</v>
      </c>
      <c r="BU185" s="2" t="s">
        <v>210</v>
      </c>
      <c r="BV185" s="2" t="s">
        <v>197</v>
      </c>
      <c r="BW185" s="2" t="s">
        <v>200</v>
      </c>
      <c r="BX185" s="2" t="s">
        <v>200</v>
      </c>
      <c r="BY185" s="2" t="s">
        <v>212</v>
      </c>
      <c r="BZ185" s="2" t="s">
        <v>200</v>
      </c>
      <c r="CA185" s="4"/>
      <c r="CB185" s="8"/>
      <c r="CC185" s="4"/>
      <c r="CD185" s="8"/>
      <c r="CE185" s="7"/>
      <c r="CF185" s="7"/>
      <c r="CG185" s="2" t="s">
        <v>200</v>
      </c>
      <c r="CH185" s="2" t="s">
        <v>200</v>
      </c>
      <c r="CI185" s="2" t="s">
        <v>200</v>
      </c>
      <c r="CJ185" s="2" t="s">
        <v>200</v>
      </c>
      <c r="CK185" s="2" t="s">
        <v>200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200</v>
      </c>
      <c r="CT185" s="2" t="s">
        <v>200</v>
      </c>
      <c r="CU185" s="2" t="s">
        <v>200</v>
      </c>
      <c r="CV185" s="2" t="s">
        <v>200</v>
      </c>
      <c r="CW185" s="2" t="s">
        <v>200</v>
      </c>
      <c r="CX185" s="2" t="s">
        <v>200</v>
      </c>
      <c r="CY185" s="4"/>
      <c r="CZ185" s="8"/>
      <c r="DA185" s="4"/>
      <c r="DB185" s="8"/>
      <c r="DC185" s="7"/>
      <c r="DD185" s="7"/>
      <c r="DE185" s="2" t="s">
        <v>200</v>
      </c>
      <c r="DF185" s="2" t="s">
        <v>200</v>
      </c>
      <c r="DG185" s="2" t="s">
        <v>200</v>
      </c>
      <c r="DH185" s="2" t="s">
        <v>200</v>
      </c>
      <c r="DI185" s="2" t="s">
        <v>200</v>
      </c>
      <c r="DJ185" s="2" t="s">
        <v>200</v>
      </c>
      <c r="DK185" s="4"/>
      <c r="DL185" s="8"/>
      <c r="DM185" s="4"/>
      <c r="DN185" s="8"/>
      <c r="DO185" s="7"/>
      <c r="DP185" s="7"/>
      <c r="DQ185" s="2" t="s">
        <v>200</v>
      </c>
      <c r="DR185" s="2" t="s">
        <v>200</v>
      </c>
      <c r="DS185" s="2" t="s">
        <v>200</v>
      </c>
      <c r="DT185" s="2" t="s">
        <v>200</v>
      </c>
      <c r="DU185" s="2" t="s">
        <v>200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200</v>
      </c>
      <c r="ED185" s="2" t="s">
        <v>200</v>
      </c>
      <c r="EE185" s="2" t="s">
        <v>200</v>
      </c>
      <c r="EF185" s="2" t="s">
        <v>200</v>
      </c>
      <c r="EG185" s="2" t="s">
        <v>200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200</v>
      </c>
      <c r="EP185" s="2" t="s">
        <v>200</v>
      </c>
      <c r="EQ185" s="2" t="s">
        <v>200</v>
      </c>
      <c r="ER185" s="2" t="s">
        <v>200</v>
      </c>
      <c r="ES185" s="2" t="s">
        <v>200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200</v>
      </c>
      <c r="FB185" s="2" t="s">
        <v>200</v>
      </c>
      <c r="FC185" s="2" t="s">
        <v>200</v>
      </c>
      <c r="FD185" s="2" t="s">
        <v>200</v>
      </c>
      <c r="FE185" s="2" t="s">
        <v>200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200</v>
      </c>
      <c r="FN185" s="2" t="s">
        <v>200</v>
      </c>
      <c r="FO185" s="2" t="s">
        <v>200</v>
      </c>
      <c r="FP185" s="2" t="s">
        <v>200</v>
      </c>
      <c r="FQ185" s="2" t="s">
        <v>200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200</v>
      </c>
      <c r="FZ185" s="2" t="s">
        <v>200</v>
      </c>
      <c r="GA185" s="2" t="s">
        <v>200</v>
      </c>
      <c r="GB185" s="2" t="s">
        <v>200</v>
      </c>
      <c r="GC185" s="2" t="s">
        <v>200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200</v>
      </c>
      <c r="GL185" s="2" t="s">
        <v>200</v>
      </c>
      <c r="GM185" s="2" t="s">
        <v>200</v>
      </c>
      <c r="GN185" s="2" t="s">
        <v>200</v>
      </c>
      <c r="GO185" s="2" t="s">
        <v>200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200</v>
      </c>
      <c r="GX185" s="2" t="s">
        <v>200</v>
      </c>
      <c r="GY185" s="2" t="s">
        <v>200</v>
      </c>
      <c r="GZ185" s="2" t="s">
        <v>200</v>
      </c>
      <c r="HA185" s="2" t="s">
        <v>200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200</v>
      </c>
      <c r="HJ185" s="2" t="s">
        <v>200</v>
      </c>
      <c r="HK185" s="2" t="s">
        <v>200</v>
      </c>
      <c r="HL185" s="2" t="s">
        <v>200</v>
      </c>
      <c r="HM185" s="2" t="s">
        <v>200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200</v>
      </c>
      <c r="HV185" s="2" t="s">
        <v>200</v>
      </c>
      <c r="HW185" s="2" t="s">
        <v>200</v>
      </c>
      <c r="HX185" s="2" t="s">
        <v>200</v>
      </c>
      <c r="HY185" s="2" t="s">
        <v>200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200</v>
      </c>
      <c r="IH185" s="2" t="s">
        <v>200</v>
      </c>
      <c r="II185" s="2" t="s">
        <v>200</v>
      </c>
      <c r="IJ185" s="2" t="s">
        <v>200</v>
      </c>
      <c r="IK185" s="2" t="s">
        <v>200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200</v>
      </c>
      <c r="IT185" s="2" t="s">
        <v>200</v>
      </c>
      <c r="IU185" s="2" t="s">
        <v>200</v>
      </c>
      <c r="IV185" s="2" t="s">
        <v>200</v>
      </c>
      <c r="IW185" s="2" t="s">
        <v>200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200</v>
      </c>
      <c r="JF185" s="2" t="s">
        <v>200</v>
      </c>
      <c r="JG185" s="2" t="s">
        <v>200</v>
      </c>
      <c r="JH185" s="2" t="s">
        <v>200</v>
      </c>
      <c r="JI185" s="2" t="s">
        <v>200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200</v>
      </c>
      <c r="JR185" s="2" t="s">
        <v>200</v>
      </c>
      <c r="JS185" s="2" t="s">
        <v>200</v>
      </c>
      <c r="JT185" s="2" t="s">
        <v>200</v>
      </c>
      <c r="JU185" s="2" t="s">
        <v>200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200</v>
      </c>
      <c r="KD185" s="2" t="s">
        <v>200</v>
      </c>
      <c r="KE185" s="2" t="s">
        <v>200</v>
      </c>
      <c r="KF185" s="2" t="s">
        <v>200</v>
      </c>
      <c r="KG185" s="2" t="s">
        <v>200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200</v>
      </c>
      <c r="KP185" s="2" t="s">
        <v>200</v>
      </c>
      <c r="KQ185" s="2" t="s">
        <v>200</v>
      </c>
      <c r="KR185" s="2" t="s">
        <v>200</v>
      </c>
      <c r="KS185" s="2" t="s">
        <v>200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200</v>
      </c>
      <c r="LB185" s="2" t="s">
        <v>200</v>
      </c>
      <c r="LC185" s="2" t="s">
        <v>200</v>
      </c>
      <c r="LD185" s="2" t="s">
        <v>200</v>
      </c>
      <c r="LE185" s="2" t="s">
        <v>200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200</v>
      </c>
      <c r="LN185" s="2" t="s">
        <v>200</v>
      </c>
      <c r="LO185" s="2" t="s">
        <v>200</v>
      </c>
      <c r="LP185" s="2" t="s">
        <v>200</v>
      </c>
      <c r="LQ185" s="2" t="s">
        <v>200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200</v>
      </c>
      <c r="LZ185" s="2" t="s">
        <v>200</v>
      </c>
      <c r="MA185" s="2" t="s">
        <v>200</v>
      </c>
      <c r="MB185" s="2" t="s">
        <v>200</v>
      </c>
      <c r="MC185" s="2" t="s">
        <v>200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200</v>
      </c>
      <c r="ML185" s="2" t="s">
        <v>200</v>
      </c>
      <c r="MM185" s="2" t="s">
        <v>200</v>
      </c>
      <c r="MN185" s="2" t="s">
        <v>200</v>
      </c>
      <c r="MO185" s="2" t="s">
        <v>200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200</v>
      </c>
      <c r="NK185" s="2" t="s">
        <v>200</v>
      </c>
      <c r="NL185" s="2" t="s">
        <v>200</v>
      </c>
      <c r="NM185" s="2" t="s">
        <v>200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200</v>
      </c>
      <c r="OH185" s="2" t="s">
        <v>200</v>
      </c>
      <c r="OI185" s="2" t="s">
        <v>200</v>
      </c>
      <c r="OJ185" s="2" t="s">
        <v>200</v>
      </c>
      <c r="OK185" s="2" t="s">
        <v>200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200</v>
      </c>
      <c r="PF185" s="2" t="s">
        <v>200</v>
      </c>
      <c r="PG185" s="2" t="s">
        <v>200</v>
      </c>
      <c r="PH185" s="2" t="s">
        <v>200</v>
      </c>
      <c r="PI185" s="2" t="s">
        <v>200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200</v>
      </c>
      <c r="PR185" s="2" t="s">
        <v>200</v>
      </c>
      <c r="PS185" s="2" t="s">
        <v>200</v>
      </c>
      <c r="PT185" s="2" t="s">
        <v>200</v>
      </c>
      <c r="PU185" s="2" t="s">
        <v>200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200</v>
      </c>
      <c r="QP185" s="2" t="s">
        <v>200</v>
      </c>
      <c r="QQ185" s="2" t="s">
        <v>200</v>
      </c>
      <c r="QR185" s="2" t="s">
        <v>200</v>
      </c>
      <c r="QS185" s="2" t="s">
        <v>200</v>
      </c>
      <c r="QT185" s="2" t="s">
        <v>200</v>
      </c>
      <c r="QU185" s="4">
        <v>98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2209</v>
      </c>
      <c r="B186" s="2" t="s">
        <v>189</v>
      </c>
      <c r="C186" s="2" t="s">
        <v>190</v>
      </c>
      <c r="D186" s="2" t="s">
        <v>1619</v>
      </c>
      <c r="E186" s="2" t="s">
        <v>2105</v>
      </c>
      <c r="F186" s="2" t="s">
        <v>1482</v>
      </c>
      <c r="G186" s="2" t="s">
        <v>1482</v>
      </c>
      <c r="H186" s="2" t="s">
        <v>1482</v>
      </c>
      <c r="I186" s="2" t="s">
        <v>2208</v>
      </c>
      <c r="J186" s="2" t="s">
        <v>262</v>
      </c>
      <c r="K186" s="2" t="s">
        <v>471</v>
      </c>
      <c r="L186" s="3">
        <v>75.39</v>
      </c>
      <c r="M186" s="3">
        <v>79.16</v>
      </c>
      <c r="N186" s="3">
        <v>129.99</v>
      </c>
      <c r="O186" s="2" t="s">
        <v>395</v>
      </c>
      <c r="P186" s="2" t="s">
        <v>1484</v>
      </c>
      <c r="Q186" s="2" t="s">
        <v>199</v>
      </c>
      <c r="R186" s="2" t="s">
        <v>16</v>
      </c>
      <c r="S186" s="2" t="s">
        <v>200</v>
      </c>
      <c r="T186" s="2" t="s">
        <v>200</v>
      </c>
      <c r="U186" s="2" t="s">
        <v>203</v>
      </c>
      <c r="V186" s="2" t="s">
        <v>1485</v>
      </c>
      <c r="W186" s="2" t="s">
        <v>200</v>
      </c>
      <c r="X186" s="2" t="s">
        <v>200</v>
      </c>
      <c r="Y186" s="2" t="s">
        <v>1149</v>
      </c>
      <c r="Z186" s="4">
        <v>160</v>
      </c>
      <c r="AA186" s="4">
        <f>=ROUNDDOWN(160,0)</f>
      </c>
      <c r="AB186" s="5">
        <v>1</v>
      </c>
      <c r="AC186" s="2" t="s">
        <v>200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/>
      <c r="AP186" s="4"/>
      <c r="AQ186" s="8"/>
      <c r="AR186" s="4">
        <v>3</v>
      </c>
      <c r="AS186" s="8">
        <v>226.17</v>
      </c>
      <c r="AT186" s="7">
        <v>-1</v>
      </c>
      <c r="AU186" s="7">
        <v>-1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/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/>
      <c r="BJ186" s="4"/>
      <c r="BK186" s="8"/>
      <c r="BL186" s="2" t="s">
        <v>1479</v>
      </c>
      <c r="BM186" s="7"/>
      <c r="BN186" s="7"/>
      <c r="BO186" s="4"/>
      <c r="BP186" s="8"/>
      <c r="BQ186" s="4">
        <v>3</v>
      </c>
      <c r="BR186" s="8">
        <v>226.17</v>
      </c>
      <c r="BS186" s="7">
        <v>-1</v>
      </c>
      <c r="BT186" s="7">
        <v>-1</v>
      </c>
      <c r="BU186" s="2" t="s">
        <v>210</v>
      </c>
      <c r="BV186" s="2" t="s">
        <v>197</v>
      </c>
      <c r="BW186" s="2" t="s">
        <v>200</v>
      </c>
      <c r="BX186" s="2" t="s">
        <v>200</v>
      </c>
      <c r="BY186" s="2" t="s">
        <v>212</v>
      </c>
      <c r="BZ186" s="2" t="s">
        <v>200</v>
      </c>
      <c r="CA186" s="4"/>
      <c r="CB186" s="8"/>
      <c r="CC186" s="4"/>
      <c r="CD186" s="8"/>
      <c r="CE186" s="7"/>
      <c r="CF186" s="7"/>
      <c r="CG186" s="2" t="s">
        <v>200</v>
      </c>
      <c r="CH186" s="2" t="s">
        <v>200</v>
      </c>
      <c r="CI186" s="2" t="s">
        <v>200</v>
      </c>
      <c r="CJ186" s="2" t="s">
        <v>200</v>
      </c>
      <c r="CK186" s="2" t="s">
        <v>200</v>
      </c>
      <c r="CL186" s="2" t="s">
        <v>200</v>
      </c>
      <c r="CM186" s="4"/>
      <c r="CN186" s="8"/>
      <c r="CO186" s="4"/>
      <c r="CP186" s="8"/>
      <c r="CQ186" s="7"/>
      <c r="CR186" s="7"/>
      <c r="CS186" s="2" t="s">
        <v>200</v>
      </c>
      <c r="CT186" s="2" t="s">
        <v>200</v>
      </c>
      <c r="CU186" s="2" t="s">
        <v>200</v>
      </c>
      <c r="CV186" s="2" t="s">
        <v>200</v>
      </c>
      <c r="CW186" s="2" t="s">
        <v>200</v>
      </c>
      <c r="CX186" s="2" t="s">
        <v>200</v>
      </c>
      <c r="CY186" s="4"/>
      <c r="CZ186" s="8"/>
      <c r="DA186" s="4"/>
      <c r="DB186" s="8"/>
      <c r="DC186" s="7"/>
      <c r="DD186" s="7"/>
      <c r="DE186" s="2" t="s">
        <v>200</v>
      </c>
      <c r="DF186" s="2" t="s">
        <v>200</v>
      </c>
      <c r="DG186" s="2" t="s">
        <v>200</v>
      </c>
      <c r="DH186" s="2" t="s">
        <v>200</v>
      </c>
      <c r="DI186" s="2" t="s">
        <v>200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200</v>
      </c>
      <c r="DR186" s="2" t="s">
        <v>200</v>
      </c>
      <c r="DS186" s="2" t="s">
        <v>200</v>
      </c>
      <c r="DT186" s="2" t="s">
        <v>200</v>
      </c>
      <c r="DU186" s="2" t="s">
        <v>200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200</v>
      </c>
      <c r="ED186" s="2" t="s">
        <v>200</v>
      </c>
      <c r="EE186" s="2" t="s">
        <v>200</v>
      </c>
      <c r="EF186" s="2" t="s">
        <v>200</v>
      </c>
      <c r="EG186" s="2" t="s">
        <v>200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200</v>
      </c>
      <c r="EP186" s="2" t="s">
        <v>200</v>
      </c>
      <c r="EQ186" s="2" t="s">
        <v>200</v>
      </c>
      <c r="ER186" s="2" t="s">
        <v>200</v>
      </c>
      <c r="ES186" s="2" t="s">
        <v>200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200</v>
      </c>
      <c r="FB186" s="2" t="s">
        <v>200</v>
      </c>
      <c r="FC186" s="2" t="s">
        <v>200</v>
      </c>
      <c r="FD186" s="2" t="s">
        <v>200</v>
      </c>
      <c r="FE186" s="2" t="s">
        <v>200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200</v>
      </c>
      <c r="FN186" s="2" t="s">
        <v>200</v>
      </c>
      <c r="FO186" s="2" t="s">
        <v>200</v>
      </c>
      <c r="FP186" s="2" t="s">
        <v>200</v>
      </c>
      <c r="FQ186" s="2" t="s">
        <v>200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200</v>
      </c>
      <c r="FZ186" s="2" t="s">
        <v>200</v>
      </c>
      <c r="GA186" s="2" t="s">
        <v>200</v>
      </c>
      <c r="GB186" s="2" t="s">
        <v>200</v>
      </c>
      <c r="GC186" s="2" t="s">
        <v>200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200</v>
      </c>
      <c r="GL186" s="2" t="s">
        <v>200</v>
      </c>
      <c r="GM186" s="2" t="s">
        <v>200</v>
      </c>
      <c r="GN186" s="2" t="s">
        <v>200</v>
      </c>
      <c r="GO186" s="2" t="s">
        <v>200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200</v>
      </c>
      <c r="GX186" s="2" t="s">
        <v>200</v>
      </c>
      <c r="GY186" s="2" t="s">
        <v>200</v>
      </c>
      <c r="GZ186" s="2" t="s">
        <v>200</v>
      </c>
      <c r="HA186" s="2" t="s">
        <v>200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200</v>
      </c>
      <c r="HJ186" s="2" t="s">
        <v>200</v>
      </c>
      <c r="HK186" s="2" t="s">
        <v>200</v>
      </c>
      <c r="HL186" s="2" t="s">
        <v>200</v>
      </c>
      <c r="HM186" s="2" t="s">
        <v>200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200</v>
      </c>
      <c r="HW186" s="2" t="s">
        <v>200</v>
      </c>
      <c r="HX186" s="2" t="s">
        <v>200</v>
      </c>
      <c r="HY186" s="2" t="s">
        <v>200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200</v>
      </c>
      <c r="IH186" s="2" t="s">
        <v>200</v>
      </c>
      <c r="II186" s="2" t="s">
        <v>200</v>
      </c>
      <c r="IJ186" s="2" t="s">
        <v>200</v>
      </c>
      <c r="IK186" s="2" t="s">
        <v>200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200</v>
      </c>
      <c r="IT186" s="2" t="s">
        <v>200</v>
      </c>
      <c r="IU186" s="2" t="s">
        <v>200</v>
      </c>
      <c r="IV186" s="2" t="s">
        <v>200</v>
      </c>
      <c r="IW186" s="2" t="s">
        <v>200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200</v>
      </c>
      <c r="JF186" s="2" t="s">
        <v>200</v>
      </c>
      <c r="JG186" s="2" t="s">
        <v>200</v>
      </c>
      <c r="JH186" s="2" t="s">
        <v>200</v>
      </c>
      <c r="JI186" s="2" t="s">
        <v>200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200</v>
      </c>
      <c r="JR186" s="2" t="s">
        <v>200</v>
      </c>
      <c r="JS186" s="2" t="s">
        <v>200</v>
      </c>
      <c r="JT186" s="2" t="s">
        <v>200</v>
      </c>
      <c r="JU186" s="2" t="s">
        <v>200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200</v>
      </c>
      <c r="KD186" s="2" t="s">
        <v>200</v>
      </c>
      <c r="KE186" s="2" t="s">
        <v>200</v>
      </c>
      <c r="KF186" s="2" t="s">
        <v>200</v>
      </c>
      <c r="KG186" s="2" t="s">
        <v>200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200</v>
      </c>
      <c r="KP186" s="2" t="s">
        <v>200</v>
      </c>
      <c r="KQ186" s="2" t="s">
        <v>200</v>
      </c>
      <c r="KR186" s="2" t="s">
        <v>200</v>
      </c>
      <c r="KS186" s="2" t="s">
        <v>200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200</v>
      </c>
      <c r="LB186" s="2" t="s">
        <v>200</v>
      </c>
      <c r="LC186" s="2" t="s">
        <v>200</v>
      </c>
      <c r="LD186" s="2" t="s">
        <v>200</v>
      </c>
      <c r="LE186" s="2" t="s">
        <v>200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200</v>
      </c>
      <c r="LN186" s="2" t="s">
        <v>200</v>
      </c>
      <c r="LO186" s="2" t="s">
        <v>200</v>
      </c>
      <c r="LP186" s="2" t="s">
        <v>200</v>
      </c>
      <c r="LQ186" s="2" t="s">
        <v>200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200</v>
      </c>
      <c r="LZ186" s="2" t="s">
        <v>200</v>
      </c>
      <c r="MA186" s="2" t="s">
        <v>200</v>
      </c>
      <c r="MB186" s="2" t="s">
        <v>200</v>
      </c>
      <c r="MC186" s="2" t="s">
        <v>200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200</v>
      </c>
      <c r="ML186" s="2" t="s">
        <v>200</v>
      </c>
      <c r="MM186" s="2" t="s">
        <v>200</v>
      </c>
      <c r="MN186" s="2" t="s">
        <v>200</v>
      </c>
      <c r="MO186" s="2" t="s">
        <v>200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200</v>
      </c>
      <c r="NK186" s="2" t="s">
        <v>200</v>
      </c>
      <c r="NL186" s="2" t="s">
        <v>200</v>
      </c>
      <c r="NM186" s="2" t="s">
        <v>200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200</v>
      </c>
      <c r="OH186" s="2" t="s">
        <v>200</v>
      </c>
      <c r="OI186" s="2" t="s">
        <v>200</v>
      </c>
      <c r="OJ186" s="2" t="s">
        <v>200</v>
      </c>
      <c r="OK186" s="2" t="s">
        <v>200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200</v>
      </c>
      <c r="OU186" s="2" t="s">
        <v>200</v>
      </c>
      <c r="OV186" s="2" t="s">
        <v>200</v>
      </c>
      <c r="OW186" s="2" t="s">
        <v>200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200</v>
      </c>
      <c r="PR186" s="2" t="s">
        <v>200</v>
      </c>
      <c r="PS186" s="2" t="s">
        <v>200</v>
      </c>
      <c r="PT186" s="2" t="s">
        <v>200</v>
      </c>
      <c r="PU186" s="2" t="s">
        <v>200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200</v>
      </c>
      <c r="QP186" s="2" t="s">
        <v>200</v>
      </c>
      <c r="QQ186" s="2" t="s">
        <v>200</v>
      </c>
      <c r="QR186" s="2" t="s">
        <v>200</v>
      </c>
      <c r="QS186" s="2" t="s">
        <v>200</v>
      </c>
      <c r="QT186" s="2" t="s">
        <v>200</v>
      </c>
      <c r="QU186" s="4">
        <v>160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2210</v>
      </c>
      <c r="B187" s="2" t="s">
        <v>189</v>
      </c>
      <c r="C187" s="2" t="s">
        <v>190</v>
      </c>
      <c r="D187" s="2" t="s">
        <v>1619</v>
      </c>
      <c r="E187" s="2" t="s">
        <v>2105</v>
      </c>
      <c r="F187" s="2" t="s">
        <v>1562</v>
      </c>
      <c r="G187" s="2" t="s">
        <v>200</v>
      </c>
      <c r="H187" s="2" t="s">
        <v>200</v>
      </c>
      <c r="I187" s="2" t="s">
        <v>2211</v>
      </c>
      <c r="J187" s="2" t="s">
        <v>195</v>
      </c>
      <c r="K187" s="2" t="s">
        <v>1563</v>
      </c>
      <c r="L187" s="3">
        <v>49</v>
      </c>
      <c r="M187" s="3">
        <v>51.44</v>
      </c>
      <c r="N187" s="3">
        <v>99.99</v>
      </c>
      <c r="O187" s="2" t="s">
        <v>1190</v>
      </c>
      <c r="P187" s="2" t="s">
        <v>396</v>
      </c>
      <c r="Q187" s="2" t="s">
        <v>199</v>
      </c>
      <c r="R187" s="2" t="s">
        <v>200</v>
      </c>
      <c r="S187" s="2" t="s">
        <v>1564</v>
      </c>
      <c r="T187" s="2" t="s">
        <v>200</v>
      </c>
      <c r="U187" s="2" t="s">
        <v>200</v>
      </c>
      <c r="V187" s="2" t="s">
        <v>1120</v>
      </c>
      <c r="W187" s="2" t="s">
        <v>722</v>
      </c>
      <c r="X187" s="2" t="s">
        <v>1565</v>
      </c>
      <c r="Y187" s="2" t="s">
        <v>592</v>
      </c>
      <c r="Z187" s="4"/>
      <c r="AA187" s="4">
        <f>=ROUNDDOWN({0},0)</f>
      </c>
      <c r="AB187" s="5"/>
      <c r="AC187" s="2" t="s">
        <v>200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/>
      <c r="AP187" s="4"/>
      <c r="AQ187" s="8"/>
      <c r="AR187" s="4">
        <v>2</v>
      </c>
      <c r="AS187" s="8">
        <v>91.58</v>
      </c>
      <c r="AT187" s="7">
        <v>-1</v>
      </c>
      <c r="AU187" s="7">
        <v>-1</v>
      </c>
      <c r="AV187" s="4" t="s">
        <v>200</v>
      </c>
      <c r="AW187" s="8" t="s">
        <v>200</v>
      </c>
      <c r="AX187" s="4">
        <v>5</v>
      </c>
      <c r="AY187" s="8">
        <v>295.81</v>
      </c>
      <c r="AZ187" s="7" t="s">
        <v>200</v>
      </c>
      <c r="BA187" s="7" t="s">
        <v>200</v>
      </c>
      <c r="BB187" s="7"/>
      <c r="BC187" s="4" t="s">
        <v>200</v>
      </c>
      <c r="BD187" s="8" t="s">
        <v>200</v>
      </c>
      <c r="BE187" s="4">
        <v>5</v>
      </c>
      <c r="BF187" s="8">
        <v>295.81</v>
      </c>
      <c r="BG187" s="7" t="s">
        <v>200</v>
      </c>
      <c r="BH187" s="7" t="s">
        <v>200</v>
      </c>
      <c r="BI187" s="7"/>
      <c r="BJ187" s="4"/>
      <c r="BK187" s="8"/>
      <c r="BL187" s="2" t="s">
        <v>1269</v>
      </c>
      <c r="BM187" s="7"/>
      <c r="BN187" s="7"/>
      <c r="BO187" s="4"/>
      <c r="BP187" s="8"/>
      <c r="BQ187" s="4"/>
      <c r="BR187" s="8"/>
      <c r="BS187" s="7"/>
      <c r="BT187" s="7"/>
      <c r="BU187" s="2" t="s">
        <v>1017</v>
      </c>
      <c r="BV187" s="2" t="s">
        <v>243</v>
      </c>
      <c r="BW187" s="2" t="s">
        <v>200</v>
      </c>
      <c r="BX187" s="2" t="s">
        <v>1567</v>
      </c>
      <c r="BY187" s="2" t="s">
        <v>212</v>
      </c>
      <c r="BZ187" s="2" t="s">
        <v>200</v>
      </c>
      <c r="CA187" s="4"/>
      <c r="CB187" s="8"/>
      <c r="CC187" s="4">
        <v>1</v>
      </c>
      <c r="CD187" s="8">
        <v>38.25</v>
      </c>
      <c r="CE187" s="7">
        <v>-1</v>
      </c>
      <c r="CF187" s="7">
        <v>-1</v>
      </c>
      <c r="CG187" s="2" t="s">
        <v>210</v>
      </c>
      <c r="CH187" s="2" t="s">
        <v>243</v>
      </c>
      <c r="CI187" s="2" t="s">
        <v>596</v>
      </c>
      <c r="CJ187" s="2" t="s">
        <v>2212</v>
      </c>
      <c r="CK187" s="2" t="s">
        <v>499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243</v>
      </c>
      <c r="CU187" s="2" t="s">
        <v>215</v>
      </c>
      <c r="CV187" s="2" t="s">
        <v>638</v>
      </c>
      <c r="CW187" s="2" t="s">
        <v>212</v>
      </c>
      <c r="CX187" s="2" t="s">
        <v>200</v>
      </c>
      <c r="CY187" s="4"/>
      <c r="CZ187" s="8"/>
      <c r="DA187" s="4"/>
      <c r="DB187" s="8"/>
      <c r="DC187" s="7"/>
      <c r="DD187" s="7"/>
      <c r="DE187" s="2" t="s">
        <v>210</v>
      </c>
      <c r="DF187" s="2" t="s">
        <v>243</v>
      </c>
      <c r="DG187" s="2" t="s">
        <v>596</v>
      </c>
      <c r="DH187" s="2" t="s">
        <v>1582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243</v>
      </c>
      <c r="DS187" s="2" t="s">
        <v>596</v>
      </c>
      <c r="DT187" s="2" t="s">
        <v>2213</v>
      </c>
      <c r="DU187" s="2" t="s">
        <v>212</v>
      </c>
      <c r="DV187" s="2" t="s">
        <v>200</v>
      </c>
      <c r="DW187" s="4"/>
      <c r="DX187" s="8"/>
      <c r="DY187" s="4">
        <v>1</v>
      </c>
      <c r="DZ187" s="8">
        <v>53.33</v>
      </c>
      <c r="EA187" s="7">
        <v>-1</v>
      </c>
      <c r="EB187" s="7">
        <v>-1</v>
      </c>
      <c r="EC187" s="2" t="s">
        <v>210</v>
      </c>
      <c r="ED187" s="2" t="s">
        <v>243</v>
      </c>
      <c r="EE187" s="2" t="s">
        <v>602</v>
      </c>
      <c r="EF187" s="2" t="s">
        <v>268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243</v>
      </c>
      <c r="EQ187" s="2" t="s">
        <v>596</v>
      </c>
      <c r="ER187" s="2" t="s">
        <v>600</v>
      </c>
      <c r="ES187" s="2" t="s">
        <v>212</v>
      </c>
      <c r="ET187" s="2" t="s">
        <v>200</v>
      </c>
      <c r="EU187" s="4"/>
      <c r="EV187" s="8"/>
      <c r="EW187" s="4"/>
      <c r="EX187" s="8"/>
      <c r="EY187" s="7"/>
      <c r="EZ187" s="7"/>
      <c r="FA187" s="2" t="s">
        <v>210</v>
      </c>
      <c r="FB187" s="2" t="s">
        <v>243</v>
      </c>
      <c r="FC187" s="2" t="s">
        <v>596</v>
      </c>
      <c r="FD187" s="2" t="s">
        <v>1883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243</v>
      </c>
      <c r="FO187" s="2" t="s">
        <v>226</v>
      </c>
      <c r="FP187" s="2" t="s">
        <v>200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254</v>
      </c>
      <c r="FZ187" s="2" t="s">
        <v>243</v>
      </c>
      <c r="GA187" s="2" t="s">
        <v>200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210</v>
      </c>
      <c r="GL187" s="2" t="s">
        <v>243</v>
      </c>
      <c r="GM187" s="2" t="s">
        <v>709</v>
      </c>
      <c r="GN187" s="2" t="s">
        <v>294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254</v>
      </c>
      <c r="GX187" s="2" t="s">
        <v>243</v>
      </c>
      <c r="GY187" s="2" t="s">
        <v>200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254</v>
      </c>
      <c r="HJ187" s="2" t="s">
        <v>243</v>
      </c>
      <c r="HK187" s="2" t="s">
        <v>200</v>
      </c>
      <c r="HL187" s="2" t="s">
        <v>200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254</v>
      </c>
      <c r="HV187" s="2" t="s">
        <v>243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210</v>
      </c>
      <c r="IH187" s="2" t="s">
        <v>243</v>
      </c>
      <c r="II187" s="2" t="s">
        <v>596</v>
      </c>
      <c r="IJ187" s="2" t="s">
        <v>2214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210</v>
      </c>
      <c r="IT187" s="2" t="s">
        <v>243</v>
      </c>
      <c r="IU187" s="2" t="s">
        <v>1395</v>
      </c>
      <c r="IV187" s="2" t="s">
        <v>2183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228</v>
      </c>
      <c r="JF187" s="2" t="s">
        <v>243</v>
      </c>
      <c r="JG187" s="2" t="s">
        <v>200</v>
      </c>
      <c r="JH187" s="2" t="s">
        <v>200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200</v>
      </c>
      <c r="JR187" s="2" t="s">
        <v>200</v>
      </c>
      <c r="JS187" s="2" t="s">
        <v>200</v>
      </c>
      <c r="JT187" s="2" t="s">
        <v>200</v>
      </c>
      <c r="JU187" s="2" t="s">
        <v>200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242</v>
      </c>
      <c r="KD187" s="2" t="s">
        <v>243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210</v>
      </c>
      <c r="KP187" s="2" t="s">
        <v>243</v>
      </c>
      <c r="KQ187" s="2" t="s">
        <v>1925</v>
      </c>
      <c r="KR187" s="2" t="s">
        <v>739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406</v>
      </c>
      <c r="LB187" s="2" t="s">
        <v>243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406</v>
      </c>
      <c r="LN187" s="2" t="s">
        <v>243</v>
      </c>
      <c r="LO187" s="2" t="s">
        <v>200</v>
      </c>
      <c r="LP187" s="2" t="s">
        <v>200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243</v>
      </c>
      <c r="MA187" s="2" t="s">
        <v>616</v>
      </c>
      <c r="MB187" s="2" t="s">
        <v>200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210</v>
      </c>
      <c r="ML187" s="2" t="s">
        <v>243</v>
      </c>
      <c r="MM187" s="2" t="s">
        <v>618</v>
      </c>
      <c r="MN187" s="2" t="s">
        <v>2215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254</v>
      </c>
      <c r="NJ187" s="2" t="s">
        <v>243</v>
      </c>
      <c r="NK187" s="2" t="s">
        <v>200</v>
      </c>
      <c r="NL187" s="2" t="s">
        <v>200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200</v>
      </c>
      <c r="OH187" s="2" t="s">
        <v>200</v>
      </c>
      <c r="OI187" s="2" t="s">
        <v>200</v>
      </c>
      <c r="OJ187" s="2" t="s">
        <v>200</v>
      </c>
      <c r="OK187" s="2" t="s">
        <v>200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210</v>
      </c>
      <c r="OT187" s="2" t="s">
        <v>243</v>
      </c>
      <c r="OU187" s="2" t="s">
        <v>666</v>
      </c>
      <c r="OV187" s="2" t="s">
        <v>200</v>
      </c>
      <c r="OW187" s="2" t="s">
        <v>212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243</v>
      </c>
      <c r="PG187" s="2" t="s">
        <v>621</v>
      </c>
      <c r="PH187" s="2" t="s">
        <v>200</v>
      </c>
      <c r="PI187" s="2" t="s">
        <v>212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254</v>
      </c>
      <c r="PR187" s="2" t="s">
        <v>243</v>
      </c>
      <c r="PS187" s="2" t="s">
        <v>200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243</v>
      </c>
      <c r="QQ187" s="2" t="s">
        <v>1636</v>
      </c>
      <c r="QR187" s="2" t="s">
        <v>1084</v>
      </c>
      <c r="QS187" s="2" t="s">
        <v>212</v>
      </c>
      <c r="QT187" s="2" t="s">
        <v>200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2216</v>
      </c>
      <c r="B188" s="2" t="s">
        <v>189</v>
      </c>
      <c r="C188" s="2" t="s">
        <v>190</v>
      </c>
      <c r="D188" s="2" t="s">
        <v>1619</v>
      </c>
      <c r="E188" s="2" t="s">
        <v>2105</v>
      </c>
      <c r="F188" s="2" t="s">
        <v>1562</v>
      </c>
      <c r="G188" s="2" t="s">
        <v>200</v>
      </c>
      <c r="H188" s="2" t="s">
        <v>200</v>
      </c>
      <c r="I188" s="2" t="s">
        <v>2211</v>
      </c>
      <c r="J188" s="2" t="s">
        <v>1516</v>
      </c>
      <c r="K188" s="2" t="s">
        <v>1563</v>
      </c>
      <c r="L188" s="3">
        <v>65</v>
      </c>
      <c r="M188" s="3">
        <v>68.24</v>
      </c>
      <c r="N188" s="3">
        <v>129.99</v>
      </c>
      <c r="O188" s="2" t="s">
        <v>1190</v>
      </c>
      <c r="P188" s="2" t="s">
        <v>396</v>
      </c>
      <c r="Q188" s="2" t="s">
        <v>199</v>
      </c>
      <c r="R188" s="2" t="s">
        <v>200</v>
      </c>
      <c r="S188" s="2" t="s">
        <v>1564</v>
      </c>
      <c r="T188" s="2" t="s">
        <v>200</v>
      </c>
      <c r="U188" s="2" t="s">
        <v>200</v>
      </c>
      <c r="V188" s="2" t="s">
        <v>1120</v>
      </c>
      <c r="W188" s="2" t="s">
        <v>722</v>
      </c>
      <c r="X188" s="2" t="s">
        <v>1565</v>
      </c>
      <c r="Y188" s="2" t="s">
        <v>592</v>
      </c>
      <c r="Z188" s="4"/>
      <c r="AA188" s="4">
        <f>=ROUNDDOWN({0},0)</f>
      </c>
      <c r="AB188" s="5"/>
      <c r="AC188" s="2" t="s">
        <v>200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/>
      <c r="AP188" s="4"/>
      <c r="AQ188" s="8"/>
      <c r="AR188" s="4">
        <v>3</v>
      </c>
      <c r="AS188" s="8">
        <v>204.23</v>
      </c>
      <c r="AT188" s="7">
        <v>-1</v>
      </c>
      <c r="AU188" s="7">
        <v>-1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/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/>
      <c r="BJ188" s="4"/>
      <c r="BK188" s="8"/>
      <c r="BL188" s="2" t="s">
        <v>2217</v>
      </c>
      <c r="BM188" s="7"/>
      <c r="BN188" s="7"/>
      <c r="BO188" s="4"/>
      <c r="BP188" s="8"/>
      <c r="BQ188" s="4"/>
      <c r="BR188" s="8"/>
      <c r="BS188" s="7"/>
      <c r="BT188" s="7"/>
      <c r="BU188" s="2" t="s">
        <v>1017</v>
      </c>
      <c r="BV188" s="2" t="s">
        <v>243</v>
      </c>
      <c r="BW188" s="2" t="s">
        <v>200</v>
      </c>
      <c r="BX188" s="2" t="s">
        <v>1567</v>
      </c>
      <c r="BY188" s="2" t="s">
        <v>212</v>
      </c>
      <c r="BZ188" s="2" t="s">
        <v>200</v>
      </c>
      <c r="CA188" s="4"/>
      <c r="CB188" s="8"/>
      <c r="CC188" s="4"/>
      <c r="CD188" s="8"/>
      <c r="CE188" s="7"/>
      <c r="CF188" s="7"/>
      <c r="CG188" s="2" t="s">
        <v>210</v>
      </c>
      <c r="CH188" s="2" t="s">
        <v>243</v>
      </c>
      <c r="CI188" s="2" t="s">
        <v>596</v>
      </c>
      <c r="CJ188" s="2" t="s">
        <v>2218</v>
      </c>
      <c r="CK188" s="2" t="s">
        <v>499</v>
      </c>
      <c r="CL188" s="2" t="s">
        <v>200</v>
      </c>
      <c r="CM188" s="4"/>
      <c r="CN188" s="8"/>
      <c r="CO188" s="4"/>
      <c r="CP188" s="8"/>
      <c r="CQ188" s="7"/>
      <c r="CR188" s="7"/>
      <c r="CS188" s="2" t="s">
        <v>210</v>
      </c>
      <c r="CT188" s="2" t="s">
        <v>243</v>
      </c>
      <c r="CU188" s="2" t="s">
        <v>215</v>
      </c>
      <c r="CV188" s="2" t="s">
        <v>1362</v>
      </c>
      <c r="CW188" s="2" t="s">
        <v>212</v>
      </c>
      <c r="CX188" s="2" t="s">
        <v>200</v>
      </c>
      <c r="CY188" s="4"/>
      <c r="CZ188" s="8"/>
      <c r="DA188" s="4">
        <v>1</v>
      </c>
      <c r="DB188" s="8">
        <v>67.73</v>
      </c>
      <c r="DC188" s="7">
        <v>-1</v>
      </c>
      <c r="DD188" s="7">
        <v>-1</v>
      </c>
      <c r="DE188" s="2" t="s">
        <v>210</v>
      </c>
      <c r="DF188" s="2" t="s">
        <v>243</v>
      </c>
      <c r="DG188" s="2" t="s">
        <v>596</v>
      </c>
      <c r="DH188" s="2" t="s">
        <v>2219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243</v>
      </c>
      <c r="DS188" s="2" t="s">
        <v>596</v>
      </c>
      <c r="DT188" s="2" t="s">
        <v>1570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243</v>
      </c>
      <c r="EE188" s="2" t="s">
        <v>602</v>
      </c>
      <c r="EF188" s="2" t="s">
        <v>227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243</v>
      </c>
      <c r="EQ188" s="2" t="s">
        <v>596</v>
      </c>
      <c r="ER188" s="2" t="s">
        <v>2220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243</v>
      </c>
      <c r="FC188" s="2" t="s">
        <v>596</v>
      </c>
      <c r="FD188" s="2" t="s">
        <v>2221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243</v>
      </c>
      <c r="FO188" s="2" t="s">
        <v>226</v>
      </c>
      <c r="FP188" s="2" t="s">
        <v>2222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254</v>
      </c>
      <c r="FZ188" s="2" t="s">
        <v>243</v>
      </c>
      <c r="GA188" s="2" t="s">
        <v>200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210</v>
      </c>
      <c r="GL188" s="2" t="s">
        <v>243</v>
      </c>
      <c r="GM188" s="2" t="s">
        <v>709</v>
      </c>
      <c r="GN188" s="2" t="s">
        <v>1169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254</v>
      </c>
      <c r="GX188" s="2" t="s">
        <v>243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254</v>
      </c>
      <c r="HJ188" s="2" t="s">
        <v>243</v>
      </c>
      <c r="HK188" s="2" t="s">
        <v>200</v>
      </c>
      <c r="HL188" s="2" t="s">
        <v>200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254</v>
      </c>
      <c r="HV188" s="2" t="s">
        <v>243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210</v>
      </c>
      <c r="IH188" s="2" t="s">
        <v>243</v>
      </c>
      <c r="II188" s="2" t="s">
        <v>596</v>
      </c>
      <c r="IJ188" s="2" t="s">
        <v>1575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210</v>
      </c>
      <c r="IT188" s="2" t="s">
        <v>243</v>
      </c>
      <c r="IU188" s="2" t="s">
        <v>1395</v>
      </c>
      <c r="IV188" s="2" t="s">
        <v>1104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228</v>
      </c>
      <c r="JF188" s="2" t="s">
        <v>243</v>
      </c>
      <c r="JG188" s="2" t="s">
        <v>200</v>
      </c>
      <c r="JH188" s="2" t="s">
        <v>200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200</v>
      </c>
      <c r="JR188" s="2" t="s">
        <v>200</v>
      </c>
      <c r="JS188" s="2" t="s">
        <v>200</v>
      </c>
      <c r="JT188" s="2" t="s">
        <v>200</v>
      </c>
      <c r="JU188" s="2" t="s">
        <v>200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242</v>
      </c>
      <c r="KD188" s="2" t="s">
        <v>243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>
        <v>2</v>
      </c>
      <c r="KL188" s="8">
        <v>136.5</v>
      </c>
      <c r="KM188" s="7">
        <v>-1</v>
      </c>
      <c r="KN188" s="7">
        <v>-1</v>
      </c>
      <c r="KO188" s="2" t="s">
        <v>210</v>
      </c>
      <c r="KP188" s="2" t="s">
        <v>243</v>
      </c>
      <c r="KQ188" s="2" t="s">
        <v>1925</v>
      </c>
      <c r="KR188" s="2" t="s">
        <v>1759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406</v>
      </c>
      <c r="LB188" s="2" t="s">
        <v>243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254</v>
      </c>
      <c r="LN188" s="2" t="s">
        <v>243</v>
      </c>
      <c r="LO188" s="2" t="s">
        <v>200</v>
      </c>
      <c r="LP188" s="2" t="s">
        <v>200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243</v>
      </c>
      <c r="MA188" s="2" t="s">
        <v>616</v>
      </c>
      <c r="MB188" s="2" t="s">
        <v>1130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210</v>
      </c>
      <c r="ML188" s="2" t="s">
        <v>251</v>
      </c>
      <c r="MM188" s="2" t="s">
        <v>618</v>
      </c>
      <c r="MN188" s="2" t="s">
        <v>1569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254</v>
      </c>
      <c r="NJ188" s="2" t="s">
        <v>243</v>
      </c>
      <c r="NK188" s="2" t="s">
        <v>200</v>
      </c>
      <c r="NL188" s="2" t="s">
        <v>200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200</v>
      </c>
      <c r="OH188" s="2" t="s">
        <v>200</v>
      </c>
      <c r="OI188" s="2" t="s">
        <v>200</v>
      </c>
      <c r="OJ188" s="2" t="s">
        <v>200</v>
      </c>
      <c r="OK188" s="2" t="s">
        <v>200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210</v>
      </c>
      <c r="OT188" s="2" t="s">
        <v>243</v>
      </c>
      <c r="OU188" s="2" t="s">
        <v>666</v>
      </c>
      <c r="OV188" s="2" t="s">
        <v>1554</v>
      </c>
      <c r="OW188" s="2" t="s">
        <v>212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243</v>
      </c>
      <c r="PG188" s="2" t="s">
        <v>621</v>
      </c>
      <c r="PH188" s="2" t="s">
        <v>200</v>
      </c>
      <c r="PI188" s="2" t="s">
        <v>212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254</v>
      </c>
      <c r="PR188" s="2" t="s">
        <v>243</v>
      </c>
      <c r="PS188" s="2" t="s">
        <v>200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243</v>
      </c>
      <c r="QQ188" s="2" t="s">
        <v>1636</v>
      </c>
      <c r="QR188" s="2" t="s">
        <v>1096</v>
      </c>
      <c r="QS188" s="2" t="s">
        <v>212</v>
      </c>
      <c r="QT188" s="2" t="s">
        <v>200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2223</v>
      </c>
      <c r="B189" s="2" t="s">
        <v>189</v>
      </c>
      <c r="C189" s="2" t="s">
        <v>190</v>
      </c>
      <c r="D189" s="2" t="s">
        <v>1619</v>
      </c>
      <c r="E189" s="2" t="s">
        <v>2105</v>
      </c>
      <c r="F189" s="2" t="s">
        <v>1592</v>
      </c>
      <c r="G189" s="2" t="s">
        <v>200</v>
      </c>
      <c r="H189" s="2" t="s">
        <v>200</v>
      </c>
      <c r="I189" s="2" t="s">
        <v>2211</v>
      </c>
      <c r="J189" s="2" t="s">
        <v>1490</v>
      </c>
      <c r="K189" s="2" t="s">
        <v>1563</v>
      </c>
      <c r="L189" s="3">
        <v>43.2</v>
      </c>
      <c r="M189" s="3">
        <v>45.35</v>
      </c>
      <c r="N189" s="3">
        <v>89.99</v>
      </c>
      <c r="O189" s="2" t="s">
        <v>1266</v>
      </c>
      <c r="P189" s="2" t="s">
        <v>396</v>
      </c>
      <c r="Q189" s="2" t="s">
        <v>199</v>
      </c>
      <c r="R189" s="2" t="s">
        <v>200</v>
      </c>
      <c r="S189" s="2" t="s">
        <v>1593</v>
      </c>
      <c r="T189" s="2" t="s">
        <v>200</v>
      </c>
      <c r="U189" s="2" t="s">
        <v>200</v>
      </c>
      <c r="V189" s="2" t="s">
        <v>1594</v>
      </c>
      <c r="W189" s="2" t="s">
        <v>723</v>
      </c>
      <c r="X189" s="2" t="s">
        <v>1595</v>
      </c>
      <c r="Y189" s="2" t="s">
        <v>592</v>
      </c>
      <c r="Z189" s="4">
        <v>28</v>
      </c>
      <c r="AA189" s="4">
        <f>=ROUNDDOWN({0},0)</f>
      </c>
      <c r="AB189" s="5"/>
      <c r="AC189" s="2" t="s">
        <v>200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200</v>
      </c>
      <c r="AW189" s="8" t="s">
        <v>200</v>
      </c>
      <c r="AX189" s="4">
        <v>3</v>
      </c>
      <c r="AY189" s="8">
        <v>150.52</v>
      </c>
      <c r="AZ189" s="7" t="s">
        <v>200</v>
      </c>
      <c r="BA189" s="7" t="s">
        <v>200</v>
      </c>
      <c r="BB189" s="7"/>
      <c r="BC189" s="4" t="s">
        <v>200</v>
      </c>
      <c r="BD189" s="8" t="s">
        <v>200</v>
      </c>
      <c r="BE189" s="4">
        <v>3</v>
      </c>
      <c r="BF189" s="8">
        <v>150.52</v>
      </c>
      <c r="BG189" s="7" t="s">
        <v>200</v>
      </c>
      <c r="BH189" s="7" t="s">
        <v>200</v>
      </c>
      <c r="BI189" s="7"/>
      <c r="BJ189" s="4"/>
      <c r="BK189" s="8"/>
      <c r="BL189" s="2" t="s">
        <v>200</v>
      </c>
      <c r="BM189" s="7"/>
      <c r="BN189" s="7"/>
      <c r="BO189" s="4"/>
      <c r="BP189" s="8"/>
      <c r="BQ189" s="4"/>
      <c r="BR189" s="8"/>
      <c r="BS189" s="7"/>
      <c r="BT189" s="7"/>
      <c r="BU189" s="2" t="s">
        <v>1307</v>
      </c>
      <c r="BV189" s="2" t="s">
        <v>243</v>
      </c>
      <c r="BW189" s="2" t="s">
        <v>200</v>
      </c>
      <c r="BX189" s="2" t="s">
        <v>2167</v>
      </c>
      <c r="BY189" s="2" t="s">
        <v>212</v>
      </c>
      <c r="BZ189" s="2" t="s">
        <v>200</v>
      </c>
      <c r="CA189" s="4"/>
      <c r="CB189" s="8"/>
      <c r="CC189" s="4"/>
      <c r="CD189" s="8"/>
      <c r="CE189" s="7"/>
      <c r="CF189" s="7"/>
      <c r="CG189" s="2" t="s">
        <v>210</v>
      </c>
      <c r="CH189" s="2" t="s">
        <v>197</v>
      </c>
      <c r="CI189" s="2" t="s">
        <v>596</v>
      </c>
      <c r="CJ189" s="2" t="s">
        <v>2224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197</v>
      </c>
      <c r="CU189" s="2" t="s">
        <v>215</v>
      </c>
      <c r="CV189" s="2" t="s">
        <v>1409</v>
      </c>
      <c r="CW189" s="2" t="s">
        <v>212</v>
      </c>
      <c r="CX189" s="2" t="s">
        <v>200</v>
      </c>
      <c r="CY189" s="4"/>
      <c r="CZ189" s="8"/>
      <c r="DA189" s="4"/>
      <c r="DB189" s="8"/>
      <c r="DC189" s="7"/>
      <c r="DD189" s="7"/>
      <c r="DE189" s="2" t="s">
        <v>210</v>
      </c>
      <c r="DF189" s="2" t="s">
        <v>197</v>
      </c>
      <c r="DG189" s="2" t="s">
        <v>596</v>
      </c>
      <c r="DH189" s="2" t="s">
        <v>1502</v>
      </c>
      <c r="DI189" s="2" t="s">
        <v>212</v>
      </c>
      <c r="DJ189" s="2" t="s">
        <v>200</v>
      </c>
      <c r="DK189" s="4"/>
      <c r="DL189" s="8"/>
      <c r="DM189" s="4"/>
      <c r="DN189" s="8"/>
      <c r="DO189" s="7"/>
      <c r="DP189" s="7"/>
      <c r="DQ189" s="2" t="s">
        <v>210</v>
      </c>
      <c r="DR189" s="2" t="s">
        <v>197</v>
      </c>
      <c r="DS189" s="2" t="s">
        <v>596</v>
      </c>
      <c r="DT189" s="2" t="s">
        <v>2225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602</v>
      </c>
      <c r="EF189" s="2" t="s">
        <v>706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243</v>
      </c>
      <c r="EQ189" s="2" t="s">
        <v>596</v>
      </c>
      <c r="ER189" s="2" t="s">
        <v>1596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654</v>
      </c>
      <c r="FD189" s="2" t="s">
        <v>1588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197</v>
      </c>
      <c r="FO189" s="2" t="s">
        <v>226</v>
      </c>
      <c r="FP189" s="2" t="s">
        <v>519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228</v>
      </c>
      <c r="FZ189" s="2" t="s">
        <v>197</v>
      </c>
      <c r="GA189" s="2" t="s">
        <v>200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406</v>
      </c>
      <c r="GL189" s="2" t="s">
        <v>197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254</v>
      </c>
      <c r="GX189" s="2" t="s">
        <v>197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369</v>
      </c>
      <c r="HL189" s="2" t="s">
        <v>200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254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210</v>
      </c>
      <c r="IH189" s="2" t="s">
        <v>197</v>
      </c>
      <c r="II189" s="2" t="s">
        <v>596</v>
      </c>
      <c r="IJ189" s="2" t="s">
        <v>996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1017</v>
      </c>
      <c r="IT189" s="2" t="s">
        <v>243</v>
      </c>
      <c r="IU189" s="2" t="s">
        <v>1395</v>
      </c>
      <c r="IV189" s="2" t="s">
        <v>2189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228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200</v>
      </c>
      <c r="JR189" s="2" t="s">
        <v>200</v>
      </c>
      <c r="JS189" s="2" t="s">
        <v>200</v>
      </c>
      <c r="JT189" s="2" t="s">
        <v>200</v>
      </c>
      <c r="JU189" s="2" t="s">
        <v>200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242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210</v>
      </c>
      <c r="KP189" s="2" t="s">
        <v>243</v>
      </c>
      <c r="KQ189" s="2" t="s">
        <v>1925</v>
      </c>
      <c r="KR189" s="2" t="s">
        <v>2226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406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254</v>
      </c>
      <c r="LN189" s="2" t="s">
        <v>197</v>
      </c>
      <c r="LO189" s="2" t="s">
        <v>200</v>
      </c>
      <c r="LP189" s="2" t="s">
        <v>200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197</v>
      </c>
      <c r="MA189" s="2" t="s">
        <v>616</v>
      </c>
      <c r="MB189" s="2" t="s">
        <v>200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210</v>
      </c>
      <c r="ML189" s="2" t="s">
        <v>251</v>
      </c>
      <c r="MM189" s="2" t="s">
        <v>618</v>
      </c>
      <c r="MN189" s="2" t="s">
        <v>1509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254</v>
      </c>
      <c r="NJ189" s="2" t="s">
        <v>197</v>
      </c>
      <c r="NK189" s="2" t="s">
        <v>200</v>
      </c>
      <c r="NL189" s="2" t="s">
        <v>200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210</v>
      </c>
      <c r="NV189" s="2" t="s">
        <v>243</v>
      </c>
      <c r="NW189" s="2" t="s">
        <v>279</v>
      </c>
      <c r="NX189" s="2" t="s">
        <v>200</v>
      </c>
      <c r="NY189" s="2" t="s">
        <v>212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200</v>
      </c>
      <c r="OH189" s="2" t="s">
        <v>200</v>
      </c>
      <c r="OI189" s="2" t="s">
        <v>200</v>
      </c>
      <c r="OJ189" s="2" t="s">
        <v>200</v>
      </c>
      <c r="OK189" s="2" t="s">
        <v>200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210</v>
      </c>
      <c r="OT189" s="2" t="s">
        <v>243</v>
      </c>
      <c r="OU189" s="2" t="s">
        <v>666</v>
      </c>
      <c r="OV189" s="2" t="s">
        <v>200</v>
      </c>
      <c r="OW189" s="2" t="s">
        <v>212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197</v>
      </c>
      <c r="PG189" s="2" t="s">
        <v>621</v>
      </c>
      <c r="PH189" s="2" t="s">
        <v>355</v>
      </c>
      <c r="PI189" s="2" t="s">
        <v>212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254</v>
      </c>
      <c r="PR189" s="2" t="s">
        <v>197</v>
      </c>
      <c r="PS189" s="2" t="s">
        <v>200</v>
      </c>
      <c r="PT189" s="2" t="s">
        <v>200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243</v>
      </c>
      <c r="QQ189" s="2" t="s">
        <v>900</v>
      </c>
      <c r="QR189" s="2" t="s">
        <v>1032</v>
      </c>
      <c r="QS189" s="2" t="s">
        <v>212</v>
      </c>
      <c r="QT189" s="2" t="s">
        <v>200</v>
      </c>
      <c r="QU189" s="4">
        <v>28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2227</v>
      </c>
      <c r="B190" s="2" t="s">
        <v>189</v>
      </c>
      <c r="C190" s="2" t="s">
        <v>190</v>
      </c>
      <c r="D190" s="2" t="s">
        <v>1619</v>
      </c>
      <c r="E190" s="2" t="s">
        <v>2105</v>
      </c>
      <c r="F190" s="2" t="s">
        <v>1592</v>
      </c>
      <c r="G190" s="2" t="s">
        <v>200</v>
      </c>
      <c r="H190" s="2" t="s">
        <v>200</v>
      </c>
      <c r="I190" s="2" t="s">
        <v>2211</v>
      </c>
      <c r="J190" s="2" t="s">
        <v>195</v>
      </c>
      <c r="K190" s="2" t="s">
        <v>1563</v>
      </c>
      <c r="L190" s="3">
        <v>52.8</v>
      </c>
      <c r="M190" s="3">
        <v>55.43</v>
      </c>
      <c r="N190" s="3">
        <v>109.99</v>
      </c>
      <c r="O190" s="2" t="s">
        <v>1190</v>
      </c>
      <c r="P190" s="2" t="s">
        <v>396</v>
      </c>
      <c r="Q190" s="2" t="s">
        <v>199</v>
      </c>
      <c r="R190" s="2" t="s">
        <v>200</v>
      </c>
      <c r="S190" s="2" t="s">
        <v>1593</v>
      </c>
      <c r="T190" s="2" t="s">
        <v>200</v>
      </c>
      <c r="U190" s="2" t="s">
        <v>200</v>
      </c>
      <c r="V190" s="2" t="s">
        <v>1594</v>
      </c>
      <c r="W190" s="2" t="s">
        <v>723</v>
      </c>
      <c r="X190" s="2" t="s">
        <v>1595</v>
      </c>
      <c r="Y190" s="2" t="s">
        <v>592</v>
      </c>
      <c r="Z190" s="4"/>
      <c r="AA190" s="4">
        <f>=ROUNDDOWN({0},0)</f>
      </c>
      <c r="AB190" s="5"/>
      <c r="AC190" s="2" t="s">
        <v>200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/>
      <c r="AP190" s="4"/>
      <c r="AQ190" s="8"/>
      <c r="AR190" s="4">
        <v>3</v>
      </c>
      <c r="AS190" s="8">
        <v>150.52</v>
      </c>
      <c r="AT190" s="7">
        <v>-1</v>
      </c>
      <c r="AU190" s="7">
        <v>-1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/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/>
      <c r="BJ190" s="4"/>
      <c r="BK190" s="8"/>
      <c r="BL190" s="2" t="s">
        <v>1920</v>
      </c>
      <c r="BM190" s="7"/>
      <c r="BN190" s="7"/>
      <c r="BO190" s="4"/>
      <c r="BP190" s="8"/>
      <c r="BQ190" s="4"/>
      <c r="BR190" s="8"/>
      <c r="BS190" s="7"/>
      <c r="BT190" s="7"/>
      <c r="BU190" s="2" t="s">
        <v>1307</v>
      </c>
      <c r="BV190" s="2" t="s">
        <v>243</v>
      </c>
      <c r="BW190" s="2" t="s">
        <v>200</v>
      </c>
      <c r="BX190" s="2" t="s">
        <v>2167</v>
      </c>
      <c r="BY190" s="2" t="s">
        <v>212</v>
      </c>
      <c r="BZ190" s="2" t="s">
        <v>200</v>
      </c>
      <c r="CA190" s="4"/>
      <c r="CB190" s="8"/>
      <c r="CC190" s="4">
        <v>2</v>
      </c>
      <c r="CD190" s="8">
        <v>101.96</v>
      </c>
      <c r="CE190" s="7">
        <v>-1</v>
      </c>
      <c r="CF190" s="7">
        <v>-1</v>
      </c>
      <c r="CG190" s="2" t="s">
        <v>210</v>
      </c>
      <c r="CH190" s="2" t="s">
        <v>243</v>
      </c>
      <c r="CI190" s="2" t="s">
        <v>596</v>
      </c>
      <c r="CJ190" s="2" t="s">
        <v>1509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243</v>
      </c>
      <c r="CU190" s="2" t="s">
        <v>215</v>
      </c>
      <c r="CV190" s="2" t="s">
        <v>2228</v>
      </c>
      <c r="CW190" s="2" t="s">
        <v>212</v>
      </c>
      <c r="CX190" s="2" t="s">
        <v>200</v>
      </c>
      <c r="CY190" s="4"/>
      <c r="CZ190" s="8"/>
      <c r="DA190" s="4"/>
      <c r="DB190" s="8"/>
      <c r="DC190" s="7"/>
      <c r="DD190" s="7"/>
      <c r="DE190" s="2" t="s">
        <v>210</v>
      </c>
      <c r="DF190" s="2" t="s">
        <v>243</v>
      </c>
      <c r="DG190" s="2" t="s">
        <v>596</v>
      </c>
      <c r="DH190" s="2" t="s">
        <v>1495</v>
      </c>
      <c r="DI190" s="2" t="s">
        <v>212</v>
      </c>
      <c r="DJ190" s="2" t="s">
        <v>200</v>
      </c>
      <c r="DK190" s="4"/>
      <c r="DL190" s="8"/>
      <c r="DM190" s="4">
        <v>1</v>
      </c>
      <c r="DN190" s="8">
        <v>48.56</v>
      </c>
      <c r="DO190" s="7">
        <v>-1</v>
      </c>
      <c r="DP190" s="7">
        <v>-1</v>
      </c>
      <c r="DQ190" s="2" t="s">
        <v>210</v>
      </c>
      <c r="DR190" s="2" t="s">
        <v>243</v>
      </c>
      <c r="DS190" s="2" t="s">
        <v>596</v>
      </c>
      <c r="DT190" s="2" t="s">
        <v>2229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243</v>
      </c>
      <c r="EE190" s="2" t="s">
        <v>602</v>
      </c>
      <c r="EF190" s="2" t="s">
        <v>1519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243</v>
      </c>
      <c r="EQ190" s="2" t="s">
        <v>596</v>
      </c>
      <c r="ER190" s="2" t="s">
        <v>1495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243</v>
      </c>
      <c r="FC190" s="2" t="s">
        <v>596</v>
      </c>
      <c r="FD190" s="2" t="s">
        <v>2230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243</v>
      </c>
      <c r="FO190" s="2" t="s">
        <v>226</v>
      </c>
      <c r="FP190" s="2" t="s">
        <v>250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228</v>
      </c>
      <c r="FZ190" s="2" t="s">
        <v>243</v>
      </c>
      <c r="GA190" s="2" t="s">
        <v>200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406</v>
      </c>
      <c r="GL190" s="2" t="s">
        <v>243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254</v>
      </c>
      <c r="GX190" s="2" t="s">
        <v>243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243</v>
      </c>
      <c r="HK190" s="2" t="s">
        <v>369</v>
      </c>
      <c r="HL190" s="2" t="s">
        <v>200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254</v>
      </c>
      <c r="HV190" s="2" t="s">
        <v>243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210</v>
      </c>
      <c r="IH190" s="2" t="s">
        <v>243</v>
      </c>
      <c r="II190" s="2" t="s">
        <v>596</v>
      </c>
      <c r="IJ190" s="2" t="s">
        <v>2231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1017</v>
      </c>
      <c r="IT190" s="2" t="s">
        <v>243</v>
      </c>
      <c r="IU190" s="2" t="s">
        <v>1395</v>
      </c>
      <c r="IV190" s="2" t="s">
        <v>1854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228</v>
      </c>
      <c r="JF190" s="2" t="s">
        <v>243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200</v>
      </c>
      <c r="JR190" s="2" t="s">
        <v>200</v>
      </c>
      <c r="JS190" s="2" t="s">
        <v>200</v>
      </c>
      <c r="JT190" s="2" t="s">
        <v>200</v>
      </c>
      <c r="JU190" s="2" t="s">
        <v>200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242</v>
      </c>
      <c r="KD190" s="2" t="s">
        <v>243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243</v>
      </c>
      <c r="KQ190" s="2" t="s">
        <v>259</v>
      </c>
      <c r="KR190" s="2" t="s">
        <v>411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406</v>
      </c>
      <c r="LB190" s="2" t="s">
        <v>243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254</v>
      </c>
      <c r="LN190" s="2" t="s">
        <v>243</v>
      </c>
      <c r="LO190" s="2" t="s">
        <v>200</v>
      </c>
      <c r="LP190" s="2" t="s">
        <v>200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243</v>
      </c>
      <c r="MA190" s="2" t="s">
        <v>616</v>
      </c>
      <c r="MB190" s="2" t="s">
        <v>267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210</v>
      </c>
      <c r="ML190" s="2" t="s">
        <v>243</v>
      </c>
      <c r="MM190" s="2" t="s">
        <v>618</v>
      </c>
      <c r="MN190" s="2" t="s">
        <v>1509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254</v>
      </c>
      <c r="NJ190" s="2" t="s">
        <v>243</v>
      </c>
      <c r="NK190" s="2" t="s">
        <v>200</v>
      </c>
      <c r="NL190" s="2" t="s">
        <v>200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210</v>
      </c>
      <c r="NV190" s="2" t="s">
        <v>243</v>
      </c>
      <c r="NW190" s="2" t="s">
        <v>279</v>
      </c>
      <c r="NX190" s="2" t="s">
        <v>200</v>
      </c>
      <c r="NY190" s="2" t="s">
        <v>212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200</v>
      </c>
      <c r="OH190" s="2" t="s">
        <v>200</v>
      </c>
      <c r="OI190" s="2" t="s">
        <v>200</v>
      </c>
      <c r="OJ190" s="2" t="s">
        <v>200</v>
      </c>
      <c r="OK190" s="2" t="s">
        <v>200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210</v>
      </c>
      <c r="OT190" s="2" t="s">
        <v>243</v>
      </c>
      <c r="OU190" s="2" t="s">
        <v>666</v>
      </c>
      <c r="OV190" s="2" t="s">
        <v>2232</v>
      </c>
      <c r="OW190" s="2" t="s">
        <v>212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243</v>
      </c>
      <c r="PG190" s="2" t="s">
        <v>621</v>
      </c>
      <c r="PH190" s="2" t="s">
        <v>2043</v>
      </c>
      <c r="PI190" s="2" t="s">
        <v>212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254</v>
      </c>
      <c r="PR190" s="2" t="s">
        <v>243</v>
      </c>
      <c r="PS190" s="2" t="s">
        <v>200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243</v>
      </c>
      <c r="QQ190" s="2" t="s">
        <v>900</v>
      </c>
      <c r="QR190" s="2" t="s">
        <v>2233</v>
      </c>
      <c r="QS190" s="2" t="s">
        <v>212</v>
      </c>
      <c r="QT190" s="2" t="s">
        <v>200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2234</v>
      </c>
      <c r="B191" s="2" t="s">
        <v>189</v>
      </c>
      <c r="C191" s="2" t="s">
        <v>190</v>
      </c>
      <c r="D191" s="2" t="s">
        <v>1619</v>
      </c>
      <c r="E191" s="2" t="s">
        <v>2105</v>
      </c>
      <c r="F191" s="2" t="s">
        <v>1592</v>
      </c>
      <c r="G191" s="2" t="s">
        <v>200</v>
      </c>
      <c r="H191" s="2" t="s">
        <v>200</v>
      </c>
      <c r="I191" s="2" t="s">
        <v>2211</v>
      </c>
      <c r="J191" s="2" t="s">
        <v>1516</v>
      </c>
      <c r="K191" s="2" t="s">
        <v>1563</v>
      </c>
      <c r="L191" s="3">
        <v>69.5</v>
      </c>
      <c r="M191" s="3">
        <v>72.98</v>
      </c>
      <c r="N191" s="3">
        <v>139</v>
      </c>
      <c r="O191" s="2" t="s">
        <v>1266</v>
      </c>
      <c r="P191" s="2" t="s">
        <v>396</v>
      </c>
      <c r="Q191" s="2" t="s">
        <v>199</v>
      </c>
      <c r="R191" s="2" t="s">
        <v>200</v>
      </c>
      <c r="S191" s="2" t="s">
        <v>1593</v>
      </c>
      <c r="T191" s="2" t="s">
        <v>200</v>
      </c>
      <c r="U191" s="2" t="s">
        <v>200</v>
      </c>
      <c r="V191" s="2" t="s">
        <v>1594</v>
      </c>
      <c r="W191" s="2" t="s">
        <v>723</v>
      </c>
      <c r="X191" s="2" t="s">
        <v>1595</v>
      </c>
      <c r="Y191" s="2" t="s">
        <v>592</v>
      </c>
      <c r="Z191" s="4">
        <v>27</v>
      </c>
      <c r="AA191" s="4">
        <f>=ROUNDDOWN(135,0)</f>
      </c>
      <c r="AB191" s="5">
        <v>0.2</v>
      </c>
      <c r="AC191" s="2" t="s">
        <v>200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200</v>
      </c>
      <c r="AW191" s="8" t="s">
        <v>200</v>
      </c>
      <c r="AX191" s="4" t="s">
        <v>200</v>
      </c>
      <c r="AY191" s="8" t="s">
        <v>200</v>
      </c>
      <c r="AZ191" s="7" t="s">
        <v>200</v>
      </c>
      <c r="BA191" s="7" t="s">
        <v>200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/>
      <c r="BJ191" s="4"/>
      <c r="BK191" s="8"/>
      <c r="BL191" s="2" t="s">
        <v>200</v>
      </c>
      <c r="BM191" s="7"/>
      <c r="BN191" s="7"/>
      <c r="BO191" s="4"/>
      <c r="BP191" s="8"/>
      <c r="BQ191" s="4"/>
      <c r="BR191" s="8"/>
      <c r="BS191" s="7"/>
      <c r="BT191" s="7"/>
      <c r="BU191" s="2" t="s">
        <v>1307</v>
      </c>
      <c r="BV191" s="2" t="s">
        <v>243</v>
      </c>
      <c r="BW191" s="2" t="s">
        <v>200</v>
      </c>
      <c r="BX191" s="2" t="s">
        <v>2235</v>
      </c>
      <c r="BY191" s="2" t="s">
        <v>212</v>
      </c>
      <c r="BZ191" s="2" t="s">
        <v>200</v>
      </c>
      <c r="CA191" s="4"/>
      <c r="CB191" s="8"/>
      <c r="CC191" s="4"/>
      <c r="CD191" s="8"/>
      <c r="CE191" s="7"/>
      <c r="CF191" s="7"/>
      <c r="CG191" s="2" t="s">
        <v>210</v>
      </c>
      <c r="CH191" s="2" t="s">
        <v>197</v>
      </c>
      <c r="CI191" s="2" t="s">
        <v>596</v>
      </c>
      <c r="CJ191" s="2" t="s">
        <v>2236</v>
      </c>
      <c r="CK191" s="2" t="s">
        <v>212</v>
      </c>
      <c r="CL191" s="2" t="s">
        <v>200</v>
      </c>
      <c r="CM191" s="4"/>
      <c r="CN191" s="8"/>
      <c r="CO191" s="4"/>
      <c r="CP191" s="8"/>
      <c r="CQ191" s="7"/>
      <c r="CR191" s="7"/>
      <c r="CS191" s="2" t="s">
        <v>210</v>
      </c>
      <c r="CT191" s="2" t="s">
        <v>197</v>
      </c>
      <c r="CU191" s="2" t="s">
        <v>215</v>
      </c>
      <c r="CV191" s="2" t="s">
        <v>2237</v>
      </c>
      <c r="CW191" s="2" t="s">
        <v>212</v>
      </c>
      <c r="CX191" s="2" t="s">
        <v>200</v>
      </c>
      <c r="CY191" s="4"/>
      <c r="CZ191" s="8"/>
      <c r="DA191" s="4"/>
      <c r="DB191" s="8"/>
      <c r="DC191" s="7"/>
      <c r="DD191" s="7"/>
      <c r="DE191" s="2" t="s">
        <v>210</v>
      </c>
      <c r="DF191" s="2" t="s">
        <v>197</v>
      </c>
      <c r="DG191" s="2" t="s">
        <v>596</v>
      </c>
      <c r="DH191" s="2" t="s">
        <v>1509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596</v>
      </c>
      <c r="DT191" s="2" t="s">
        <v>2238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602</v>
      </c>
      <c r="EF191" s="2" t="s">
        <v>227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243</v>
      </c>
      <c r="EQ191" s="2" t="s">
        <v>596</v>
      </c>
      <c r="ER191" s="2" t="s">
        <v>1596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197</v>
      </c>
      <c r="FC191" s="2" t="s">
        <v>596</v>
      </c>
      <c r="FD191" s="2" t="s">
        <v>2239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226</v>
      </c>
      <c r="FP191" s="2" t="s">
        <v>900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228</v>
      </c>
      <c r="FZ191" s="2" t="s">
        <v>197</v>
      </c>
      <c r="GA191" s="2" t="s">
        <v>200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406</v>
      </c>
      <c r="GL191" s="2" t="s">
        <v>197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254</v>
      </c>
      <c r="GX191" s="2" t="s">
        <v>197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369</v>
      </c>
      <c r="HL191" s="2" t="s">
        <v>200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254</v>
      </c>
      <c r="HV191" s="2" t="s">
        <v>197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210</v>
      </c>
      <c r="IH191" s="2" t="s">
        <v>197</v>
      </c>
      <c r="II191" s="2" t="s">
        <v>596</v>
      </c>
      <c r="IJ191" s="2" t="s">
        <v>657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1017</v>
      </c>
      <c r="IT191" s="2" t="s">
        <v>243</v>
      </c>
      <c r="IU191" s="2" t="s">
        <v>1395</v>
      </c>
      <c r="IV191" s="2" t="s">
        <v>1862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228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200</v>
      </c>
      <c r="JR191" s="2" t="s">
        <v>200</v>
      </c>
      <c r="JS191" s="2" t="s">
        <v>200</v>
      </c>
      <c r="JT191" s="2" t="s">
        <v>200</v>
      </c>
      <c r="JU191" s="2" t="s">
        <v>200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242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243</v>
      </c>
      <c r="KQ191" s="2" t="s">
        <v>985</v>
      </c>
      <c r="KR191" s="2" t="s">
        <v>438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406</v>
      </c>
      <c r="LB191" s="2" t="s">
        <v>197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254</v>
      </c>
      <c r="LN191" s="2" t="s">
        <v>197</v>
      </c>
      <c r="LO191" s="2" t="s">
        <v>200</v>
      </c>
      <c r="LP191" s="2" t="s">
        <v>200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197</v>
      </c>
      <c r="MA191" s="2" t="s">
        <v>616</v>
      </c>
      <c r="MB191" s="2" t="s">
        <v>200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210</v>
      </c>
      <c r="ML191" s="2" t="s">
        <v>251</v>
      </c>
      <c r="MM191" s="2" t="s">
        <v>618</v>
      </c>
      <c r="MN191" s="2" t="s">
        <v>1596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254</v>
      </c>
      <c r="NJ191" s="2" t="s">
        <v>197</v>
      </c>
      <c r="NK191" s="2" t="s">
        <v>200</v>
      </c>
      <c r="NL191" s="2" t="s">
        <v>200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210</v>
      </c>
      <c r="NV191" s="2" t="s">
        <v>243</v>
      </c>
      <c r="NW191" s="2" t="s">
        <v>279</v>
      </c>
      <c r="NX191" s="2" t="s">
        <v>200</v>
      </c>
      <c r="NY191" s="2" t="s">
        <v>212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200</v>
      </c>
      <c r="OH191" s="2" t="s">
        <v>200</v>
      </c>
      <c r="OI191" s="2" t="s">
        <v>200</v>
      </c>
      <c r="OJ191" s="2" t="s">
        <v>200</v>
      </c>
      <c r="OK191" s="2" t="s">
        <v>200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210</v>
      </c>
      <c r="OT191" s="2" t="s">
        <v>243</v>
      </c>
      <c r="OU191" s="2" t="s">
        <v>666</v>
      </c>
      <c r="OV191" s="2" t="s">
        <v>2240</v>
      </c>
      <c r="OW191" s="2" t="s">
        <v>212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197</v>
      </c>
      <c r="PG191" s="2" t="s">
        <v>621</v>
      </c>
      <c r="PH191" s="2" t="s">
        <v>2241</v>
      </c>
      <c r="PI191" s="2" t="s">
        <v>212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254</v>
      </c>
      <c r="PR191" s="2" t="s">
        <v>197</v>
      </c>
      <c r="PS191" s="2" t="s">
        <v>200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243</v>
      </c>
      <c r="QQ191" s="2" t="s">
        <v>900</v>
      </c>
      <c r="QR191" s="2" t="s">
        <v>638</v>
      </c>
      <c r="QS191" s="2" t="s">
        <v>212</v>
      </c>
      <c r="QT191" s="2" t="s">
        <v>200</v>
      </c>
      <c r="QU191" s="4">
        <v>27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2242</v>
      </c>
      <c r="B192" s="2" t="s">
        <v>189</v>
      </c>
      <c r="C192" s="2" t="s">
        <v>190</v>
      </c>
      <c r="D192" s="2" t="s">
        <v>1619</v>
      </c>
      <c r="E192" s="2" t="s">
        <v>2105</v>
      </c>
      <c r="F192" s="2" t="s">
        <v>2243</v>
      </c>
      <c r="G192" s="2" t="s">
        <v>200</v>
      </c>
      <c r="H192" s="2" t="s">
        <v>200</v>
      </c>
      <c r="I192" s="2" t="s">
        <v>1878</v>
      </c>
      <c r="J192" s="2" t="s">
        <v>195</v>
      </c>
      <c r="K192" s="2" t="s">
        <v>1287</v>
      </c>
      <c r="L192" s="3">
        <v>49</v>
      </c>
      <c r="M192" s="3">
        <v>51.44</v>
      </c>
      <c r="N192" s="3">
        <v>99.99</v>
      </c>
      <c r="O192" s="2" t="s">
        <v>1190</v>
      </c>
      <c r="P192" s="2" t="s">
        <v>396</v>
      </c>
      <c r="Q192" s="2" t="s">
        <v>199</v>
      </c>
      <c r="R192" s="2" t="s">
        <v>200</v>
      </c>
      <c r="S192" s="2" t="s">
        <v>2244</v>
      </c>
      <c r="T192" s="2" t="s">
        <v>200</v>
      </c>
      <c r="U192" s="2" t="s">
        <v>200</v>
      </c>
      <c r="V192" s="2" t="s">
        <v>859</v>
      </c>
      <c r="W192" s="2" t="s">
        <v>590</v>
      </c>
      <c r="X192" s="2" t="s">
        <v>2245</v>
      </c>
      <c r="Y192" s="2" t="s">
        <v>592</v>
      </c>
      <c r="Z192" s="4"/>
      <c r="AA192" s="4">
        <f>=ROUNDDOWN({0},0)</f>
      </c>
      <c r="AB192" s="5"/>
      <c r="AC192" s="2" t="s">
        <v>200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/>
      <c r="AP192" s="4"/>
      <c r="AQ192" s="8"/>
      <c r="AR192" s="4">
        <v>3</v>
      </c>
      <c r="AS192" s="8">
        <v>110.16</v>
      </c>
      <c r="AT192" s="7">
        <v>-1</v>
      </c>
      <c r="AU192" s="7">
        <v>-1</v>
      </c>
      <c r="AV192" s="4"/>
      <c r="AW192" s="8"/>
      <c r="AX192" s="4">
        <v>3</v>
      </c>
      <c r="AY192" s="8">
        <v>110.16</v>
      </c>
      <c r="AZ192" s="7">
        <v>-1</v>
      </c>
      <c r="BA192" s="7">
        <v>-1</v>
      </c>
      <c r="BB192" s="7"/>
      <c r="BC192" s="4"/>
      <c r="BD192" s="8"/>
      <c r="BE192" s="4">
        <v>3</v>
      </c>
      <c r="BF192" s="8">
        <v>110.16</v>
      </c>
      <c r="BG192" s="7">
        <v>-1</v>
      </c>
      <c r="BH192" s="7">
        <v>-1</v>
      </c>
      <c r="BI192" s="7"/>
      <c r="BJ192" s="4"/>
      <c r="BK192" s="8"/>
      <c r="BL192" s="2" t="s">
        <v>1269</v>
      </c>
      <c r="BM192" s="7"/>
      <c r="BN192" s="7"/>
      <c r="BO192" s="4"/>
      <c r="BP192" s="8"/>
      <c r="BQ192" s="4"/>
      <c r="BR192" s="8"/>
      <c r="BS192" s="7"/>
      <c r="BT192" s="7"/>
      <c r="BU192" s="2" t="s">
        <v>1017</v>
      </c>
      <c r="BV192" s="2" t="s">
        <v>243</v>
      </c>
      <c r="BW192" s="2" t="s">
        <v>200</v>
      </c>
      <c r="BX192" s="2" t="s">
        <v>792</v>
      </c>
      <c r="BY192" s="2" t="s">
        <v>212</v>
      </c>
      <c r="BZ192" s="2" t="s">
        <v>200</v>
      </c>
      <c r="CA192" s="4"/>
      <c r="CB192" s="8"/>
      <c r="CC192" s="4">
        <v>2</v>
      </c>
      <c r="CD192" s="8">
        <v>62.16</v>
      </c>
      <c r="CE192" s="7">
        <v>-1</v>
      </c>
      <c r="CF192" s="7">
        <v>-1</v>
      </c>
      <c r="CG192" s="2" t="s">
        <v>210</v>
      </c>
      <c r="CH192" s="2" t="s">
        <v>243</v>
      </c>
      <c r="CI192" s="2" t="s">
        <v>1385</v>
      </c>
      <c r="CJ192" s="2" t="s">
        <v>2246</v>
      </c>
      <c r="CK192" s="2" t="s">
        <v>499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243</v>
      </c>
      <c r="CU192" s="2" t="s">
        <v>598</v>
      </c>
      <c r="CV192" s="2" t="s">
        <v>623</v>
      </c>
      <c r="CW192" s="2" t="s">
        <v>499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243</v>
      </c>
      <c r="DG192" s="2" t="s">
        <v>654</v>
      </c>
      <c r="DH192" s="2" t="s">
        <v>2247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243</v>
      </c>
      <c r="DS192" s="2" t="s">
        <v>656</v>
      </c>
      <c r="DT192" s="2" t="s">
        <v>2248</v>
      </c>
      <c r="DU192" s="2" t="s">
        <v>212</v>
      </c>
      <c r="DV192" s="2" t="s">
        <v>200</v>
      </c>
      <c r="DW192" s="4"/>
      <c r="DX192" s="8"/>
      <c r="DY192" s="4">
        <v>1</v>
      </c>
      <c r="DZ192" s="8">
        <v>48</v>
      </c>
      <c r="EA192" s="7">
        <v>-1</v>
      </c>
      <c r="EB192" s="7">
        <v>-1</v>
      </c>
      <c r="EC192" s="2" t="s">
        <v>210</v>
      </c>
      <c r="ED192" s="2" t="s">
        <v>243</v>
      </c>
      <c r="EE192" s="2" t="s">
        <v>602</v>
      </c>
      <c r="EF192" s="2" t="s">
        <v>870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243</v>
      </c>
      <c r="EQ192" s="2" t="s">
        <v>1406</v>
      </c>
      <c r="ER192" s="2" t="s">
        <v>2249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243</v>
      </c>
      <c r="FC192" s="2" t="s">
        <v>2250</v>
      </c>
      <c r="FD192" s="2" t="s">
        <v>2251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243</v>
      </c>
      <c r="FO192" s="2" t="s">
        <v>226</v>
      </c>
      <c r="FP192" s="2" t="s">
        <v>268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254</v>
      </c>
      <c r="FZ192" s="2" t="s">
        <v>243</v>
      </c>
      <c r="GA192" s="2" t="s">
        <v>200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210</v>
      </c>
      <c r="GL192" s="2" t="s">
        <v>243</v>
      </c>
      <c r="GM192" s="2" t="s">
        <v>709</v>
      </c>
      <c r="GN192" s="2" t="s">
        <v>1041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254</v>
      </c>
      <c r="GX192" s="2" t="s">
        <v>243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254</v>
      </c>
      <c r="HJ192" s="2" t="s">
        <v>243</v>
      </c>
      <c r="HK192" s="2" t="s">
        <v>200</v>
      </c>
      <c r="HL192" s="2" t="s">
        <v>200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254</v>
      </c>
      <c r="HV192" s="2" t="s">
        <v>243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210</v>
      </c>
      <c r="IH192" s="2" t="s">
        <v>243</v>
      </c>
      <c r="II192" s="2" t="s">
        <v>2250</v>
      </c>
      <c r="IJ192" s="2" t="s">
        <v>2251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243</v>
      </c>
      <c r="IU192" s="2" t="s">
        <v>1395</v>
      </c>
      <c r="IV192" s="2" t="s">
        <v>1863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228</v>
      </c>
      <c r="JF192" s="2" t="s">
        <v>243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200</v>
      </c>
      <c r="JR192" s="2" t="s">
        <v>200</v>
      </c>
      <c r="JS192" s="2" t="s">
        <v>200</v>
      </c>
      <c r="JT192" s="2" t="s">
        <v>200</v>
      </c>
      <c r="JU192" s="2" t="s">
        <v>200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242</v>
      </c>
      <c r="KD192" s="2" t="s">
        <v>243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210</v>
      </c>
      <c r="KP192" s="2" t="s">
        <v>243</v>
      </c>
      <c r="KQ192" s="2" t="s">
        <v>259</v>
      </c>
      <c r="KR192" s="2" t="s">
        <v>1632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406</v>
      </c>
      <c r="LB192" s="2" t="s">
        <v>243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254</v>
      </c>
      <c r="LN192" s="2" t="s">
        <v>243</v>
      </c>
      <c r="LO192" s="2" t="s">
        <v>200</v>
      </c>
      <c r="LP192" s="2" t="s">
        <v>200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243</v>
      </c>
      <c r="MA192" s="2" t="s">
        <v>664</v>
      </c>
      <c r="MB192" s="2" t="s">
        <v>200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210</v>
      </c>
      <c r="ML192" s="2" t="s">
        <v>243</v>
      </c>
      <c r="MM192" s="2" t="s">
        <v>1908</v>
      </c>
      <c r="MN192" s="2" t="s">
        <v>2252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254</v>
      </c>
      <c r="NJ192" s="2" t="s">
        <v>243</v>
      </c>
      <c r="NK192" s="2" t="s">
        <v>200</v>
      </c>
      <c r="NL192" s="2" t="s">
        <v>200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200</v>
      </c>
      <c r="OH192" s="2" t="s">
        <v>200</v>
      </c>
      <c r="OI192" s="2" t="s">
        <v>200</v>
      </c>
      <c r="OJ192" s="2" t="s">
        <v>200</v>
      </c>
      <c r="OK192" s="2" t="s">
        <v>200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243</v>
      </c>
      <c r="OU192" s="2" t="s">
        <v>666</v>
      </c>
      <c r="OV192" s="2" t="s">
        <v>2253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228</v>
      </c>
      <c r="PF192" s="2" t="s">
        <v>243</v>
      </c>
      <c r="PG192" s="2" t="s">
        <v>200</v>
      </c>
      <c r="PH192" s="2" t="s">
        <v>200</v>
      </c>
      <c r="PI192" s="2" t="s">
        <v>212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254</v>
      </c>
      <c r="PR192" s="2" t="s">
        <v>243</v>
      </c>
      <c r="PS192" s="2" t="s">
        <v>200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243</v>
      </c>
      <c r="QQ192" s="2" t="s">
        <v>1636</v>
      </c>
      <c r="QR192" s="2" t="s">
        <v>2254</v>
      </c>
      <c r="QS192" s="2" t="s">
        <v>212</v>
      </c>
      <c r="QT192" s="2" t="s">
        <v>200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2255</v>
      </c>
      <c r="B193" s="2" t="s">
        <v>189</v>
      </c>
      <c r="C193" s="2" t="s">
        <v>190</v>
      </c>
      <c r="D193" s="2" t="s">
        <v>1619</v>
      </c>
      <c r="E193" s="2" t="s">
        <v>2105</v>
      </c>
      <c r="F193" s="2" t="s">
        <v>2256</v>
      </c>
      <c r="G193" s="2" t="s">
        <v>2256</v>
      </c>
      <c r="H193" s="2" t="s">
        <v>2256</v>
      </c>
      <c r="I193" s="2" t="s">
        <v>2257</v>
      </c>
      <c r="J193" s="2" t="s">
        <v>195</v>
      </c>
      <c r="K193" s="2" t="s">
        <v>2258</v>
      </c>
      <c r="L193" s="3">
        <v>45</v>
      </c>
      <c r="M193" s="3">
        <v>47.25</v>
      </c>
      <c r="N193" s="3">
        <v>99.99</v>
      </c>
      <c r="O193" s="2" t="s">
        <v>1190</v>
      </c>
      <c r="P193" s="2" t="s">
        <v>396</v>
      </c>
      <c r="Q193" s="2" t="s">
        <v>199</v>
      </c>
      <c r="R193" s="2" t="s">
        <v>200</v>
      </c>
      <c r="S193" s="2" t="s">
        <v>2259</v>
      </c>
      <c r="T193" s="2" t="s">
        <v>200</v>
      </c>
      <c r="U193" s="2" t="s">
        <v>200</v>
      </c>
      <c r="V193" s="2" t="s">
        <v>589</v>
      </c>
      <c r="W193" s="2" t="s">
        <v>590</v>
      </c>
      <c r="X193" s="2" t="s">
        <v>591</v>
      </c>
      <c r="Y193" s="2" t="s">
        <v>2260</v>
      </c>
      <c r="Z193" s="4"/>
      <c r="AA193" s="4">
        <f>=ROUNDDOWN({0},0)</f>
      </c>
      <c r="AB193" s="5"/>
      <c r="AC193" s="2" t="s">
        <v>200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/>
      <c r="AP193" s="4"/>
      <c r="AQ193" s="8"/>
      <c r="AR193" s="4">
        <v>2</v>
      </c>
      <c r="AS193" s="8">
        <v>92.52</v>
      </c>
      <c r="AT193" s="7">
        <v>-1</v>
      </c>
      <c r="AU193" s="7">
        <v>-1</v>
      </c>
      <c r="AV193" s="4"/>
      <c r="AW193" s="8"/>
      <c r="AX193" s="4">
        <v>2</v>
      </c>
      <c r="AY193" s="8">
        <v>92.52</v>
      </c>
      <c r="AZ193" s="7">
        <v>-1</v>
      </c>
      <c r="BA193" s="7">
        <v>-1</v>
      </c>
      <c r="BB193" s="7"/>
      <c r="BC193" s="4"/>
      <c r="BD193" s="8"/>
      <c r="BE193" s="4">
        <v>2</v>
      </c>
      <c r="BF193" s="8">
        <v>92.52</v>
      </c>
      <c r="BG193" s="7">
        <v>-1</v>
      </c>
      <c r="BH193" s="7">
        <v>-1</v>
      </c>
      <c r="BI193" s="7"/>
      <c r="BJ193" s="4"/>
      <c r="BK193" s="8"/>
      <c r="BL193" s="2" t="s">
        <v>2261</v>
      </c>
      <c r="BM193" s="7"/>
      <c r="BN193" s="7"/>
      <c r="BO193" s="4"/>
      <c r="BP193" s="8"/>
      <c r="BQ193" s="4"/>
      <c r="BR193" s="8"/>
      <c r="BS193" s="7"/>
      <c r="BT193" s="7"/>
      <c r="BU193" s="2" t="s">
        <v>1307</v>
      </c>
      <c r="BV193" s="2" t="s">
        <v>243</v>
      </c>
      <c r="BW193" s="2" t="s">
        <v>200</v>
      </c>
      <c r="BX193" s="2" t="s">
        <v>1902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243</v>
      </c>
      <c r="CI193" s="2" t="s">
        <v>2262</v>
      </c>
      <c r="CJ193" s="2" t="s">
        <v>2263</v>
      </c>
      <c r="CK193" s="2" t="s">
        <v>499</v>
      </c>
      <c r="CL193" s="2" t="s">
        <v>200</v>
      </c>
      <c r="CM193" s="4"/>
      <c r="CN193" s="8"/>
      <c r="CO193" s="4"/>
      <c r="CP193" s="8"/>
      <c r="CQ193" s="7"/>
      <c r="CR193" s="7"/>
      <c r="CS193" s="2" t="s">
        <v>210</v>
      </c>
      <c r="CT193" s="2" t="s">
        <v>243</v>
      </c>
      <c r="CU193" s="2" t="s">
        <v>2264</v>
      </c>
      <c r="CV193" s="2" t="s">
        <v>2265</v>
      </c>
      <c r="CW193" s="2" t="s">
        <v>499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243</v>
      </c>
      <c r="DG193" s="2" t="s">
        <v>2266</v>
      </c>
      <c r="DH193" s="2" t="s">
        <v>2267</v>
      </c>
      <c r="DI193" s="2" t="s">
        <v>212</v>
      </c>
      <c r="DJ193" s="2" t="s">
        <v>200</v>
      </c>
      <c r="DK193" s="4"/>
      <c r="DL193" s="8"/>
      <c r="DM193" s="4">
        <v>1</v>
      </c>
      <c r="DN193" s="8">
        <v>45.28</v>
      </c>
      <c r="DO193" s="7">
        <v>-1</v>
      </c>
      <c r="DP193" s="7">
        <v>-1</v>
      </c>
      <c r="DQ193" s="2" t="s">
        <v>210</v>
      </c>
      <c r="DR193" s="2" t="s">
        <v>243</v>
      </c>
      <c r="DS193" s="2" t="s">
        <v>2268</v>
      </c>
      <c r="DT193" s="2" t="s">
        <v>1441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243</v>
      </c>
      <c r="EE193" s="2" t="s">
        <v>602</v>
      </c>
      <c r="EF193" s="2" t="s">
        <v>870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243</v>
      </c>
      <c r="EQ193" s="2" t="s">
        <v>689</v>
      </c>
      <c r="ER193" s="2" t="s">
        <v>2269</v>
      </c>
      <c r="ES193" s="2" t="s">
        <v>212</v>
      </c>
      <c r="ET193" s="2" t="s">
        <v>200</v>
      </c>
      <c r="EU193" s="4"/>
      <c r="EV193" s="8"/>
      <c r="EW193" s="4">
        <v>1</v>
      </c>
      <c r="EX193" s="8">
        <v>47.24</v>
      </c>
      <c r="EY193" s="7">
        <v>-1</v>
      </c>
      <c r="EZ193" s="7">
        <v>-1</v>
      </c>
      <c r="FA193" s="2" t="s">
        <v>210</v>
      </c>
      <c r="FB193" s="2" t="s">
        <v>243</v>
      </c>
      <c r="FC193" s="2" t="s">
        <v>605</v>
      </c>
      <c r="FD193" s="2" t="s">
        <v>2260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243</v>
      </c>
      <c r="FO193" s="2" t="s">
        <v>226</v>
      </c>
      <c r="FP193" s="2" t="s">
        <v>200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254</v>
      </c>
      <c r="FZ193" s="2" t="s">
        <v>243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210</v>
      </c>
      <c r="GL193" s="2" t="s">
        <v>243</v>
      </c>
      <c r="GM193" s="2" t="s">
        <v>709</v>
      </c>
      <c r="GN193" s="2" t="s">
        <v>2082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254</v>
      </c>
      <c r="GX193" s="2" t="s">
        <v>243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254</v>
      </c>
      <c r="HJ193" s="2" t="s">
        <v>243</v>
      </c>
      <c r="HK193" s="2" t="s">
        <v>200</v>
      </c>
      <c r="HL193" s="2" t="s">
        <v>200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254</v>
      </c>
      <c r="HV193" s="2" t="s">
        <v>243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210</v>
      </c>
      <c r="IH193" s="2" t="s">
        <v>243</v>
      </c>
      <c r="II193" s="2" t="s">
        <v>605</v>
      </c>
      <c r="IJ193" s="2" t="s">
        <v>2270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228</v>
      </c>
      <c r="IT193" s="2" t="s">
        <v>243</v>
      </c>
      <c r="IU193" s="2" t="s">
        <v>200</v>
      </c>
      <c r="IV193" s="2" t="s">
        <v>200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254</v>
      </c>
      <c r="JF193" s="2" t="s">
        <v>243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200</v>
      </c>
      <c r="JR193" s="2" t="s">
        <v>200</v>
      </c>
      <c r="JS193" s="2" t="s">
        <v>200</v>
      </c>
      <c r="JT193" s="2" t="s">
        <v>200</v>
      </c>
      <c r="JU193" s="2" t="s">
        <v>200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242</v>
      </c>
      <c r="KD193" s="2" t="s">
        <v>243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210</v>
      </c>
      <c r="KP193" s="2" t="s">
        <v>243</v>
      </c>
      <c r="KQ193" s="2" t="s">
        <v>259</v>
      </c>
      <c r="KR193" s="2" t="s">
        <v>1630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210</v>
      </c>
      <c r="LB193" s="2" t="s">
        <v>243</v>
      </c>
      <c r="LC193" s="2" t="s">
        <v>1747</v>
      </c>
      <c r="LD193" s="2" t="s">
        <v>1366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254</v>
      </c>
      <c r="LN193" s="2" t="s">
        <v>243</v>
      </c>
      <c r="LO193" s="2" t="s">
        <v>200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243</v>
      </c>
      <c r="MA193" s="2" t="s">
        <v>2203</v>
      </c>
      <c r="MB193" s="2" t="s">
        <v>1559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210</v>
      </c>
      <c r="ML193" s="2" t="s">
        <v>243</v>
      </c>
      <c r="MM193" s="2" t="s">
        <v>2271</v>
      </c>
      <c r="MN193" s="2" t="s">
        <v>1025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254</v>
      </c>
      <c r="NJ193" s="2" t="s">
        <v>243</v>
      </c>
      <c r="NK193" s="2" t="s">
        <v>200</v>
      </c>
      <c r="NL193" s="2" t="s">
        <v>200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200</v>
      </c>
      <c r="OH193" s="2" t="s">
        <v>200</v>
      </c>
      <c r="OI193" s="2" t="s">
        <v>200</v>
      </c>
      <c r="OJ193" s="2" t="s">
        <v>200</v>
      </c>
      <c r="OK193" s="2" t="s">
        <v>200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243</v>
      </c>
      <c r="OU193" s="2" t="s">
        <v>214</v>
      </c>
      <c r="OV193" s="2" t="s">
        <v>879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210</v>
      </c>
      <c r="PF193" s="2" t="s">
        <v>243</v>
      </c>
      <c r="PG193" s="2" t="s">
        <v>880</v>
      </c>
      <c r="PH193" s="2" t="s">
        <v>200</v>
      </c>
      <c r="PI193" s="2" t="s">
        <v>212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243</v>
      </c>
      <c r="PS193" s="2" t="s">
        <v>2272</v>
      </c>
      <c r="PT193" s="2" t="s">
        <v>492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243</v>
      </c>
      <c r="QQ193" s="2" t="s">
        <v>1083</v>
      </c>
      <c r="QR193" s="2" t="s">
        <v>2254</v>
      </c>
      <c r="QS193" s="2" t="s">
        <v>212</v>
      </c>
      <c r="QT193" s="2" t="s">
        <v>200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2273</v>
      </c>
      <c r="B194" s="2" t="s">
        <v>189</v>
      </c>
      <c r="C194" s="2" t="s">
        <v>190</v>
      </c>
      <c r="D194" s="2" t="s">
        <v>2274</v>
      </c>
      <c r="E194" s="2" t="s">
        <v>2275</v>
      </c>
      <c r="F194" s="2" t="s">
        <v>2276</v>
      </c>
      <c r="G194" s="2" t="s">
        <v>2276</v>
      </c>
      <c r="H194" s="2" t="s">
        <v>2276</v>
      </c>
      <c r="I194" s="2" t="s">
        <v>2277</v>
      </c>
      <c r="J194" s="2" t="s">
        <v>195</v>
      </c>
      <c r="K194" s="2" t="s">
        <v>471</v>
      </c>
      <c r="L194" s="3">
        <v>63.7</v>
      </c>
      <c r="M194" s="3">
        <v>66.88</v>
      </c>
      <c r="N194" s="3">
        <v>129.99</v>
      </c>
      <c r="O194" s="2" t="s">
        <v>197</v>
      </c>
      <c r="P194" s="2" t="s">
        <v>2278</v>
      </c>
      <c r="Q194" s="2" t="s">
        <v>199</v>
      </c>
      <c r="R194" s="2" t="s">
        <v>200</v>
      </c>
      <c r="S194" s="2" t="s">
        <v>2279</v>
      </c>
      <c r="T194" s="2" t="s">
        <v>202</v>
      </c>
      <c r="U194" s="2" t="s">
        <v>203</v>
      </c>
      <c r="V194" s="2" t="s">
        <v>2280</v>
      </c>
      <c r="W194" s="2" t="s">
        <v>723</v>
      </c>
      <c r="X194" s="2" t="s">
        <v>591</v>
      </c>
      <c r="Y194" s="2" t="s">
        <v>592</v>
      </c>
      <c r="Z194" s="4">
        <v>183</v>
      </c>
      <c r="AA194" s="4">
        <f>=ROUNDDOWN(45.75,0)</f>
      </c>
      <c r="AB194" s="5">
        <v>4</v>
      </c>
      <c r="AC194" s="2" t="s">
        <v>200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/>
      <c r="AP194" s="4">
        <v>3</v>
      </c>
      <c r="AQ194" s="8">
        <v>201.4</v>
      </c>
      <c r="AR194" s="4">
        <v>12</v>
      </c>
      <c r="AS194" s="8">
        <v>840.18</v>
      </c>
      <c r="AT194" s="7">
        <v>-0.75</v>
      </c>
      <c r="AU194" s="7">
        <v>-0.7603</v>
      </c>
      <c r="AV194" s="4">
        <v>10</v>
      </c>
      <c r="AW194" s="8">
        <v>729.72</v>
      </c>
      <c r="AX194" s="4">
        <v>33</v>
      </c>
      <c r="AY194" s="8">
        <v>2554.44</v>
      </c>
      <c r="AZ194" s="7">
        <v>-0.697</v>
      </c>
      <c r="BA194" s="7">
        <v>-0.7143</v>
      </c>
      <c r="BB194" s="7">
        <v>0.276</v>
      </c>
      <c r="BC194" s="4">
        <v>16</v>
      </c>
      <c r="BD194" s="8">
        <v>1172.36</v>
      </c>
      <c r="BE194" s="4">
        <v>55</v>
      </c>
      <c r="BF194" s="8">
        <v>4216.7</v>
      </c>
      <c r="BG194" s="7">
        <v>-0.7091</v>
      </c>
      <c r="BH194" s="7">
        <v>-0.722</v>
      </c>
      <c r="BI194" s="7">
        <v>0.6224</v>
      </c>
      <c r="BJ194" s="4">
        <v>3</v>
      </c>
      <c r="BK194" s="8">
        <v>201.4</v>
      </c>
      <c r="BL194" s="2" t="s">
        <v>2281</v>
      </c>
      <c r="BM194" s="7">
        <v>1</v>
      </c>
      <c r="BN194" s="7">
        <v>1</v>
      </c>
      <c r="BO194" s="4">
        <v>1</v>
      </c>
      <c r="BP194" s="8">
        <v>69.06</v>
      </c>
      <c r="BQ194" s="4">
        <v>2</v>
      </c>
      <c r="BR194" s="8">
        <v>138.12</v>
      </c>
      <c r="BS194" s="7">
        <v>-0.5</v>
      </c>
      <c r="BT194" s="7">
        <v>-0.5</v>
      </c>
      <c r="BU194" s="2" t="s">
        <v>210</v>
      </c>
      <c r="BV194" s="2" t="s">
        <v>197</v>
      </c>
      <c r="BW194" s="2" t="s">
        <v>200</v>
      </c>
      <c r="BX194" s="2" t="s">
        <v>595</v>
      </c>
      <c r="BY194" s="2" t="s">
        <v>212</v>
      </c>
      <c r="BZ194" s="2" t="s">
        <v>200</v>
      </c>
      <c r="CA194" s="4">
        <v>1</v>
      </c>
      <c r="CB194" s="8">
        <v>65.46</v>
      </c>
      <c r="CC194" s="4"/>
      <c r="CD194" s="8"/>
      <c r="CE194" s="7"/>
      <c r="CF194" s="7"/>
      <c r="CG194" s="2" t="s">
        <v>210</v>
      </c>
      <c r="CH194" s="2" t="s">
        <v>197</v>
      </c>
      <c r="CI194" s="2" t="s">
        <v>596</v>
      </c>
      <c r="CJ194" s="2" t="s">
        <v>2282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215</v>
      </c>
      <c r="CV194" s="2" t="s">
        <v>1634</v>
      </c>
      <c r="CW194" s="2" t="s">
        <v>212</v>
      </c>
      <c r="CX194" s="2" t="s">
        <v>200</v>
      </c>
      <c r="CY194" s="4"/>
      <c r="CZ194" s="8"/>
      <c r="DA194" s="4">
        <v>3</v>
      </c>
      <c r="DB194" s="8">
        <v>208.59</v>
      </c>
      <c r="DC194" s="7">
        <v>-1</v>
      </c>
      <c r="DD194" s="7">
        <v>-1</v>
      </c>
      <c r="DE194" s="2" t="s">
        <v>210</v>
      </c>
      <c r="DF194" s="2" t="s">
        <v>197</v>
      </c>
      <c r="DG194" s="2" t="s">
        <v>596</v>
      </c>
      <c r="DH194" s="2" t="s">
        <v>637</v>
      </c>
      <c r="DI194" s="2" t="s">
        <v>212</v>
      </c>
      <c r="DJ194" s="2" t="s">
        <v>200</v>
      </c>
      <c r="DK194" s="4"/>
      <c r="DL194" s="8"/>
      <c r="DM194" s="4">
        <v>1</v>
      </c>
      <c r="DN194" s="8">
        <v>65.61</v>
      </c>
      <c r="DO194" s="7">
        <v>-1</v>
      </c>
      <c r="DP194" s="7">
        <v>-1</v>
      </c>
      <c r="DQ194" s="2" t="s">
        <v>210</v>
      </c>
      <c r="DR194" s="2" t="s">
        <v>197</v>
      </c>
      <c r="DS194" s="2" t="s">
        <v>596</v>
      </c>
      <c r="DT194" s="2" t="s">
        <v>2283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602</v>
      </c>
      <c r="EF194" s="2" t="s">
        <v>227</v>
      </c>
      <c r="EG194" s="2" t="s">
        <v>212</v>
      </c>
      <c r="EH194" s="2" t="s">
        <v>200</v>
      </c>
      <c r="EI194" s="4"/>
      <c r="EJ194" s="8"/>
      <c r="EK194" s="4">
        <v>1</v>
      </c>
      <c r="EL194" s="8">
        <v>64.41</v>
      </c>
      <c r="EM194" s="7">
        <v>-1</v>
      </c>
      <c r="EN194" s="7">
        <v>-1</v>
      </c>
      <c r="EO194" s="2" t="s">
        <v>210</v>
      </c>
      <c r="EP194" s="2" t="s">
        <v>197</v>
      </c>
      <c r="EQ194" s="2" t="s">
        <v>596</v>
      </c>
      <c r="ER194" s="2" t="s">
        <v>1572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596</v>
      </c>
      <c r="FD194" s="2" t="s">
        <v>2284</v>
      </c>
      <c r="FE194" s="2" t="s">
        <v>212</v>
      </c>
      <c r="FF194" s="2" t="s">
        <v>200</v>
      </c>
      <c r="FG194" s="4"/>
      <c r="FH194" s="8"/>
      <c r="FI194" s="4">
        <v>5</v>
      </c>
      <c r="FJ194" s="8">
        <v>363.45</v>
      </c>
      <c r="FK194" s="7">
        <v>-1</v>
      </c>
      <c r="FL194" s="7">
        <v>-1</v>
      </c>
      <c r="FM194" s="2" t="s">
        <v>210</v>
      </c>
      <c r="FN194" s="2" t="s">
        <v>197</v>
      </c>
      <c r="FO194" s="2" t="s">
        <v>226</v>
      </c>
      <c r="FP194" s="2" t="s">
        <v>1392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228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210</v>
      </c>
      <c r="GL194" s="2" t="s">
        <v>197</v>
      </c>
      <c r="GM194" s="2" t="s">
        <v>709</v>
      </c>
      <c r="GN194" s="2" t="s">
        <v>2285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254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233</v>
      </c>
      <c r="HL194" s="2" t="s">
        <v>1951</v>
      </c>
      <c r="HM194" s="2" t="s">
        <v>212</v>
      </c>
      <c r="HN194" s="2" t="s">
        <v>200</v>
      </c>
      <c r="HO194" s="4">
        <v>1</v>
      </c>
      <c r="HP194" s="8">
        <v>66.88</v>
      </c>
      <c r="HQ194" s="4"/>
      <c r="HR194" s="8"/>
      <c r="HS194" s="7"/>
      <c r="HT194" s="7"/>
      <c r="HU194" s="2" t="s">
        <v>210</v>
      </c>
      <c r="HV194" s="2" t="s">
        <v>197</v>
      </c>
      <c r="HW194" s="2" t="s">
        <v>235</v>
      </c>
      <c r="HX194" s="2" t="s">
        <v>766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210</v>
      </c>
      <c r="IH194" s="2" t="s">
        <v>197</v>
      </c>
      <c r="II194" s="2" t="s">
        <v>596</v>
      </c>
      <c r="IJ194" s="2" t="s">
        <v>2286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1017</v>
      </c>
      <c r="IT194" s="2" t="s">
        <v>243</v>
      </c>
      <c r="IU194" s="2" t="s">
        <v>1395</v>
      </c>
      <c r="IV194" s="2" t="s">
        <v>2287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228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200</v>
      </c>
      <c r="JR194" s="2" t="s">
        <v>200</v>
      </c>
      <c r="JS194" s="2" t="s">
        <v>200</v>
      </c>
      <c r="JT194" s="2" t="s">
        <v>200</v>
      </c>
      <c r="JU194" s="2" t="s">
        <v>200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242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499</v>
      </c>
      <c r="KI194" s="4"/>
      <c r="KJ194" s="8"/>
      <c r="KK194" s="4"/>
      <c r="KL194" s="8"/>
      <c r="KM194" s="7"/>
      <c r="KN194" s="7"/>
      <c r="KO194" s="2" t="s">
        <v>210</v>
      </c>
      <c r="KP194" s="2" t="s">
        <v>243</v>
      </c>
      <c r="KQ194" s="2" t="s">
        <v>2288</v>
      </c>
      <c r="KR194" s="2" t="s">
        <v>2289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210</v>
      </c>
      <c r="LB194" s="2" t="s">
        <v>243</v>
      </c>
      <c r="LC194" s="2" t="s">
        <v>246</v>
      </c>
      <c r="LD194" s="2" t="s">
        <v>276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242</v>
      </c>
      <c r="LN194" s="2" t="s">
        <v>197</v>
      </c>
      <c r="LO194" s="2" t="s">
        <v>200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197</v>
      </c>
      <c r="MA194" s="2" t="s">
        <v>616</v>
      </c>
      <c r="MB194" s="2" t="s">
        <v>790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210</v>
      </c>
      <c r="ML194" s="2" t="s">
        <v>251</v>
      </c>
      <c r="MM194" s="2" t="s">
        <v>618</v>
      </c>
      <c r="MN194" s="2" t="s">
        <v>1418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254</v>
      </c>
      <c r="NJ194" s="2" t="s">
        <v>197</v>
      </c>
      <c r="NK194" s="2" t="s">
        <v>200</v>
      </c>
      <c r="NL194" s="2" t="s">
        <v>200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210</v>
      </c>
      <c r="NV194" s="2" t="s">
        <v>243</v>
      </c>
      <c r="NW194" s="2" t="s">
        <v>279</v>
      </c>
      <c r="NX194" s="2" t="s">
        <v>200</v>
      </c>
      <c r="NY194" s="2" t="s">
        <v>212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200</v>
      </c>
      <c r="OH194" s="2" t="s">
        <v>200</v>
      </c>
      <c r="OI194" s="2" t="s">
        <v>200</v>
      </c>
      <c r="OJ194" s="2" t="s">
        <v>200</v>
      </c>
      <c r="OK194" s="2" t="s">
        <v>200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243</v>
      </c>
      <c r="OU194" s="2" t="s">
        <v>666</v>
      </c>
      <c r="OV194" s="2" t="s">
        <v>2290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210</v>
      </c>
      <c r="PF194" s="2" t="s">
        <v>197</v>
      </c>
      <c r="PG194" s="2" t="s">
        <v>2288</v>
      </c>
      <c r="PH194" s="2" t="s">
        <v>1862</v>
      </c>
      <c r="PI194" s="2" t="s">
        <v>212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197</v>
      </c>
      <c r="PS194" s="2" t="s">
        <v>283</v>
      </c>
      <c r="PT194" s="2" t="s">
        <v>2291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243</v>
      </c>
      <c r="QQ194" s="2" t="s">
        <v>669</v>
      </c>
      <c r="QR194" s="2" t="s">
        <v>2292</v>
      </c>
      <c r="QS194" s="2" t="s">
        <v>212</v>
      </c>
      <c r="QT194" s="2" t="s">
        <v>200</v>
      </c>
      <c r="QU194" s="4">
        <v>183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2293</v>
      </c>
      <c r="B195" s="2" t="s">
        <v>189</v>
      </c>
      <c r="C195" s="2" t="s">
        <v>190</v>
      </c>
      <c r="D195" s="2" t="s">
        <v>2274</v>
      </c>
      <c r="E195" s="2" t="s">
        <v>2275</v>
      </c>
      <c r="F195" s="2" t="s">
        <v>2276</v>
      </c>
      <c r="G195" s="2" t="s">
        <v>2276</v>
      </c>
      <c r="H195" s="2" t="s">
        <v>2276</v>
      </c>
      <c r="I195" s="2" t="s">
        <v>2277</v>
      </c>
      <c r="J195" s="2" t="s">
        <v>262</v>
      </c>
      <c r="K195" s="2" t="s">
        <v>471</v>
      </c>
      <c r="L195" s="3">
        <v>73.5</v>
      </c>
      <c r="M195" s="3">
        <v>77.17</v>
      </c>
      <c r="N195" s="3">
        <v>149.99</v>
      </c>
      <c r="O195" s="2" t="s">
        <v>197</v>
      </c>
      <c r="P195" s="2" t="s">
        <v>2278</v>
      </c>
      <c r="Q195" s="2" t="s">
        <v>199</v>
      </c>
      <c r="R195" s="2" t="s">
        <v>200</v>
      </c>
      <c r="S195" s="2" t="s">
        <v>2279</v>
      </c>
      <c r="T195" s="2" t="s">
        <v>202</v>
      </c>
      <c r="U195" s="2" t="s">
        <v>203</v>
      </c>
      <c r="V195" s="2" t="s">
        <v>2280</v>
      </c>
      <c r="W195" s="2" t="s">
        <v>723</v>
      </c>
      <c r="X195" s="2" t="s">
        <v>591</v>
      </c>
      <c r="Y195" s="2" t="s">
        <v>592</v>
      </c>
      <c r="Z195" s="4">
        <v>498</v>
      </c>
      <c r="AA195" s="4">
        <f>=ROUNDDOWN(49.8,0)</f>
      </c>
      <c r="AB195" s="5">
        <v>10</v>
      </c>
      <c r="AC195" s="2" t="s">
        <v>200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/>
      <c r="AP195" s="4">
        <v>7</v>
      </c>
      <c r="AQ195" s="8">
        <v>528.32</v>
      </c>
      <c r="AR195" s="4">
        <v>21</v>
      </c>
      <c r="AS195" s="8">
        <v>1714.26</v>
      </c>
      <c r="AT195" s="7">
        <v>-0.6667</v>
      </c>
      <c r="AU195" s="7">
        <v>-0.6918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0.724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7</v>
      </c>
      <c r="BK195" s="8">
        <v>528.32</v>
      </c>
      <c r="BL195" s="2" t="s">
        <v>2294</v>
      </c>
      <c r="BM195" s="7">
        <v>1</v>
      </c>
      <c r="BN195" s="7">
        <v>1</v>
      </c>
      <c r="BO195" s="4">
        <v>2</v>
      </c>
      <c r="BP195" s="8">
        <v>158.92</v>
      </c>
      <c r="BQ195" s="4">
        <v>5</v>
      </c>
      <c r="BR195" s="8">
        <v>397.3</v>
      </c>
      <c r="BS195" s="7">
        <v>-0.6</v>
      </c>
      <c r="BT195" s="7">
        <v>-0.6</v>
      </c>
      <c r="BU195" s="2" t="s">
        <v>210</v>
      </c>
      <c r="BV195" s="2" t="s">
        <v>197</v>
      </c>
      <c r="BW195" s="2" t="s">
        <v>200</v>
      </c>
      <c r="BX195" s="2" t="s">
        <v>595</v>
      </c>
      <c r="BY195" s="2" t="s">
        <v>212</v>
      </c>
      <c r="BZ195" s="2" t="s">
        <v>200</v>
      </c>
      <c r="CA195" s="4">
        <v>1</v>
      </c>
      <c r="CB195" s="8">
        <v>61.1</v>
      </c>
      <c r="CC195" s="4"/>
      <c r="CD195" s="8"/>
      <c r="CE195" s="7"/>
      <c r="CF195" s="7"/>
      <c r="CG195" s="2" t="s">
        <v>210</v>
      </c>
      <c r="CH195" s="2" t="s">
        <v>197</v>
      </c>
      <c r="CI195" s="2" t="s">
        <v>596</v>
      </c>
      <c r="CJ195" s="2" t="s">
        <v>1893</v>
      </c>
      <c r="CK195" s="2" t="s">
        <v>212</v>
      </c>
      <c r="CL195" s="2" t="s">
        <v>200</v>
      </c>
      <c r="CM195" s="4">
        <v>2</v>
      </c>
      <c r="CN195" s="8">
        <v>155.98</v>
      </c>
      <c r="CO195" s="4"/>
      <c r="CP195" s="8"/>
      <c r="CQ195" s="7"/>
      <c r="CR195" s="7"/>
      <c r="CS195" s="2" t="s">
        <v>210</v>
      </c>
      <c r="CT195" s="2" t="s">
        <v>197</v>
      </c>
      <c r="CU195" s="2" t="s">
        <v>215</v>
      </c>
      <c r="CV195" s="2" t="s">
        <v>869</v>
      </c>
      <c r="CW195" s="2" t="s">
        <v>212</v>
      </c>
      <c r="CX195" s="2" t="s">
        <v>200</v>
      </c>
      <c r="CY195" s="4"/>
      <c r="CZ195" s="8"/>
      <c r="DA195" s="4">
        <v>4</v>
      </c>
      <c r="DB195" s="8">
        <v>324.52</v>
      </c>
      <c r="DC195" s="7">
        <v>-1</v>
      </c>
      <c r="DD195" s="7">
        <v>-1</v>
      </c>
      <c r="DE195" s="2" t="s">
        <v>210</v>
      </c>
      <c r="DF195" s="2" t="s">
        <v>197</v>
      </c>
      <c r="DG195" s="2" t="s">
        <v>596</v>
      </c>
      <c r="DH195" s="2" t="s">
        <v>1614</v>
      </c>
      <c r="DI195" s="2" t="s">
        <v>212</v>
      </c>
      <c r="DJ195" s="2" t="s">
        <v>200</v>
      </c>
      <c r="DK195" s="4"/>
      <c r="DL195" s="8"/>
      <c r="DM195" s="4">
        <v>1</v>
      </c>
      <c r="DN195" s="8">
        <v>76.55</v>
      </c>
      <c r="DO195" s="7">
        <v>-1</v>
      </c>
      <c r="DP195" s="7">
        <v>-1</v>
      </c>
      <c r="DQ195" s="2" t="s">
        <v>210</v>
      </c>
      <c r="DR195" s="2" t="s">
        <v>197</v>
      </c>
      <c r="DS195" s="2" t="s">
        <v>596</v>
      </c>
      <c r="DT195" s="2" t="s">
        <v>2295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602</v>
      </c>
      <c r="EF195" s="2" t="s">
        <v>226</v>
      </c>
      <c r="EG195" s="2" t="s">
        <v>212</v>
      </c>
      <c r="EH195" s="2" t="s">
        <v>200</v>
      </c>
      <c r="EI195" s="4">
        <v>1</v>
      </c>
      <c r="EJ195" s="8">
        <v>75.15</v>
      </c>
      <c r="EK195" s="4">
        <v>1</v>
      </c>
      <c r="EL195" s="8">
        <v>75.15</v>
      </c>
      <c r="EM195" s="7"/>
      <c r="EN195" s="7"/>
      <c r="EO195" s="2" t="s">
        <v>210</v>
      </c>
      <c r="EP195" s="2" t="s">
        <v>197</v>
      </c>
      <c r="EQ195" s="2" t="s">
        <v>596</v>
      </c>
      <c r="ER195" s="2" t="s">
        <v>631</v>
      </c>
      <c r="ES195" s="2" t="s">
        <v>212</v>
      </c>
      <c r="ET195" s="2" t="s">
        <v>200</v>
      </c>
      <c r="EU195" s="4">
        <v>1</v>
      </c>
      <c r="EV195" s="8">
        <v>77.17</v>
      </c>
      <c r="EW195" s="4"/>
      <c r="EX195" s="8"/>
      <c r="EY195" s="7"/>
      <c r="EZ195" s="7"/>
      <c r="FA195" s="2" t="s">
        <v>210</v>
      </c>
      <c r="FB195" s="2" t="s">
        <v>197</v>
      </c>
      <c r="FC195" s="2" t="s">
        <v>596</v>
      </c>
      <c r="FD195" s="2" t="s">
        <v>2296</v>
      </c>
      <c r="FE195" s="2" t="s">
        <v>212</v>
      </c>
      <c r="FF195" s="2" t="s">
        <v>200</v>
      </c>
      <c r="FG195" s="4"/>
      <c r="FH195" s="8"/>
      <c r="FI195" s="4">
        <v>8</v>
      </c>
      <c r="FJ195" s="8">
        <v>670.96</v>
      </c>
      <c r="FK195" s="7">
        <v>-1</v>
      </c>
      <c r="FL195" s="7">
        <v>-1</v>
      </c>
      <c r="FM195" s="2" t="s">
        <v>210</v>
      </c>
      <c r="FN195" s="2" t="s">
        <v>197</v>
      </c>
      <c r="FO195" s="2" t="s">
        <v>226</v>
      </c>
      <c r="FP195" s="2" t="s">
        <v>2297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228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210</v>
      </c>
      <c r="GL195" s="2" t="s">
        <v>197</v>
      </c>
      <c r="GM195" s="2" t="s">
        <v>709</v>
      </c>
      <c r="GN195" s="2" t="s">
        <v>1825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254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233</v>
      </c>
      <c r="HL195" s="2" t="s">
        <v>200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254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210</v>
      </c>
      <c r="IH195" s="2" t="s">
        <v>197</v>
      </c>
      <c r="II195" s="2" t="s">
        <v>596</v>
      </c>
      <c r="IJ195" s="2" t="s">
        <v>2298</v>
      </c>
      <c r="IK195" s="2" t="s">
        <v>212</v>
      </c>
      <c r="IL195" s="2" t="s">
        <v>200</v>
      </c>
      <c r="IM195" s="4"/>
      <c r="IN195" s="8"/>
      <c r="IO195" s="4">
        <v>2</v>
      </c>
      <c r="IP195" s="8">
        <v>169.78</v>
      </c>
      <c r="IQ195" s="7">
        <v>-1</v>
      </c>
      <c r="IR195" s="7">
        <v>-1</v>
      </c>
      <c r="IS195" s="2" t="s">
        <v>210</v>
      </c>
      <c r="IT195" s="2" t="s">
        <v>197</v>
      </c>
      <c r="IU195" s="2" t="s">
        <v>1395</v>
      </c>
      <c r="IV195" s="2" t="s">
        <v>2299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228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200</v>
      </c>
      <c r="JR195" s="2" t="s">
        <v>200</v>
      </c>
      <c r="JS195" s="2" t="s">
        <v>200</v>
      </c>
      <c r="JT195" s="2" t="s">
        <v>200</v>
      </c>
      <c r="JU195" s="2" t="s">
        <v>200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242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499</v>
      </c>
      <c r="KI195" s="4"/>
      <c r="KJ195" s="8"/>
      <c r="KK195" s="4"/>
      <c r="KL195" s="8"/>
      <c r="KM195" s="7"/>
      <c r="KN195" s="7"/>
      <c r="KO195" s="2" t="s">
        <v>210</v>
      </c>
      <c r="KP195" s="2" t="s">
        <v>243</v>
      </c>
      <c r="KQ195" s="2" t="s">
        <v>2288</v>
      </c>
      <c r="KR195" s="2" t="s">
        <v>643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210</v>
      </c>
      <c r="LB195" s="2" t="s">
        <v>243</v>
      </c>
      <c r="LC195" s="2" t="s">
        <v>246</v>
      </c>
      <c r="LD195" s="2" t="s">
        <v>1108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242</v>
      </c>
      <c r="LN195" s="2" t="s">
        <v>197</v>
      </c>
      <c r="LO195" s="2" t="s">
        <v>200</v>
      </c>
      <c r="LP195" s="2" t="s">
        <v>200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197</v>
      </c>
      <c r="MA195" s="2" t="s">
        <v>616</v>
      </c>
      <c r="MB195" s="2" t="s">
        <v>1211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210</v>
      </c>
      <c r="ML195" s="2" t="s">
        <v>251</v>
      </c>
      <c r="MM195" s="2" t="s">
        <v>618</v>
      </c>
      <c r="MN195" s="2" t="s">
        <v>2300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254</v>
      </c>
      <c r="NJ195" s="2" t="s">
        <v>197</v>
      </c>
      <c r="NK195" s="2" t="s">
        <v>200</v>
      </c>
      <c r="NL195" s="2" t="s">
        <v>200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210</v>
      </c>
      <c r="NV195" s="2" t="s">
        <v>243</v>
      </c>
      <c r="NW195" s="2" t="s">
        <v>279</v>
      </c>
      <c r="NX195" s="2" t="s">
        <v>200</v>
      </c>
      <c r="NY195" s="2" t="s">
        <v>212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200</v>
      </c>
      <c r="OH195" s="2" t="s">
        <v>200</v>
      </c>
      <c r="OI195" s="2" t="s">
        <v>200</v>
      </c>
      <c r="OJ195" s="2" t="s">
        <v>200</v>
      </c>
      <c r="OK195" s="2" t="s">
        <v>200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243</v>
      </c>
      <c r="OU195" s="2" t="s">
        <v>666</v>
      </c>
      <c r="OV195" s="2" t="s">
        <v>2301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210</v>
      </c>
      <c r="PF195" s="2" t="s">
        <v>197</v>
      </c>
      <c r="PG195" s="2" t="s">
        <v>2288</v>
      </c>
      <c r="PH195" s="2" t="s">
        <v>1855</v>
      </c>
      <c r="PI195" s="2" t="s">
        <v>212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197</v>
      </c>
      <c r="PS195" s="2" t="s">
        <v>460</v>
      </c>
      <c r="PT195" s="2" t="s">
        <v>2291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243</v>
      </c>
      <c r="QQ195" s="2" t="s">
        <v>669</v>
      </c>
      <c r="QR195" s="2" t="s">
        <v>2302</v>
      </c>
      <c r="QS195" s="2" t="s">
        <v>212</v>
      </c>
      <c r="QT195" s="2" t="s">
        <v>200</v>
      </c>
      <c r="QU195" s="4">
        <v>498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2303</v>
      </c>
      <c r="B196" s="2" t="s">
        <v>189</v>
      </c>
      <c r="C196" s="2" t="s">
        <v>190</v>
      </c>
      <c r="D196" s="2" t="s">
        <v>2274</v>
      </c>
      <c r="E196" s="2" t="s">
        <v>2275</v>
      </c>
      <c r="F196" s="2" t="s">
        <v>2276</v>
      </c>
      <c r="G196" s="2" t="s">
        <v>2276</v>
      </c>
      <c r="H196" s="2" t="s">
        <v>2276</v>
      </c>
      <c r="I196" s="2" t="s">
        <v>2277</v>
      </c>
      <c r="J196" s="2" t="s">
        <v>195</v>
      </c>
      <c r="K196" s="2" t="s">
        <v>2304</v>
      </c>
      <c r="L196" s="3">
        <v>63.7</v>
      </c>
      <c r="M196" s="3">
        <v>66.89</v>
      </c>
      <c r="N196" s="3">
        <v>129.99</v>
      </c>
      <c r="O196" s="2" t="s">
        <v>197</v>
      </c>
      <c r="P196" s="2" t="s">
        <v>2278</v>
      </c>
      <c r="Q196" s="2" t="s">
        <v>199</v>
      </c>
      <c r="R196" s="2" t="s">
        <v>200</v>
      </c>
      <c r="S196" s="2" t="s">
        <v>2305</v>
      </c>
      <c r="T196" s="2" t="s">
        <v>202</v>
      </c>
      <c r="U196" s="2" t="s">
        <v>203</v>
      </c>
      <c r="V196" s="2" t="s">
        <v>2280</v>
      </c>
      <c r="W196" s="2" t="s">
        <v>723</v>
      </c>
      <c r="X196" s="2" t="s">
        <v>200</v>
      </c>
      <c r="Y196" s="2" t="s">
        <v>2306</v>
      </c>
      <c r="Z196" s="4">
        <v>207</v>
      </c>
      <c r="AA196" s="4">
        <f>=ROUNDDOWN(41.4,0)</f>
      </c>
      <c r="AB196" s="5">
        <v>5</v>
      </c>
      <c r="AC196" s="2" t="s">
        <v>200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/>
      <c r="AP196" s="4">
        <v>2</v>
      </c>
      <c r="AQ196" s="8">
        <v>135.14</v>
      </c>
      <c r="AR196" s="4">
        <v>4</v>
      </c>
      <c r="AS196" s="8">
        <v>267.43</v>
      </c>
      <c r="AT196" s="7">
        <v>-0.5</v>
      </c>
      <c r="AU196" s="7">
        <v>-0.4947</v>
      </c>
      <c r="AV196" s="4">
        <v>5</v>
      </c>
      <c r="AW196" s="8">
        <v>366.27</v>
      </c>
      <c r="AX196" s="4">
        <v>10</v>
      </c>
      <c r="AY196" s="8">
        <v>739.59</v>
      </c>
      <c r="AZ196" s="7">
        <v>-0.5</v>
      </c>
      <c r="BA196" s="7">
        <v>-0.5048</v>
      </c>
      <c r="BB196" s="7">
        <v>0.369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>
        <v>0.3124</v>
      </c>
      <c r="BJ196" s="4">
        <v>2</v>
      </c>
      <c r="BK196" s="8">
        <v>135.14</v>
      </c>
      <c r="BL196" s="2" t="s">
        <v>2307</v>
      </c>
      <c r="BM196" s="7">
        <v>1</v>
      </c>
      <c r="BN196" s="7">
        <v>1</v>
      </c>
      <c r="BO196" s="4"/>
      <c r="BP196" s="8"/>
      <c r="BQ196" s="4">
        <v>2</v>
      </c>
      <c r="BR196" s="8">
        <v>146.52</v>
      </c>
      <c r="BS196" s="7">
        <v>-1</v>
      </c>
      <c r="BT196" s="7">
        <v>-1</v>
      </c>
      <c r="BU196" s="2" t="s">
        <v>210</v>
      </c>
      <c r="BV196" s="2" t="s">
        <v>197</v>
      </c>
      <c r="BW196" s="2" t="s">
        <v>200</v>
      </c>
      <c r="BX196" s="2" t="s">
        <v>941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197</v>
      </c>
      <c r="CI196" s="2" t="s">
        <v>2308</v>
      </c>
      <c r="CJ196" s="2" t="s">
        <v>1951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944</v>
      </c>
      <c r="CV196" s="2" t="s">
        <v>2056</v>
      </c>
      <c r="CW196" s="2" t="s">
        <v>212</v>
      </c>
      <c r="CX196" s="2" t="s">
        <v>200</v>
      </c>
      <c r="CY196" s="4">
        <v>1</v>
      </c>
      <c r="CZ196" s="8">
        <v>69.53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2309</v>
      </c>
      <c r="DH196" s="2" t="s">
        <v>802</v>
      </c>
      <c r="DI196" s="2" t="s">
        <v>212</v>
      </c>
      <c r="DJ196" s="2" t="s">
        <v>200</v>
      </c>
      <c r="DK196" s="4">
        <v>1</v>
      </c>
      <c r="DL196" s="8">
        <v>65.61</v>
      </c>
      <c r="DM196" s="4"/>
      <c r="DN196" s="8"/>
      <c r="DO196" s="7"/>
      <c r="DP196" s="7"/>
      <c r="DQ196" s="2" t="s">
        <v>210</v>
      </c>
      <c r="DR196" s="2" t="s">
        <v>197</v>
      </c>
      <c r="DS196" s="2" t="s">
        <v>2073</v>
      </c>
      <c r="DT196" s="2" t="s">
        <v>1273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2310</v>
      </c>
      <c r="EF196" s="2" t="s">
        <v>945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197</v>
      </c>
      <c r="EQ196" s="2" t="s">
        <v>1056</v>
      </c>
      <c r="ER196" s="2" t="s">
        <v>799</v>
      </c>
      <c r="ES196" s="2" t="s">
        <v>212</v>
      </c>
      <c r="ET196" s="2" t="s">
        <v>200</v>
      </c>
      <c r="EU196" s="4"/>
      <c r="EV196" s="8"/>
      <c r="EW196" s="4">
        <v>2</v>
      </c>
      <c r="EX196" s="8">
        <v>120.91</v>
      </c>
      <c r="EY196" s="7">
        <v>-1</v>
      </c>
      <c r="EZ196" s="7">
        <v>-1</v>
      </c>
      <c r="FA196" s="2" t="s">
        <v>210</v>
      </c>
      <c r="FB196" s="2" t="s">
        <v>197</v>
      </c>
      <c r="FC196" s="2" t="s">
        <v>1629</v>
      </c>
      <c r="FD196" s="2" t="s">
        <v>2025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365</v>
      </c>
      <c r="FP196" s="2" t="s">
        <v>2311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228</v>
      </c>
      <c r="FZ196" s="2" t="s">
        <v>197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210</v>
      </c>
      <c r="GL196" s="2" t="s">
        <v>197</v>
      </c>
      <c r="GM196" s="2" t="s">
        <v>798</v>
      </c>
      <c r="GN196" s="2" t="s">
        <v>1277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254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369</v>
      </c>
      <c r="HL196" s="2" t="s">
        <v>2312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254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210</v>
      </c>
      <c r="IH196" s="2" t="s">
        <v>197</v>
      </c>
      <c r="II196" s="2" t="s">
        <v>2313</v>
      </c>
      <c r="IJ196" s="2" t="s">
        <v>1325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228</v>
      </c>
      <c r="IT196" s="2" t="s">
        <v>197</v>
      </c>
      <c r="IU196" s="2" t="s">
        <v>200</v>
      </c>
      <c r="IV196" s="2" t="s">
        <v>200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254</v>
      </c>
      <c r="JF196" s="2" t="s">
        <v>197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200</v>
      </c>
      <c r="JR196" s="2" t="s">
        <v>200</v>
      </c>
      <c r="JS196" s="2" t="s">
        <v>200</v>
      </c>
      <c r="JT196" s="2" t="s">
        <v>200</v>
      </c>
      <c r="JU196" s="2" t="s">
        <v>200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242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243</v>
      </c>
      <c r="KQ196" s="2" t="s">
        <v>945</v>
      </c>
      <c r="KR196" s="2" t="s">
        <v>1275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197</v>
      </c>
      <c r="LC196" s="2" t="s">
        <v>957</v>
      </c>
      <c r="LD196" s="2" t="s">
        <v>1325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254</v>
      </c>
      <c r="LN196" s="2" t="s">
        <v>197</v>
      </c>
      <c r="LO196" s="2" t="s">
        <v>200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254</v>
      </c>
      <c r="LZ196" s="2" t="s">
        <v>197</v>
      </c>
      <c r="MA196" s="2" t="s">
        <v>200</v>
      </c>
      <c r="MB196" s="2" t="s">
        <v>200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210</v>
      </c>
      <c r="ML196" s="2" t="s">
        <v>251</v>
      </c>
      <c r="MM196" s="2" t="s">
        <v>2313</v>
      </c>
      <c r="MN196" s="2" t="s">
        <v>2314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254</v>
      </c>
      <c r="MX196" s="2" t="s">
        <v>243</v>
      </c>
      <c r="MY196" s="2" t="s">
        <v>200</v>
      </c>
      <c r="MZ196" s="2" t="s">
        <v>200</v>
      </c>
      <c r="NA196" s="2" t="s">
        <v>212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254</v>
      </c>
      <c r="NJ196" s="2" t="s">
        <v>197</v>
      </c>
      <c r="NK196" s="2" t="s">
        <v>200</v>
      </c>
      <c r="NL196" s="2" t="s">
        <v>200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210</v>
      </c>
      <c r="NV196" s="2" t="s">
        <v>243</v>
      </c>
      <c r="NW196" s="2" t="s">
        <v>279</v>
      </c>
      <c r="NX196" s="2" t="s">
        <v>200</v>
      </c>
      <c r="NY196" s="2" t="s">
        <v>212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242</v>
      </c>
      <c r="OH196" s="2" t="s">
        <v>197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254</v>
      </c>
      <c r="OT196" s="2" t="s">
        <v>243</v>
      </c>
      <c r="OU196" s="2" t="s">
        <v>200</v>
      </c>
      <c r="OV196" s="2" t="s">
        <v>200</v>
      </c>
      <c r="OW196" s="2" t="s">
        <v>212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210</v>
      </c>
      <c r="PF196" s="2" t="s">
        <v>197</v>
      </c>
      <c r="PG196" s="2" t="s">
        <v>1061</v>
      </c>
      <c r="PH196" s="2" t="s">
        <v>2315</v>
      </c>
      <c r="PI196" s="2" t="s">
        <v>212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254</v>
      </c>
      <c r="PR196" s="2" t="s">
        <v>197</v>
      </c>
      <c r="PS196" s="2" t="s">
        <v>200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254</v>
      </c>
      <c r="QP196" s="2" t="s">
        <v>243</v>
      </c>
      <c r="QQ196" s="2" t="s">
        <v>200</v>
      </c>
      <c r="QR196" s="2" t="s">
        <v>200</v>
      </c>
      <c r="QS196" s="2" t="s">
        <v>212</v>
      </c>
      <c r="QT196" s="2" t="s">
        <v>200</v>
      </c>
      <c r="QU196" s="4">
        <v>207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2316</v>
      </c>
      <c r="B197" s="2" t="s">
        <v>189</v>
      </c>
      <c r="C197" s="2" t="s">
        <v>190</v>
      </c>
      <c r="D197" s="2" t="s">
        <v>2274</v>
      </c>
      <c r="E197" s="2" t="s">
        <v>2275</v>
      </c>
      <c r="F197" s="2" t="s">
        <v>2276</v>
      </c>
      <c r="G197" s="2" t="s">
        <v>2276</v>
      </c>
      <c r="H197" s="2" t="s">
        <v>2276</v>
      </c>
      <c r="I197" s="2" t="s">
        <v>2277</v>
      </c>
      <c r="J197" s="2" t="s">
        <v>262</v>
      </c>
      <c r="K197" s="2" t="s">
        <v>2304</v>
      </c>
      <c r="L197" s="3">
        <v>73.5</v>
      </c>
      <c r="M197" s="3">
        <v>77.18</v>
      </c>
      <c r="N197" s="3">
        <v>149.99</v>
      </c>
      <c r="O197" s="2" t="s">
        <v>197</v>
      </c>
      <c r="P197" s="2" t="s">
        <v>2278</v>
      </c>
      <c r="Q197" s="2" t="s">
        <v>199</v>
      </c>
      <c r="R197" s="2" t="s">
        <v>200</v>
      </c>
      <c r="S197" s="2" t="s">
        <v>2305</v>
      </c>
      <c r="T197" s="2" t="s">
        <v>202</v>
      </c>
      <c r="U197" s="2" t="s">
        <v>203</v>
      </c>
      <c r="V197" s="2" t="s">
        <v>2280</v>
      </c>
      <c r="W197" s="2" t="s">
        <v>723</v>
      </c>
      <c r="X197" s="2" t="s">
        <v>200</v>
      </c>
      <c r="Y197" s="2" t="s">
        <v>2306</v>
      </c>
      <c r="Z197" s="4">
        <v>316</v>
      </c>
      <c r="AA197" s="4">
        <f>=ROUNDDOWN(105.333333333333,0)</f>
      </c>
      <c r="AB197" s="5">
        <v>3</v>
      </c>
      <c r="AC197" s="2" t="s">
        <v>200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/>
      <c r="AP197" s="4">
        <v>3</v>
      </c>
      <c r="AQ197" s="8">
        <v>231.13</v>
      </c>
      <c r="AR197" s="4">
        <v>6</v>
      </c>
      <c r="AS197" s="8">
        <v>472.16</v>
      </c>
      <c r="AT197" s="7">
        <v>-0.5</v>
      </c>
      <c r="AU197" s="7">
        <v>-0.5105</v>
      </c>
      <c r="AV197" s="4" t="s">
        <v>200</v>
      </c>
      <c r="AW197" s="8" t="s">
        <v>200</v>
      </c>
      <c r="AX197" s="4" t="s">
        <v>200</v>
      </c>
      <c r="AY197" s="8" t="s">
        <v>200</v>
      </c>
      <c r="AZ197" s="7" t="s">
        <v>200</v>
      </c>
      <c r="BA197" s="7" t="s">
        <v>200</v>
      </c>
      <c r="BB197" s="7">
        <v>0.631</v>
      </c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 t="s">
        <v>200</v>
      </c>
      <c r="BJ197" s="4">
        <v>3</v>
      </c>
      <c r="BK197" s="8">
        <v>231.13</v>
      </c>
      <c r="BL197" s="2" t="s">
        <v>2317</v>
      </c>
      <c r="BM197" s="7">
        <v>1</v>
      </c>
      <c r="BN197" s="7">
        <v>1</v>
      </c>
      <c r="BO197" s="4"/>
      <c r="BP197" s="8"/>
      <c r="BQ197" s="4">
        <v>3</v>
      </c>
      <c r="BR197" s="8">
        <v>253.56</v>
      </c>
      <c r="BS197" s="7">
        <v>-1</v>
      </c>
      <c r="BT197" s="7">
        <v>-1</v>
      </c>
      <c r="BU197" s="2" t="s">
        <v>210</v>
      </c>
      <c r="BV197" s="2" t="s">
        <v>197</v>
      </c>
      <c r="BW197" s="2" t="s">
        <v>200</v>
      </c>
      <c r="BX197" s="2" t="s">
        <v>941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197</v>
      </c>
      <c r="CI197" s="2" t="s">
        <v>2308</v>
      </c>
      <c r="CJ197" s="2" t="s">
        <v>2314</v>
      </c>
      <c r="CK197" s="2" t="s">
        <v>212</v>
      </c>
      <c r="CL197" s="2" t="s">
        <v>200</v>
      </c>
      <c r="CM197" s="4">
        <v>2</v>
      </c>
      <c r="CN197" s="8">
        <v>155.98</v>
      </c>
      <c r="CO197" s="4"/>
      <c r="CP197" s="8"/>
      <c r="CQ197" s="7"/>
      <c r="CR197" s="7"/>
      <c r="CS197" s="2" t="s">
        <v>210</v>
      </c>
      <c r="CT197" s="2" t="s">
        <v>197</v>
      </c>
      <c r="CU197" s="2" t="s">
        <v>944</v>
      </c>
      <c r="CV197" s="2" t="s">
        <v>959</v>
      </c>
      <c r="CW197" s="2" t="s">
        <v>212</v>
      </c>
      <c r="CX197" s="2" t="s">
        <v>200</v>
      </c>
      <c r="CY197" s="4"/>
      <c r="CZ197" s="8"/>
      <c r="DA197" s="4">
        <v>1</v>
      </c>
      <c r="DB197" s="8">
        <v>81.13</v>
      </c>
      <c r="DC197" s="7">
        <v>-1</v>
      </c>
      <c r="DD197" s="7">
        <v>-1</v>
      </c>
      <c r="DE197" s="2" t="s">
        <v>210</v>
      </c>
      <c r="DF197" s="2" t="s">
        <v>197</v>
      </c>
      <c r="DG197" s="2" t="s">
        <v>2309</v>
      </c>
      <c r="DH197" s="2" t="s">
        <v>2318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2073</v>
      </c>
      <c r="DT197" s="2" t="s">
        <v>2319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2310</v>
      </c>
      <c r="EF197" s="2" t="s">
        <v>919</v>
      </c>
      <c r="EG197" s="2" t="s">
        <v>212</v>
      </c>
      <c r="EH197" s="2" t="s">
        <v>200</v>
      </c>
      <c r="EI197" s="4">
        <v>1</v>
      </c>
      <c r="EJ197" s="8">
        <v>75.15</v>
      </c>
      <c r="EK197" s="4">
        <v>1</v>
      </c>
      <c r="EL197" s="8">
        <v>75.15</v>
      </c>
      <c r="EM197" s="7"/>
      <c r="EN197" s="7"/>
      <c r="EO197" s="2" t="s">
        <v>210</v>
      </c>
      <c r="EP197" s="2" t="s">
        <v>197</v>
      </c>
      <c r="EQ197" s="2" t="s">
        <v>1056</v>
      </c>
      <c r="ER197" s="2" t="s">
        <v>1316</v>
      </c>
      <c r="ES197" s="2" t="s">
        <v>212</v>
      </c>
      <c r="ET197" s="2" t="s">
        <v>200</v>
      </c>
      <c r="EU197" s="4"/>
      <c r="EV197" s="8"/>
      <c r="EW197" s="4">
        <v>1</v>
      </c>
      <c r="EX197" s="8">
        <v>62.32</v>
      </c>
      <c r="EY197" s="7">
        <v>-1</v>
      </c>
      <c r="EZ197" s="7">
        <v>-1</v>
      </c>
      <c r="FA197" s="2" t="s">
        <v>210</v>
      </c>
      <c r="FB197" s="2" t="s">
        <v>197</v>
      </c>
      <c r="FC197" s="2" t="s">
        <v>1629</v>
      </c>
      <c r="FD197" s="2" t="s">
        <v>2025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365</v>
      </c>
      <c r="FP197" s="2" t="s">
        <v>760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228</v>
      </c>
      <c r="FZ197" s="2" t="s">
        <v>197</v>
      </c>
      <c r="GA197" s="2" t="s">
        <v>200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210</v>
      </c>
      <c r="GL197" s="2" t="s">
        <v>197</v>
      </c>
      <c r="GM197" s="2" t="s">
        <v>798</v>
      </c>
      <c r="GN197" s="2" t="s">
        <v>949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254</v>
      </c>
      <c r="GX197" s="2" t="s">
        <v>197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369</v>
      </c>
      <c r="HL197" s="2" t="s">
        <v>2320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254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210</v>
      </c>
      <c r="IH197" s="2" t="s">
        <v>197</v>
      </c>
      <c r="II197" s="2" t="s">
        <v>2313</v>
      </c>
      <c r="IJ197" s="2" t="s">
        <v>635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228</v>
      </c>
      <c r="IT197" s="2" t="s">
        <v>197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254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200</v>
      </c>
      <c r="JR197" s="2" t="s">
        <v>200</v>
      </c>
      <c r="JS197" s="2" t="s">
        <v>200</v>
      </c>
      <c r="JT197" s="2" t="s">
        <v>200</v>
      </c>
      <c r="JU197" s="2" t="s">
        <v>200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242</v>
      </c>
      <c r="KD197" s="2" t="s">
        <v>197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210</v>
      </c>
      <c r="KP197" s="2" t="s">
        <v>243</v>
      </c>
      <c r="KQ197" s="2" t="s">
        <v>945</v>
      </c>
      <c r="KR197" s="2" t="s">
        <v>947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197</v>
      </c>
      <c r="LC197" s="2" t="s">
        <v>957</v>
      </c>
      <c r="LD197" s="2" t="s">
        <v>1325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254</v>
      </c>
      <c r="LN197" s="2" t="s">
        <v>197</v>
      </c>
      <c r="LO197" s="2" t="s">
        <v>200</v>
      </c>
      <c r="LP197" s="2" t="s">
        <v>200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254</v>
      </c>
      <c r="LZ197" s="2" t="s">
        <v>197</v>
      </c>
      <c r="MA197" s="2" t="s">
        <v>200</v>
      </c>
      <c r="MB197" s="2" t="s">
        <v>200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210</v>
      </c>
      <c r="ML197" s="2" t="s">
        <v>251</v>
      </c>
      <c r="MM197" s="2" t="s">
        <v>2313</v>
      </c>
      <c r="MN197" s="2" t="s">
        <v>2321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254</v>
      </c>
      <c r="MX197" s="2" t="s">
        <v>243</v>
      </c>
      <c r="MY197" s="2" t="s">
        <v>200</v>
      </c>
      <c r="MZ197" s="2" t="s">
        <v>200</v>
      </c>
      <c r="NA197" s="2" t="s">
        <v>212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254</v>
      </c>
      <c r="NJ197" s="2" t="s">
        <v>197</v>
      </c>
      <c r="NK197" s="2" t="s">
        <v>200</v>
      </c>
      <c r="NL197" s="2" t="s">
        <v>200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210</v>
      </c>
      <c r="NV197" s="2" t="s">
        <v>243</v>
      </c>
      <c r="NW197" s="2" t="s">
        <v>279</v>
      </c>
      <c r="NX197" s="2" t="s">
        <v>200</v>
      </c>
      <c r="NY197" s="2" t="s">
        <v>212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242</v>
      </c>
      <c r="OH197" s="2" t="s">
        <v>197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254</v>
      </c>
      <c r="OT197" s="2" t="s">
        <v>243</v>
      </c>
      <c r="OU197" s="2" t="s">
        <v>200</v>
      </c>
      <c r="OV197" s="2" t="s">
        <v>200</v>
      </c>
      <c r="OW197" s="2" t="s">
        <v>212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210</v>
      </c>
      <c r="PF197" s="2" t="s">
        <v>197</v>
      </c>
      <c r="PG197" s="2" t="s">
        <v>1061</v>
      </c>
      <c r="PH197" s="2" t="s">
        <v>1670</v>
      </c>
      <c r="PI197" s="2" t="s">
        <v>212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254</v>
      </c>
      <c r="PR197" s="2" t="s">
        <v>197</v>
      </c>
      <c r="PS197" s="2" t="s">
        <v>200</v>
      </c>
      <c r="PT197" s="2" t="s">
        <v>200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254</v>
      </c>
      <c r="QP197" s="2" t="s">
        <v>243</v>
      </c>
      <c r="QQ197" s="2" t="s">
        <v>200</v>
      </c>
      <c r="QR197" s="2" t="s">
        <v>200</v>
      </c>
      <c r="QS197" s="2" t="s">
        <v>212</v>
      </c>
      <c r="QT197" s="2" t="s">
        <v>200</v>
      </c>
      <c r="QU197" s="4">
        <v>316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2322</v>
      </c>
      <c r="B198" s="2" t="s">
        <v>189</v>
      </c>
      <c r="C198" s="2" t="s">
        <v>190</v>
      </c>
      <c r="D198" s="2" t="s">
        <v>2274</v>
      </c>
      <c r="E198" s="2" t="s">
        <v>2275</v>
      </c>
      <c r="F198" s="2" t="s">
        <v>2276</v>
      </c>
      <c r="G198" s="2" t="s">
        <v>2276</v>
      </c>
      <c r="H198" s="2" t="s">
        <v>2276</v>
      </c>
      <c r="I198" s="2" t="s">
        <v>2277</v>
      </c>
      <c r="J198" s="2" t="s">
        <v>195</v>
      </c>
      <c r="K198" s="2" t="s">
        <v>286</v>
      </c>
      <c r="L198" s="3">
        <v>63.7</v>
      </c>
      <c r="M198" s="3">
        <v>66.89</v>
      </c>
      <c r="N198" s="3">
        <v>129.99</v>
      </c>
      <c r="O198" s="2" t="s">
        <v>1266</v>
      </c>
      <c r="P198" s="2" t="s">
        <v>396</v>
      </c>
      <c r="Q198" s="2" t="s">
        <v>199</v>
      </c>
      <c r="R198" s="2" t="s">
        <v>200</v>
      </c>
      <c r="S198" s="2" t="s">
        <v>2323</v>
      </c>
      <c r="T198" s="2" t="s">
        <v>202</v>
      </c>
      <c r="U198" s="2" t="s">
        <v>203</v>
      </c>
      <c r="V198" s="2" t="s">
        <v>2280</v>
      </c>
      <c r="W198" s="2" t="s">
        <v>723</v>
      </c>
      <c r="X198" s="2" t="s">
        <v>200</v>
      </c>
      <c r="Y198" s="2" t="s">
        <v>2306</v>
      </c>
      <c r="Z198" s="4">
        <v>1</v>
      </c>
      <c r="AA198" s="4">
        <f>=ROUNDDOWN(0.25,0)</f>
      </c>
      <c r="AB198" s="5">
        <v>4</v>
      </c>
      <c r="AC198" s="2" t="s">
        <v>200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/>
      <c r="AP198" s="4"/>
      <c r="AQ198" s="8"/>
      <c r="AR198" s="4">
        <v>3</v>
      </c>
      <c r="AS198" s="8">
        <v>195.48</v>
      </c>
      <c r="AT198" s="7">
        <v>-1</v>
      </c>
      <c r="AU198" s="7">
        <v>-1</v>
      </c>
      <c r="AV198" s="4">
        <v>1</v>
      </c>
      <c r="AW198" s="8">
        <v>76.37</v>
      </c>
      <c r="AX198" s="4">
        <v>12</v>
      </c>
      <c r="AY198" s="8">
        <v>922.67</v>
      </c>
      <c r="AZ198" s="7">
        <v>-0.9167</v>
      </c>
      <c r="BA198" s="7">
        <v>-0.9172</v>
      </c>
      <c r="BB198" s="7"/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>
        <v>0.0651</v>
      </c>
      <c r="BJ198" s="4"/>
      <c r="BK198" s="8"/>
      <c r="BL198" s="2" t="s">
        <v>1602</v>
      </c>
      <c r="BM198" s="7"/>
      <c r="BN198" s="7"/>
      <c r="BO198" s="4"/>
      <c r="BP198" s="8"/>
      <c r="BQ198" s="4"/>
      <c r="BR198" s="8"/>
      <c r="BS198" s="7"/>
      <c r="BT198" s="7"/>
      <c r="BU198" s="2" t="s">
        <v>210</v>
      </c>
      <c r="BV198" s="2" t="s">
        <v>243</v>
      </c>
      <c r="BW198" s="2" t="s">
        <v>200</v>
      </c>
      <c r="BX198" s="2" t="s">
        <v>941</v>
      </c>
      <c r="BY198" s="2" t="s">
        <v>212</v>
      </c>
      <c r="BZ198" s="2" t="s">
        <v>200</v>
      </c>
      <c r="CA198" s="4"/>
      <c r="CB198" s="8"/>
      <c r="CC198" s="4">
        <v>1</v>
      </c>
      <c r="CD198" s="8">
        <v>65.46</v>
      </c>
      <c r="CE198" s="7">
        <v>-1</v>
      </c>
      <c r="CF198" s="7">
        <v>-1</v>
      </c>
      <c r="CG198" s="2" t="s">
        <v>210</v>
      </c>
      <c r="CH198" s="2" t="s">
        <v>243</v>
      </c>
      <c r="CI198" s="2" t="s">
        <v>2308</v>
      </c>
      <c r="CJ198" s="2" t="s">
        <v>2324</v>
      </c>
      <c r="CK198" s="2" t="s">
        <v>212</v>
      </c>
      <c r="CL198" s="2" t="s">
        <v>200</v>
      </c>
      <c r="CM198" s="4"/>
      <c r="CN198" s="8"/>
      <c r="CO198" s="4"/>
      <c r="CP198" s="8"/>
      <c r="CQ198" s="7"/>
      <c r="CR198" s="7"/>
      <c r="CS198" s="2" t="s">
        <v>210</v>
      </c>
      <c r="CT198" s="2" t="s">
        <v>243</v>
      </c>
      <c r="CU198" s="2" t="s">
        <v>944</v>
      </c>
      <c r="CV198" s="2" t="s">
        <v>959</v>
      </c>
      <c r="CW198" s="2" t="s">
        <v>212</v>
      </c>
      <c r="CX198" s="2" t="s">
        <v>200</v>
      </c>
      <c r="CY198" s="4"/>
      <c r="CZ198" s="8"/>
      <c r="DA198" s="4"/>
      <c r="DB198" s="8"/>
      <c r="DC198" s="7"/>
      <c r="DD198" s="7"/>
      <c r="DE198" s="2" t="s">
        <v>210</v>
      </c>
      <c r="DF198" s="2" t="s">
        <v>243</v>
      </c>
      <c r="DG198" s="2" t="s">
        <v>2309</v>
      </c>
      <c r="DH198" s="2" t="s">
        <v>2325</v>
      </c>
      <c r="DI198" s="2" t="s">
        <v>212</v>
      </c>
      <c r="DJ198" s="2" t="s">
        <v>200</v>
      </c>
      <c r="DK198" s="4"/>
      <c r="DL198" s="8"/>
      <c r="DM198" s="4">
        <v>1</v>
      </c>
      <c r="DN198" s="8">
        <v>65.61</v>
      </c>
      <c r="DO198" s="7">
        <v>-1</v>
      </c>
      <c r="DP198" s="7">
        <v>-1</v>
      </c>
      <c r="DQ198" s="2" t="s">
        <v>210</v>
      </c>
      <c r="DR198" s="2" t="s">
        <v>243</v>
      </c>
      <c r="DS198" s="2" t="s">
        <v>2073</v>
      </c>
      <c r="DT198" s="2" t="s">
        <v>1271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243</v>
      </c>
      <c r="EE198" s="2" t="s">
        <v>2310</v>
      </c>
      <c r="EF198" s="2" t="s">
        <v>1792</v>
      </c>
      <c r="EG198" s="2" t="s">
        <v>212</v>
      </c>
      <c r="EH198" s="2" t="s">
        <v>200</v>
      </c>
      <c r="EI198" s="4"/>
      <c r="EJ198" s="8"/>
      <c r="EK198" s="4">
        <v>1</v>
      </c>
      <c r="EL198" s="8">
        <v>64.41</v>
      </c>
      <c r="EM198" s="7">
        <v>-1</v>
      </c>
      <c r="EN198" s="7">
        <v>-1</v>
      </c>
      <c r="EO198" s="2" t="s">
        <v>210</v>
      </c>
      <c r="EP198" s="2" t="s">
        <v>243</v>
      </c>
      <c r="EQ198" s="2" t="s">
        <v>1056</v>
      </c>
      <c r="ER198" s="2" t="s">
        <v>2326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243</v>
      </c>
      <c r="FC198" s="2" t="s">
        <v>1629</v>
      </c>
      <c r="FD198" s="2" t="s">
        <v>2025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243</v>
      </c>
      <c r="FO198" s="2" t="s">
        <v>365</v>
      </c>
      <c r="FP198" s="2" t="s">
        <v>1308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228</v>
      </c>
      <c r="FZ198" s="2" t="s">
        <v>243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210</v>
      </c>
      <c r="GL198" s="2" t="s">
        <v>243</v>
      </c>
      <c r="GM198" s="2" t="s">
        <v>798</v>
      </c>
      <c r="GN198" s="2" t="s">
        <v>949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254</v>
      </c>
      <c r="GX198" s="2" t="s">
        <v>243</v>
      </c>
      <c r="GY198" s="2" t="s">
        <v>200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243</v>
      </c>
      <c r="HK198" s="2" t="s">
        <v>200</v>
      </c>
      <c r="HL198" s="2" t="s">
        <v>200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254</v>
      </c>
      <c r="HV198" s="2" t="s">
        <v>243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210</v>
      </c>
      <c r="IH198" s="2" t="s">
        <v>243</v>
      </c>
      <c r="II198" s="2" t="s">
        <v>2313</v>
      </c>
      <c r="IJ198" s="2" t="s">
        <v>1270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228</v>
      </c>
      <c r="IT198" s="2" t="s">
        <v>243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254</v>
      </c>
      <c r="JF198" s="2" t="s">
        <v>243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200</v>
      </c>
      <c r="JR198" s="2" t="s">
        <v>200</v>
      </c>
      <c r="JS198" s="2" t="s">
        <v>200</v>
      </c>
      <c r="JT198" s="2" t="s">
        <v>200</v>
      </c>
      <c r="JU198" s="2" t="s">
        <v>200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242</v>
      </c>
      <c r="KD198" s="2" t="s">
        <v>243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210</v>
      </c>
      <c r="KP198" s="2" t="s">
        <v>243</v>
      </c>
      <c r="KQ198" s="2" t="s">
        <v>945</v>
      </c>
      <c r="KR198" s="2" t="s">
        <v>1683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243</v>
      </c>
      <c r="LC198" s="2" t="s">
        <v>957</v>
      </c>
      <c r="LD198" s="2" t="s">
        <v>1105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254</v>
      </c>
      <c r="LN198" s="2" t="s">
        <v>243</v>
      </c>
      <c r="LO198" s="2" t="s">
        <v>200</v>
      </c>
      <c r="LP198" s="2" t="s">
        <v>200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254</v>
      </c>
      <c r="LZ198" s="2" t="s">
        <v>243</v>
      </c>
      <c r="MA198" s="2" t="s">
        <v>200</v>
      </c>
      <c r="MB198" s="2" t="s">
        <v>200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210</v>
      </c>
      <c r="ML198" s="2" t="s">
        <v>243</v>
      </c>
      <c r="MM198" s="2" t="s">
        <v>2313</v>
      </c>
      <c r="MN198" s="2" t="s">
        <v>2321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254</v>
      </c>
      <c r="MX198" s="2" t="s">
        <v>243</v>
      </c>
      <c r="MY198" s="2" t="s">
        <v>200</v>
      </c>
      <c r="MZ198" s="2" t="s">
        <v>200</v>
      </c>
      <c r="NA198" s="2" t="s">
        <v>212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254</v>
      </c>
      <c r="NJ198" s="2" t="s">
        <v>243</v>
      </c>
      <c r="NK198" s="2" t="s">
        <v>200</v>
      </c>
      <c r="NL198" s="2" t="s">
        <v>200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210</v>
      </c>
      <c r="NV198" s="2" t="s">
        <v>243</v>
      </c>
      <c r="NW198" s="2" t="s">
        <v>279</v>
      </c>
      <c r="NX198" s="2" t="s">
        <v>200</v>
      </c>
      <c r="NY198" s="2" t="s">
        <v>212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242</v>
      </c>
      <c r="OH198" s="2" t="s">
        <v>243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254</v>
      </c>
      <c r="OT198" s="2" t="s">
        <v>243</v>
      </c>
      <c r="OU198" s="2" t="s">
        <v>200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210</v>
      </c>
      <c r="PF198" s="2" t="s">
        <v>243</v>
      </c>
      <c r="PG198" s="2" t="s">
        <v>1061</v>
      </c>
      <c r="PH198" s="2" t="s">
        <v>566</v>
      </c>
      <c r="PI198" s="2" t="s">
        <v>212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254</v>
      </c>
      <c r="PR198" s="2" t="s">
        <v>243</v>
      </c>
      <c r="PS198" s="2" t="s">
        <v>200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254</v>
      </c>
      <c r="QP198" s="2" t="s">
        <v>243</v>
      </c>
      <c r="QQ198" s="2" t="s">
        <v>200</v>
      </c>
      <c r="QR198" s="2" t="s">
        <v>200</v>
      </c>
      <c r="QS198" s="2" t="s">
        <v>212</v>
      </c>
      <c r="QT198" s="2" t="s">
        <v>200</v>
      </c>
      <c r="QU198" s="4">
        <v>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2327</v>
      </c>
      <c r="B199" s="2" t="s">
        <v>189</v>
      </c>
      <c r="C199" s="2" t="s">
        <v>190</v>
      </c>
      <c r="D199" s="2" t="s">
        <v>2274</v>
      </c>
      <c r="E199" s="2" t="s">
        <v>2275</v>
      </c>
      <c r="F199" s="2" t="s">
        <v>2276</v>
      </c>
      <c r="G199" s="2" t="s">
        <v>2276</v>
      </c>
      <c r="H199" s="2" t="s">
        <v>2276</v>
      </c>
      <c r="I199" s="2" t="s">
        <v>2277</v>
      </c>
      <c r="J199" s="2" t="s">
        <v>262</v>
      </c>
      <c r="K199" s="2" t="s">
        <v>286</v>
      </c>
      <c r="L199" s="3">
        <v>73.5</v>
      </c>
      <c r="M199" s="3">
        <v>77.18</v>
      </c>
      <c r="N199" s="3">
        <v>149.99</v>
      </c>
      <c r="O199" s="2" t="s">
        <v>197</v>
      </c>
      <c r="P199" s="2" t="s">
        <v>396</v>
      </c>
      <c r="Q199" s="2" t="s">
        <v>199</v>
      </c>
      <c r="R199" s="2" t="s">
        <v>200</v>
      </c>
      <c r="S199" s="2" t="s">
        <v>2323</v>
      </c>
      <c r="T199" s="2" t="s">
        <v>202</v>
      </c>
      <c r="U199" s="2" t="s">
        <v>203</v>
      </c>
      <c r="V199" s="2" t="s">
        <v>2280</v>
      </c>
      <c r="W199" s="2" t="s">
        <v>723</v>
      </c>
      <c r="X199" s="2" t="s">
        <v>200</v>
      </c>
      <c r="Y199" s="2" t="s">
        <v>2306</v>
      </c>
      <c r="Z199" s="4">
        <v>50</v>
      </c>
      <c r="AA199" s="4">
        <f>=ROUNDDOWN(8.33333333333333,0)</f>
      </c>
      <c r="AB199" s="5">
        <v>6</v>
      </c>
      <c r="AC199" s="2" t="s">
        <v>200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/>
      <c r="AP199" s="4">
        <v>1</v>
      </c>
      <c r="AQ199" s="8">
        <v>76.37</v>
      </c>
      <c r="AR199" s="4">
        <v>9</v>
      </c>
      <c r="AS199" s="8">
        <v>727.19</v>
      </c>
      <c r="AT199" s="7">
        <v>-0.8889</v>
      </c>
      <c r="AU199" s="7">
        <v>-0.895</v>
      </c>
      <c r="AV199" s="4" t="s">
        <v>200</v>
      </c>
      <c r="AW199" s="8" t="s">
        <v>200</v>
      </c>
      <c r="AX199" s="4" t="s">
        <v>200</v>
      </c>
      <c r="AY199" s="8" t="s">
        <v>200</v>
      </c>
      <c r="AZ199" s="7" t="s">
        <v>200</v>
      </c>
      <c r="BA199" s="7" t="s">
        <v>200</v>
      </c>
      <c r="BB199" s="7">
        <v>1</v>
      </c>
      <c r="BC199" s="4" t="s">
        <v>200</v>
      </c>
      <c r="BD199" s="8" t="s">
        <v>200</v>
      </c>
      <c r="BE199" s="4" t="s">
        <v>200</v>
      </c>
      <c r="BF199" s="8" t="s">
        <v>200</v>
      </c>
      <c r="BG199" s="7" t="s">
        <v>200</v>
      </c>
      <c r="BH199" s="7" t="s">
        <v>200</v>
      </c>
      <c r="BI199" s="7" t="s">
        <v>200</v>
      </c>
      <c r="BJ199" s="4">
        <v>1</v>
      </c>
      <c r="BK199" s="8">
        <v>76.37</v>
      </c>
      <c r="BL199" s="2" t="s">
        <v>2328</v>
      </c>
      <c r="BM199" s="7">
        <v>1</v>
      </c>
      <c r="BN199" s="7">
        <v>1</v>
      </c>
      <c r="BO199" s="4"/>
      <c r="BP199" s="8"/>
      <c r="BQ199" s="4">
        <v>4</v>
      </c>
      <c r="BR199" s="8">
        <v>338.08</v>
      </c>
      <c r="BS199" s="7">
        <v>-1</v>
      </c>
      <c r="BT199" s="7">
        <v>-1</v>
      </c>
      <c r="BU199" s="2" t="s">
        <v>210</v>
      </c>
      <c r="BV199" s="2" t="s">
        <v>197</v>
      </c>
      <c r="BW199" s="2" t="s">
        <v>200</v>
      </c>
      <c r="BX199" s="2" t="s">
        <v>941</v>
      </c>
      <c r="BY199" s="2" t="s">
        <v>212</v>
      </c>
      <c r="BZ199" s="2" t="s">
        <v>200</v>
      </c>
      <c r="CA199" s="4">
        <v>1</v>
      </c>
      <c r="CB199" s="8">
        <v>76.37</v>
      </c>
      <c r="CC199" s="4"/>
      <c r="CD199" s="8"/>
      <c r="CE199" s="7"/>
      <c r="CF199" s="7"/>
      <c r="CG199" s="2" t="s">
        <v>210</v>
      </c>
      <c r="CH199" s="2" t="s">
        <v>197</v>
      </c>
      <c r="CI199" s="2" t="s">
        <v>2308</v>
      </c>
      <c r="CJ199" s="2" t="s">
        <v>2329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944</v>
      </c>
      <c r="CV199" s="2" t="s">
        <v>424</v>
      </c>
      <c r="CW199" s="2" t="s">
        <v>212</v>
      </c>
      <c r="CX199" s="2" t="s">
        <v>200</v>
      </c>
      <c r="CY199" s="4"/>
      <c r="CZ199" s="8"/>
      <c r="DA199" s="4">
        <v>2</v>
      </c>
      <c r="DB199" s="8">
        <v>162.26</v>
      </c>
      <c r="DC199" s="7">
        <v>-1</v>
      </c>
      <c r="DD199" s="7">
        <v>-1</v>
      </c>
      <c r="DE199" s="2" t="s">
        <v>210</v>
      </c>
      <c r="DF199" s="2" t="s">
        <v>197</v>
      </c>
      <c r="DG199" s="2" t="s">
        <v>2309</v>
      </c>
      <c r="DH199" s="2" t="s">
        <v>498</v>
      </c>
      <c r="DI199" s="2" t="s">
        <v>212</v>
      </c>
      <c r="DJ199" s="2" t="s">
        <v>200</v>
      </c>
      <c r="DK199" s="4"/>
      <c r="DL199" s="8"/>
      <c r="DM199" s="4">
        <v>1</v>
      </c>
      <c r="DN199" s="8">
        <v>76.55</v>
      </c>
      <c r="DO199" s="7">
        <v>-1</v>
      </c>
      <c r="DP199" s="7">
        <v>-1</v>
      </c>
      <c r="DQ199" s="2" t="s">
        <v>210</v>
      </c>
      <c r="DR199" s="2" t="s">
        <v>197</v>
      </c>
      <c r="DS199" s="2" t="s">
        <v>2073</v>
      </c>
      <c r="DT199" s="2" t="s">
        <v>334</v>
      </c>
      <c r="DU199" s="2" t="s">
        <v>212</v>
      </c>
      <c r="DV199" s="2" t="s">
        <v>200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197</v>
      </c>
      <c r="EE199" s="2" t="s">
        <v>2310</v>
      </c>
      <c r="EF199" s="2" t="s">
        <v>1466</v>
      </c>
      <c r="EG199" s="2" t="s">
        <v>212</v>
      </c>
      <c r="EH199" s="2" t="s">
        <v>200</v>
      </c>
      <c r="EI199" s="4"/>
      <c r="EJ199" s="8"/>
      <c r="EK199" s="4">
        <v>2</v>
      </c>
      <c r="EL199" s="8">
        <v>150.3</v>
      </c>
      <c r="EM199" s="7">
        <v>-1</v>
      </c>
      <c r="EN199" s="7">
        <v>-1</v>
      </c>
      <c r="EO199" s="2" t="s">
        <v>210</v>
      </c>
      <c r="EP199" s="2" t="s">
        <v>197</v>
      </c>
      <c r="EQ199" s="2" t="s">
        <v>1056</v>
      </c>
      <c r="ER199" s="2" t="s">
        <v>1325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197</v>
      </c>
      <c r="FC199" s="2" t="s">
        <v>1629</v>
      </c>
      <c r="FD199" s="2" t="s">
        <v>2025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365</v>
      </c>
      <c r="FP199" s="2" t="s">
        <v>1659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228</v>
      </c>
      <c r="FZ199" s="2" t="s">
        <v>197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210</v>
      </c>
      <c r="GL199" s="2" t="s">
        <v>197</v>
      </c>
      <c r="GM199" s="2" t="s">
        <v>798</v>
      </c>
      <c r="GN199" s="2" t="s">
        <v>2330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254</v>
      </c>
      <c r="GX199" s="2" t="s">
        <v>197</v>
      </c>
      <c r="GY199" s="2" t="s">
        <v>200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197</v>
      </c>
      <c r="HK199" s="2" t="s">
        <v>369</v>
      </c>
      <c r="HL199" s="2" t="s">
        <v>200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254</v>
      </c>
      <c r="HV199" s="2" t="s">
        <v>197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210</v>
      </c>
      <c r="IH199" s="2" t="s">
        <v>197</v>
      </c>
      <c r="II199" s="2" t="s">
        <v>2313</v>
      </c>
      <c r="IJ199" s="2" t="s">
        <v>2331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228</v>
      </c>
      <c r="IT199" s="2" t="s">
        <v>197</v>
      </c>
      <c r="IU199" s="2" t="s">
        <v>200</v>
      </c>
      <c r="IV199" s="2" t="s">
        <v>200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254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200</v>
      </c>
      <c r="JR199" s="2" t="s">
        <v>200</v>
      </c>
      <c r="JS199" s="2" t="s">
        <v>200</v>
      </c>
      <c r="JT199" s="2" t="s">
        <v>200</v>
      </c>
      <c r="JU199" s="2" t="s">
        <v>200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242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210</v>
      </c>
      <c r="KP199" s="2" t="s">
        <v>243</v>
      </c>
      <c r="KQ199" s="2" t="s">
        <v>945</v>
      </c>
      <c r="KR199" s="2" t="s">
        <v>2332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197</v>
      </c>
      <c r="LC199" s="2" t="s">
        <v>957</v>
      </c>
      <c r="LD199" s="2" t="s">
        <v>966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254</v>
      </c>
      <c r="LN199" s="2" t="s">
        <v>197</v>
      </c>
      <c r="LO199" s="2" t="s">
        <v>200</v>
      </c>
      <c r="LP199" s="2" t="s">
        <v>200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254</v>
      </c>
      <c r="LZ199" s="2" t="s">
        <v>197</v>
      </c>
      <c r="MA199" s="2" t="s">
        <v>200</v>
      </c>
      <c r="MB199" s="2" t="s">
        <v>200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210</v>
      </c>
      <c r="ML199" s="2" t="s">
        <v>251</v>
      </c>
      <c r="MM199" s="2" t="s">
        <v>2313</v>
      </c>
      <c r="MN199" s="2" t="s">
        <v>2314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254</v>
      </c>
      <c r="MX199" s="2" t="s">
        <v>243</v>
      </c>
      <c r="MY199" s="2" t="s">
        <v>200</v>
      </c>
      <c r="MZ199" s="2" t="s">
        <v>200</v>
      </c>
      <c r="NA199" s="2" t="s">
        <v>212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254</v>
      </c>
      <c r="NJ199" s="2" t="s">
        <v>197</v>
      </c>
      <c r="NK199" s="2" t="s">
        <v>200</v>
      </c>
      <c r="NL199" s="2" t="s">
        <v>200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210</v>
      </c>
      <c r="NV199" s="2" t="s">
        <v>243</v>
      </c>
      <c r="NW199" s="2" t="s">
        <v>279</v>
      </c>
      <c r="NX199" s="2" t="s">
        <v>200</v>
      </c>
      <c r="NY199" s="2" t="s">
        <v>212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242</v>
      </c>
      <c r="OH199" s="2" t="s">
        <v>197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254</v>
      </c>
      <c r="OT199" s="2" t="s">
        <v>243</v>
      </c>
      <c r="OU199" s="2" t="s">
        <v>200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210</v>
      </c>
      <c r="PF199" s="2" t="s">
        <v>197</v>
      </c>
      <c r="PG199" s="2" t="s">
        <v>1061</v>
      </c>
      <c r="PH199" s="2" t="s">
        <v>2333</v>
      </c>
      <c r="PI199" s="2" t="s">
        <v>212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254</v>
      </c>
      <c r="PR199" s="2" t="s">
        <v>197</v>
      </c>
      <c r="PS199" s="2" t="s">
        <v>200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254</v>
      </c>
      <c r="QP199" s="2" t="s">
        <v>243</v>
      </c>
      <c r="QQ199" s="2" t="s">
        <v>200</v>
      </c>
      <c r="QR199" s="2" t="s">
        <v>200</v>
      </c>
      <c r="QS199" s="2" t="s">
        <v>212</v>
      </c>
      <c r="QT199" s="2" t="s">
        <v>200</v>
      </c>
      <c r="QU199" s="4">
        <v>50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2334</v>
      </c>
      <c r="B200" s="2" t="s">
        <v>189</v>
      </c>
      <c r="C200" s="2" t="s">
        <v>190</v>
      </c>
      <c r="D200" s="2" t="s">
        <v>2274</v>
      </c>
      <c r="E200" s="2" t="s">
        <v>2275</v>
      </c>
      <c r="F200" s="2" t="s">
        <v>2335</v>
      </c>
      <c r="G200" s="2" t="s">
        <v>2335</v>
      </c>
      <c r="H200" s="2" t="s">
        <v>200</v>
      </c>
      <c r="I200" s="2" t="s">
        <v>2336</v>
      </c>
      <c r="J200" s="2" t="s">
        <v>195</v>
      </c>
      <c r="K200" s="2" t="s">
        <v>2337</v>
      </c>
      <c r="L200" s="3">
        <v>63.7</v>
      </c>
      <c r="M200" s="3">
        <v>66.88</v>
      </c>
      <c r="N200" s="3">
        <v>129.99</v>
      </c>
      <c r="O200" s="2" t="s">
        <v>197</v>
      </c>
      <c r="P200" s="2" t="s">
        <v>396</v>
      </c>
      <c r="Q200" s="2" t="s">
        <v>199</v>
      </c>
      <c r="R200" s="2" t="s">
        <v>200</v>
      </c>
      <c r="S200" s="2" t="s">
        <v>2338</v>
      </c>
      <c r="T200" s="2" t="s">
        <v>200</v>
      </c>
      <c r="U200" s="2" t="s">
        <v>200</v>
      </c>
      <c r="V200" s="2" t="s">
        <v>204</v>
      </c>
      <c r="W200" s="2" t="s">
        <v>205</v>
      </c>
      <c r="X200" s="2" t="s">
        <v>1048</v>
      </c>
      <c r="Y200" s="2" t="s">
        <v>592</v>
      </c>
      <c r="Z200" s="4">
        <v>3</v>
      </c>
      <c r="AA200" s="4">
        <f>=ROUNDDOWN(0.315789473684211,0)</f>
      </c>
      <c r="AB200" s="5">
        <v>9.5</v>
      </c>
      <c r="AC200" s="2" t="s">
        <v>200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/>
      <c r="AP200" s="4">
        <v>10</v>
      </c>
      <c r="AQ200" s="8">
        <v>429.04</v>
      </c>
      <c r="AR200" s="4">
        <v>2</v>
      </c>
      <c r="AS200" s="8">
        <v>128.44</v>
      </c>
      <c r="AT200" s="7">
        <v>4</v>
      </c>
      <c r="AU200" s="7">
        <v>2.3404</v>
      </c>
      <c r="AV200" s="4">
        <v>14</v>
      </c>
      <c r="AW200" s="8">
        <v>574.7</v>
      </c>
      <c r="AX200" s="4">
        <v>8</v>
      </c>
      <c r="AY200" s="8">
        <v>606.66</v>
      </c>
      <c r="AZ200" s="7">
        <v>0.75</v>
      </c>
      <c r="BA200" s="7">
        <v>-0.0527</v>
      </c>
      <c r="BB200" s="7">
        <v>0.7465</v>
      </c>
      <c r="BC200" s="4">
        <v>21</v>
      </c>
      <c r="BD200" s="8">
        <v>915.11</v>
      </c>
      <c r="BE200" s="4">
        <v>23</v>
      </c>
      <c r="BF200" s="8">
        <v>1689.77</v>
      </c>
      <c r="BG200" s="7">
        <v>-0.087</v>
      </c>
      <c r="BH200" s="7">
        <v>-0.4584</v>
      </c>
      <c r="BI200" s="7">
        <v>0.628</v>
      </c>
      <c r="BJ200" s="4">
        <v>10</v>
      </c>
      <c r="BK200" s="8">
        <v>429.04</v>
      </c>
      <c r="BL200" s="2" t="s">
        <v>2339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210</v>
      </c>
      <c r="BV200" s="2" t="s">
        <v>197</v>
      </c>
      <c r="BW200" s="2" t="s">
        <v>200</v>
      </c>
      <c r="BX200" s="2" t="s">
        <v>2195</v>
      </c>
      <c r="BY200" s="2" t="s">
        <v>212</v>
      </c>
      <c r="BZ200" s="2" t="s">
        <v>200</v>
      </c>
      <c r="CA200" s="4">
        <v>4</v>
      </c>
      <c r="CB200" s="8">
        <v>130.92</v>
      </c>
      <c r="CC200" s="4">
        <v>1</v>
      </c>
      <c r="CD200" s="8">
        <v>58.91</v>
      </c>
      <c r="CE200" s="7">
        <v>3</v>
      </c>
      <c r="CF200" s="7">
        <v>1.2224</v>
      </c>
      <c r="CG200" s="2" t="s">
        <v>210</v>
      </c>
      <c r="CH200" s="2" t="s">
        <v>197</v>
      </c>
      <c r="CI200" s="2" t="s">
        <v>596</v>
      </c>
      <c r="CJ200" s="2" t="s">
        <v>2340</v>
      </c>
      <c r="CK200" s="2" t="s">
        <v>212</v>
      </c>
      <c r="CL200" s="2" t="s">
        <v>200</v>
      </c>
      <c r="CM200" s="4">
        <v>1</v>
      </c>
      <c r="CN200" s="8">
        <v>67.59</v>
      </c>
      <c r="CO200" s="4"/>
      <c r="CP200" s="8"/>
      <c r="CQ200" s="7"/>
      <c r="CR200" s="7"/>
      <c r="CS200" s="2" t="s">
        <v>210</v>
      </c>
      <c r="CT200" s="2" t="s">
        <v>197</v>
      </c>
      <c r="CU200" s="2" t="s">
        <v>215</v>
      </c>
      <c r="CV200" s="2" t="s">
        <v>1634</v>
      </c>
      <c r="CW200" s="2" t="s">
        <v>499</v>
      </c>
      <c r="CX200" s="2" t="s">
        <v>200</v>
      </c>
      <c r="CY200" s="4">
        <v>1</v>
      </c>
      <c r="CZ200" s="8">
        <v>69.53</v>
      </c>
      <c r="DA200" s="4">
        <v>1</v>
      </c>
      <c r="DB200" s="8">
        <v>69.53</v>
      </c>
      <c r="DC200" s="7"/>
      <c r="DD200" s="7"/>
      <c r="DE200" s="2" t="s">
        <v>210</v>
      </c>
      <c r="DF200" s="2" t="s">
        <v>197</v>
      </c>
      <c r="DG200" s="2" t="s">
        <v>596</v>
      </c>
      <c r="DH200" s="2" t="s">
        <v>2341</v>
      </c>
      <c r="DI200" s="2" t="s">
        <v>212</v>
      </c>
      <c r="DJ200" s="2" t="s">
        <v>200</v>
      </c>
      <c r="DK200" s="4">
        <v>1</v>
      </c>
      <c r="DL200" s="8">
        <v>39.37</v>
      </c>
      <c r="DM200" s="4"/>
      <c r="DN200" s="8"/>
      <c r="DO200" s="7"/>
      <c r="DP200" s="7"/>
      <c r="DQ200" s="2" t="s">
        <v>210</v>
      </c>
      <c r="DR200" s="2" t="s">
        <v>197</v>
      </c>
      <c r="DS200" s="2" t="s">
        <v>656</v>
      </c>
      <c r="DT200" s="2" t="s">
        <v>1917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602</v>
      </c>
      <c r="EF200" s="2" t="s">
        <v>1508</v>
      </c>
      <c r="EG200" s="2" t="s">
        <v>212</v>
      </c>
      <c r="EH200" s="2" t="s">
        <v>200</v>
      </c>
      <c r="EI200" s="4">
        <v>1</v>
      </c>
      <c r="EJ200" s="8">
        <v>72.69</v>
      </c>
      <c r="EK200" s="4"/>
      <c r="EL200" s="8"/>
      <c r="EM200" s="7"/>
      <c r="EN200" s="7"/>
      <c r="EO200" s="2" t="s">
        <v>210</v>
      </c>
      <c r="EP200" s="2" t="s">
        <v>197</v>
      </c>
      <c r="EQ200" s="2" t="s">
        <v>596</v>
      </c>
      <c r="ER200" s="2" t="s">
        <v>2342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197</v>
      </c>
      <c r="FC200" s="2" t="s">
        <v>596</v>
      </c>
      <c r="FD200" s="2" t="s">
        <v>2110</v>
      </c>
      <c r="FE200" s="2" t="s">
        <v>212</v>
      </c>
      <c r="FF200" s="2" t="s">
        <v>200</v>
      </c>
      <c r="FG200" s="4">
        <v>2</v>
      </c>
      <c r="FH200" s="8">
        <v>48.94</v>
      </c>
      <c r="FI200" s="4"/>
      <c r="FJ200" s="8"/>
      <c r="FK200" s="7"/>
      <c r="FL200" s="7"/>
      <c r="FM200" s="2" t="s">
        <v>210</v>
      </c>
      <c r="FN200" s="2" t="s">
        <v>197</v>
      </c>
      <c r="FO200" s="2" t="s">
        <v>226</v>
      </c>
      <c r="FP200" s="2" t="s">
        <v>904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228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210</v>
      </c>
      <c r="GL200" s="2" t="s">
        <v>197</v>
      </c>
      <c r="GM200" s="2" t="s">
        <v>709</v>
      </c>
      <c r="GN200" s="2" t="s">
        <v>1970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254</v>
      </c>
      <c r="GX200" s="2" t="s">
        <v>197</v>
      </c>
      <c r="GY200" s="2" t="s">
        <v>200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254</v>
      </c>
      <c r="HJ200" s="2" t="s">
        <v>197</v>
      </c>
      <c r="HK200" s="2" t="s">
        <v>200</v>
      </c>
      <c r="HL200" s="2" t="s">
        <v>200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254</v>
      </c>
      <c r="HV200" s="2" t="s">
        <v>197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210</v>
      </c>
      <c r="IH200" s="2" t="s">
        <v>197</v>
      </c>
      <c r="II200" s="2" t="s">
        <v>596</v>
      </c>
      <c r="IJ200" s="2" t="s">
        <v>2300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210</v>
      </c>
      <c r="IT200" s="2" t="s">
        <v>197</v>
      </c>
      <c r="IU200" s="2" t="s">
        <v>1395</v>
      </c>
      <c r="IV200" s="2" t="s">
        <v>2343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228</v>
      </c>
      <c r="JF200" s="2" t="s">
        <v>197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200</v>
      </c>
      <c r="JR200" s="2" t="s">
        <v>200</v>
      </c>
      <c r="JS200" s="2" t="s">
        <v>200</v>
      </c>
      <c r="JT200" s="2" t="s">
        <v>200</v>
      </c>
      <c r="JU200" s="2" t="s">
        <v>200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242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499</v>
      </c>
      <c r="KI200" s="4"/>
      <c r="KJ200" s="8"/>
      <c r="KK200" s="4"/>
      <c r="KL200" s="8"/>
      <c r="KM200" s="7"/>
      <c r="KN200" s="7"/>
      <c r="KO200" s="2" t="s">
        <v>210</v>
      </c>
      <c r="KP200" s="2" t="s">
        <v>243</v>
      </c>
      <c r="KQ200" s="2" t="s">
        <v>634</v>
      </c>
      <c r="KR200" s="2" t="s">
        <v>1382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406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254</v>
      </c>
      <c r="LN200" s="2" t="s">
        <v>197</v>
      </c>
      <c r="LO200" s="2" t="s">
        <v>200</v>
      </c>
      <c r="LP200" s="2" t="s">
        <v>200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197</v>
      </c>
      <c r="MA200" s="2" t="s">
        <v>616</v>
      </c>
      <c r="MB200" s="2" t="s">
        <v>418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210</v>
      </c>
      <c r="ML200" s="2" t="s">
        <v>251</v>
      </c>
      <c r="MM200" s="2" t="s">
        <v>618</v>
      </c>
      <c r="MN200" s="2" t="s">
        <v>2108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254</v>
      </c>
      <c r="NJ200" s="2" t="s">
        <v>197</v>
      </c>
      <c r="NK200" s="2" t="s">
        <v>200</v>
      </c>
      <c r="NL200" s="2" t="s">
        <v>200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210</v>
      </c>
      <c r="NV200" s="2" t="s">
        <v>243</v>
      </c>
      <c r="NW200" s="2" t="s">
        <v>279</v>
      </c>
      <c r="NX200" s="2" t="s">
        <v>200</v>
      </c>
      <c r="NY200" s="2" t="s">
        <v>212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200</v>
      </c>
      <c r="OH200" s="2" t="s">
        <v>200</v>
      </c>
      <c r="OI200" s="2" t="s">
        <v>200</v>
      </c>
      <c r="OJ200" s="2" t="s">
        <v>200</v>
      </c>
      <c r="OK200" s="2" t="s">
        <v>200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243</v>
      </c>
      <c r="OU200" s="2" t="s">
        <v>666</v>
      </c>
      <c r="OV200" s="2" t="s">
        <v>2344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210</v>
      </c>
      <c r="PF200" s="2" t="s">
        <v>197</v>
      </c>
      <c r="PG200" s="2" t="s">
        <v>2288</v>
      </c>
      <c r="PH200" s="2" t="s">
        <v>2345</v>
      </c>
      <c r="PI200" s="2" t="s">
        <v>212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254</v>
      </c>
      <c r="PR200" s="2" t="s">
        <v>197</v>
      </c>
      <c r="PS200" s="2" t="s">
        <v>200</v>
      </c>
      <c r="PT200" s="2" t="s">
        <v>200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243</v>
      </c>
      <c r="QQ200" s="2" t="s">
        <v>669</v>
      </c>
      <c r="QR200" s="2" t="s">
        <v>2264</v>
      </c>
      <c r="QS200" s="2" t="s">
        <v>212</v>
      </c>
      <c r="QT200" s="2" t="s">
        <v>200</v>
      </c>
      <c r="QU200" s="4">
        <v>3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2346</v>
      </c>
      <c r="B201" s="2" t="s">
        <v>189</v>
      </c>
      <c r="C201" s="2" t="s">
        <v>190</v>
      </c>
      <c r="D201" s="2" t="s">
        <v>2274</v>
      </c>
      <c r="E201" s="2" t="s">
        <v>2275</v>
      </c>
      <c r="F201" s="2" t="s">
        <v>2335</v>
      </c>
      <c r="G201" s="2" t="s">
        <v>2335</v>
      </c>
      <c r="H201" s="2" t="s">
        <v>200</v>
      </c>
      <c r="I201" s="2" t="s">
        <v>2336</v>
      </c>
      <c r="J201" s="2" t="s">
        <v>262</v>
      </c>
      <c r="K201" s="2" t="s">
        <v>2337</v>
      </c>
      <c r="L201" s="3">
        <v>73.5</v>
      </c>
      <c r="M201" s="3">
        <v>77.17</v>
      </c>
      <c r="N201" s="3">
        <v>149.99</v>
      </c>
      <c r="O201" s="2" t="s">
        <v>197</v>
      </c>
      <c r="P201" s="2" t="s">
        <v>396</v>
      </c>
      <c r="Q201" s="2" t="s">
        <v>199</v>
      </c>
      <c r="R201" s="2" t="s">
        <v>200</v>
      </c>
      <c r="S201" s="2" t="s">
        <v>2338</v>
      </c>
      <c r="T201" s="2" t="s">
        <v>200</v>
      </c>
      <c r="U201" s="2" t="s">
        <v>200</v>
      </c>
      <c r="V201" s="2" t="s">
        <v>204</v>
      </c>
      <c r="W201" s="2" t="s">
        <v>205</v>
      </c>
      <c r="X201" s="2" t="s">
        <v>1048</v>
      </c>
      <c r="Y201" s="2" t="s">
        <v>592</v>
      </c>
      <c r="Z201" s="4">
        <v>275</v>
      </c>
      <c r="AA201" s="4">
        <f>=ROUNDDOWN(50,0)</f>
      </c>
      <c r="AB201" s="5">
        <v>5.5</v>
      </c>
      <c r="AC201" s="2" t="s">
        <v>200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/>
      <c r="AP201" s="4">
        <v>4</v>
      </c>
      <c r="AQ201" s="8">
        <v>145.66</v>
      </c>
      <c r="AR201" s="4">
        <v>6</v>
      </c>
      <c r="AS201" s="8">
        <v>478.22</v>
      </c>
      <c r="AT201" s="7">
        <v>-0.3333</v>
      </c>
      <c r="AU201" s="7">
        <v>-0.6954</v>
      </c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0.2535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4</v>
      </c>
      <c r="BK201" s="8">
        <v>145.66</v>
      </c>
      <c r="BL201" s="2" t="s">
        <v>2347</v>
      </c>
      <c r="BM201" s="7">
        <v>1</v>
      </c>
      <c r="BN201" s="7">
        <v>1</v>
      </c>
      <c r="BO201" s="4"/>
      <c r="BP201" s="8"/>
      <c r="BQ201" s="4">
        <v>2</v>
      </c>
      <c r="BR201" s="8">
        <v>158.92</v>
      </c>
      <c r="BS201" s="7">
        <v>-1</v>
      </c>
      <c r="BT201" s="7">
        <v>-1</v>
      </c>
      <c r="BU201" s="2" t="s">
        <v>210</v>
      </c>
      <c r="BV201" s="2" t="s">
        <v>197</v>
      </c>
      <c r="BW201" s="2" t="s">
        <v>200</v>
      </c>
      <c r="BX201" s="2" t="s">
        <v>2195</v>
      </c>
      <c r="BY201" s="2" t="s">
        <v>212</v>
      </c>
      <c r="BZ201" s="2" t="s">
        <v>200</v>
      </c>
      <c r="CA201" s="4">
        <v>3</v>
      </c>
      <c r="CB201" s="8">
        <v>114.57</v>
      </c>
      <c r="CC201" s="4">
        <v>2</v>
      </c>
      <c r="CD201" s="8">
        <v>152.74</v>
      </c>
      <c r="CE201" s="7">
        <v>0.5</v>
      </c>
      <c r="CF201" s="7">
        <v>-0.2499</v>
      </c>
      <c r="CG201" s="2" t="s">
        <v>210</v>
      </c>
      <c r="CH201" s="2" t="s">
        <v>197</v>
      </c>
      <c r="CI201" s="2" t="s">
        <v>596</v>
      </c>
      <c r="CJ201" s="2" t="s">
        <v>2348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215</v>
      </c>
      <c r="CV201" s="2" t="s">
        <v>1634</v>
      </c>
      <c r="CW201" s="2" t="s">
        <v>499</v>
      </c>
      <c r="CX201" s="2" t="s">
        <v>200</v>
      </c>
      <c r="CY201" s="4"/>
      <c r="CZ201" s="8"/>
      <c r="DA201" s="4"/>
      <c r="DB201" s="8"/>
      <c r="DC201" s="7"/>
      <c r="DD201" s="7"/>
      <c r="DE201" s="2" t="s">
        <v>210</v>
      </c>
      <c r="DF201" s="2" t="s">
        <v>197</v>
      </c>
      <c r="DG201" s="2" t="s">
        <v>596</v>
      </c>
      <c r="DH201" s="2" t="s">
        <v>2349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656</v>
      </c>
      <c r="DT201" s="2" t="s">
        <v>1917</v>
      </c>
      <c r="DU201" s="2" t="s">
        <v>212</v>
      </c>
      <c r="DV201" s="2" t="s">
        <v>200</v>
      </c>
      <c r="DW201" s="4"/>
      <c r="DX201" s="8"/>
      <c r="DY201" s="4"/>
      <c r="DZ201" s="8"/>
      <c r="EA201" s="7"/>
      <c r="EB201" s="7"/>
      <c r="EC201" s="2" t="s">
        <v>210</v>
      </c>
      <c r="ED201" s="2" t="s">
        <v>197</v>
      </c>
      <c r="EE201" s="2" t="s">
        <v>602</v>
      </c>
      <c r="EF201" s="2" t="s">
        <v>226</v>
      </c>
      <c r="EG201" s="2" t="s">
        <v>212</v>
      </c>
      <c r="EH201" s="2" t="s">
        <v>200</v>
      </c>
      <c r="EI201" s="4"/>
      <c r="EJ201" s="8"/>
      <c r="EK201" s="4">
        <v>1</v>
      </c>
      <c r="EL201" s="8">
        <v>83.87</v>
      </c>
      <c r="EM201" s="7">
        <v>-1</v>
      </c>
      <c r="EN201" s="7">
        <v>-1</v>
      </c>
      <c r="EO201" s="2" t="s">
        <v>210</v>
      </c>
      <c r="EP201" s="2" t="s">
        <v>197</v>
      </c>
      <c r="EQ201" s="2" t="s">
        <v>596</v>
      </c>
      <c r="ER201" s="2" t="s">
        <v>2350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197</v>
      </c>
      <c r="FC201" s="2" t="s">
        <v>596</v>
      </c>
      <c r="FD201" s="2" t="s">
        <v>2351</v>
      </c>
      <c r="FE201" s="2" t="s">
        <v>212</v>
      </c>
      <c r="FF201" s="2" t="s">
        <v>200</v>
      </c>
      <c r="FG201" s="4">
        <v>1</v>
      </c>
      <c r="FH201" s="8">
        <v>31.09</v>
      </c>
      <c r="FI201" s="4">
        <v>1</v>
      </c>
      <c r="FJ201" s="8">
        <v>82.69</v>
      </c>
      <c r="FK201" s="7"/>
      <c r="FL201" s="7">
        <v>-0.624</v>
      </c>
      <c r="FM201" s="2" t="s">
        <v>210</v>
      </c>
      <c r="FN201" s="2" t="s">
        <v>197</v>
      </c>
      <c r="FO201" s="2" t="s">
        <v>226</v>
      </c>
      <c r="FP201" s="2" t="s">
        <v>2153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228</v>
      </c>
      <c r="FZ201" s="2" t="s">
        <v>197</v>
      </c>
      <c r="GA201" s="2" t="s">
        <v>200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210</v>
      </c>
      <c r="GL201" s="2" t="s">
        <v>197</v>
      </c>
      <c r="GM201" s="2" t="s">
        <v>709</v>
      </c>
      <c r="GN201" s="2" t="s">
        <v>2008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254</v>
      </c>
      <c r="GX201" s="2" t="s">
        <v>197</v>
      </c>
      <c r="GY201" s="2" t="s">
        <v>200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254</v>
      </c>
      <c r="HJ201" s="2" t="s">
        <v>197</v>
      </c>
      <c r="HK201" s="2" t="s">
        <v>200</v>
      </c>
      <c r="HL201" s="2" t="s">
        <v>200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254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210</v>
      </c>
      <c r="IH201" s="2" t="s">
        <v>197</v>
      </c>
      <c r="II201" s="2" t="s">
        <v>596</v>
      </c>
      <c r="IJ201" s="2" t="s">
        <v>2352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210</v>
      </c>
      <c r="IT201" s="2" t="s">
        <v>197</v>
      </c>
      <c r="IU201" s="2" t="s">
        <v>1395</v>
      </c>
      <c r="IV201" s="2" t="s">
        <v>2353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228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200</v>
      </c>
      <c r="JR201" s="2" t="s">
        <v>200</v>
      </c>
      <c r="JS201" s="2" t="s">
        <v>200</v>
      </c>
      <c r="JT201" s="2" t="s">
        <v>200</v>
      </c>
      <c r="JU201" s="2" t="s">
        <v>200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242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210</v>
      </c>
      <c r="KP201" s="2" t="s">
        <v>243</v>
      </c>
      <c r="KQ201" s="2" t="s">
        <v>634</v>
      </c>
      <c r="KR201" s="2" t="s">
        <v>2354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406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254</v>
      </c>
      <c r="LN201" s="2" t="s">
        <v>197</v>
      </c>
      <c r="LO201" s="2" t="s">
        <v>200</v>
      </c>
      <c r="LP201" s="2" t="s">
        <v>200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197</v>
      </c>
      <c r="MA201" s="2" t="s">
        <v>616</v>
      </c>
      <c r="MB201" s="2" t="s">
        <v>2355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210</v>
      </c>
      <c r="ML201" s="2" t="s">
        <v>251</v>
      </c>
      <c r="MM201" s="2" t="s">
        <v>618</v>
      </c>
      <c r="MN201" s="2" t="s">
        <v>2300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254</v>
      </c>
      <c r="NJ201" s="2" t="s">
        <v>197</v>
      </c>
      <c r="NK201" s="2" t="s">
        <v>200</v>
      </c>
      <c r="NL201" s="2" t="s">
        <v>200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210</v>
      </c>
      <c r="NV201" s="2" t="s">
        <v>243</v>
      </c>
      <c r="NW201" s="2" t="s">
        <v>279</v>
      </c>
      <c r="NX201" s="2" t="s">
        <v>200</v>
      </c>
      <c r="NY201" s="2" t="s">
        <v>212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200</v>
      </c>
      <c r="OH201" s="2" t="s">
        <v>200</v>
      </c>
      <c r="OI201" s="2" t="s">
        <v>200</v>
      </c>
      <c r="OJ201" s="2" t="s">
        <v>200</v>
      </c>
      <c r="OK201" s="2" t="s">
        <v>200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243</v>
      </c>
      <c r="OU201" s="2" t="s">
        <v>666</v>
      </c>
      <c r="OV201" s="2" t="s">
        <v>1932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210</v>
      </c>
      <c r="PF201" s="2" t="s">
        <v>197</v>
      </c>
      <c r="PG201" s="2" t="s">
        <v>2288</v>
      </c>
      <c r="PH201" s="2" t="s">
        <v>260</v>
      </c>
      <c r="PI201" s="2" t="s">
        <v>212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254</v>
      </c>
      <c r="PR201" s="2" t="s">
        <v>197</v>
      </c>
      <c r="PS201" s="2" t="s">
        <v>200</v>
      </c>
      <c r="PT201" s="2" t="s">
        <v>200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243</v>
      </c>
      <c r="QQ201" s="2" t="s">
        <v>669</v>
      </c>
      <c r="QR201" s="2" t="s">
        <v>2356</v>
      </c>
      <c r="QS201" s="2" t="s">
        <v>212</v>
      </c>
      <c r="QT201" s="2" t="s">
        <v>200</v>
      </c>
      <c r="QU201" s="4">
        <v>275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2357</v>
      </c>
      <c r="B202" s="2" t="s">
        <v>189</v>
      </c>
      <c r="C202" s="2" t="s">
        <v>190</v>
      </c>
      <c r="D202" s="2" t="s">
        <v>2274</v>
      </c>
      <c r="E202" s="2" t="s">
        <v>2275</v>
      </c>
      <c r="F202" s="2" t="s">
        <v>2335</v>
      </c>
      <c r="G202" s="2" t="s">
        <v>2335</v>
      </c>
      <c r="H202" s="2" t="s">
        <v>200</v>
      </c>
      <c r="I202" s="2" t="s">
        <v>2336</v>
      </c>
      <c r="J202" s="2" t="s">
        <v>195</v>
      </c>
      <c r="K202" s="2" t="s">
        <v>684</v>
      </c>
      <c r="L202" s="3">
        <v>63.7</v>
      </c>
      <c r="M202" s="3">
        <v>66.88</v>
      </c>
      <c r="N202" s="3">
        <v>129.99</v>
      </c>
      <c r="O202" s="2" t="s">
        <v>197</v>
      </c>
      <c r="P202" s="2" t="s">
        <v>396</v>
      </c>
      <c r="Q202" s="2" t="s">
        <v>199</v>
      </c>
      <c r="R202" s="2" t="s">
        <v>200</v>
      </c>
      <c r="S202" s="2" t="s">
        <v>2358</v>
      </c>
      <c r="T202" s="2" t="s">
        <v>200</v>
      </c>
      <c r="U202" s="2" t="s">
        <v>200</v>
      </c>
      <c r="V202" s="2" t="s">
        <v>204</v>
      </c>
      <c r="W202" s="2" t="s">
        <v>205</v>
      </c>
      <c r="X202" s="2" t="s">
        <v>1048</v>
      </c>
      <c r="Y202" s="2" t="s">
        <v>592</v>
      </c>
      <c r="Z202" s="4">
        <v>10</v>
      </c>
      <c r="AA202" s="4">
        <f>=ROUNDDOWN(0.980392156862745,0)</f>
      </c>
      <c r="AB202" s="5">
        <v>10.2</v>
      </c>
      <c r="AC202" s="2" t="s">
        <v>200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/>
      <c r="AP202" s="4">
        <v>4</v>
      </c>
      <c r="AQ202" s="8">
        <v>115.46</v>
      </c>
      <c r="AR202" s="4">
        <v>10</v>
      </c>
      <c r="AS202" s="8">
        <v>691.01</v>
      </c>
      <c r="AT202" s="7">
        <v>-0.6</v>
      </c>
      <c r="AU202" s="7">
        <v>-0.8329</v>
      </c>
      <c r="AV202" s="4">
        <v>7</v>
      </c>
      <c r="AW202" s="8">
        <v>340.41</v>
      </c>
      <c r="AX202" s="4">
        <v>15</v>
      </c>
      <c r="AY202" s="8">
        <v>1083.11</v>
      </c>
      <c r="AZ202" s="7">
        <v>-0.5333</v>
      </c>
      <c r="BA202" s="7">
        <v>-0.6857</v>
      </c>
      <c r="BB202" s="7">
        <v>0.3392</v>
      </c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>
        <v>0.372</v>
      </c>
      <c r="BJ202" s="4">
        <v>4</v>
      </c>
      <c r="BK202" s="8">
        <v>115.46</v>
      </c>
      <c r="BL202" s="2" t="s">
        <v>2359</v>
      </c>
      <c r="BM202" s="7">
        <v>1</v>
      </c>
      <c r="BN202" s="7">
        <v>1</v>
      </c>
      <c r="BO202" s="4">
        <v>1</v>
      </c>
      <c r="BP202" s="8">
        <v>34.05</v>
      </c>
      <c r="BQ202" s="4">
        <v>3</v>
      </c>
      <c r="BR202" s="8">
        <v>204.33</v>
      </c>
      <c r="BS202" s="7">
        <v>-0.6667</v>
      </c>
      <c r="BT202" s="7">
        <v>-0.8334</v>
      </c>
      <c r="BU202" s="2" t="s">
        <v>210</v>
      </c>
      <c r="BV202" s="2" t="s">
        <v>197</v>
      </c>
      <c r="BW202" s="2" t="s">
        <v>200</v>
      </c>
      <c r="BX202" s="2" t="s">
        <v>2195</v>
      </c>
      <c r="BY202" s="2" t="s">
        <v>212</v>
      </c>
      <c r="BZ202" s="2" t="s">
        <v>200</v>
      </c>
      <c r="CA202" s="4">
        <v>1</v>
      </c>
      <c r="CB202" s="8">
        <v>32.73</v>
      </c>
      <c r="CC202" s="4">
        <v>1</v>
      </c>
      <c r="CD202" s="8">
        <v>65.46</v>
      </c>
      <c r="CE202" s="7"/>
      <c r="CF202" s="7">
        <v>-0.5</v>
      </c>
      <c r="CG202" s="2" t="s">
        <v>210</v>
      </c>
      <c r="CH202" s="2" t="s">
        <v>197</v>
      </c>
      <c r="CI202" s="2" t="s">
        <v>596</v>
      </c>
      <c r="CJ202" s="2" t="s">
        <v>2360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197</v>
      </c>
      <c r="CU202" s="2" t="s">
        <v>215</v>
      </c>
      <c r="CV202" s="2" t="s">
        <v>1634</v>
      </c>
      <c r="CW202" s="2" t="s">
        <v>499</v>
      </c>
      <c r="CX202" s="2" t="s">
        <v>200</v>
      </c>
      <c r="CY202" s="4"/>
      <c r="CZ202" s="8"/>
      <c r="DA202" s="4">
        <v>5</v>
      </c>
      <c r="DB202" s="8">
        <v>347.65</v>
      </c>
      <c r="DC202" s="7">
        <v>-1</v>
      </c>
      <c r="DD202" s="7">
        <v>-1</v>
      </c>
      <c r="DE202" s="2" t="s">
        <v>210</v>
      </c>
      <c r="DF202" s="2" t="s">
        <v>197</v>
      </c>
      <c r="DG202" s="2" t="s">
        <v>596</v>
      </c>
      <c r="DH202" s="2" t="s">
        <v>2361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197</v>
      </c>
      <c r="DS202" s="2" t="s">
        <v>656</v>
      </c>
      <c r="DT202" s="2" t="s">
        <v>2362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197</v>
      </c>
      <c r="EE202" s="2" t="s">
        <v>602</v>
      </c>
      <c r="EF202" s="2" t="s">
        <v>1508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197</v>
      </c>
      <c r="EQ202" s="2" t="s">
        <v>596</v>
      </c>
      <c r="ER202" s="2" t="s">
        <v>2363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197</v>
      </c>
      <c r="FC202" s="2" t="s">
        <v>596</v>
      </c>
      <c r="FD202" s="2" t="s">
        <v>2364</v>
      </c>
      <c r="FE202" s="2" t="s">
        <v>212</v>
      </c>
      <c r="FF202" s="2" t="s">
        <v>200</v>
      </c>
      <c r="FG202" s="4">
        <v>2</v>
      </c>
      <c r="FH202" s="8">
        <v>48.68</v>
      </c>
      <c r="FI202" s="4"/>
      <c r="FJ202" s="8"/>
      <c r="FK202" s="7"/>
      <c r="FL202" s="7"/>
      <c r="FM202" s="2" t="s">
        <v>210</v>
      </c>
      <c r="FN202" s="2" t="s">
        <v>197</v>
      </c>
      <c r="FO202" s="2" t="s">
        <v>226</v>
      </c>
      <c r="FP202" s="2" t="s">
        <v>2365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228</v>
      </c>
      <c r="FZ202" s="2" t="s">
        <v>197</v>
      </c>
      <c r="GA202" s="2" t="s">
        <v>200</v>
      </c>
      <c r="GB202" s="2" t="s">
        <v>200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210</v>
      </c>
      <c r="GL202" s="2" t="s">
        <v>197</v>
      </c>
      <c r="GM202" s="2" t="s">
        <v>709</v>
      </c>
      <c r="GN202" s="2" t="s">
        <v>258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254</v>
      </c>
      <c r="GX202" s="2" t="s">
        <v>197</v>
      </c>
      <c r="GY202" s="2" t="s">
        <v>200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1059</v>
      </c>
      <c r="HJ202" s="2" t="s">
        <v>197</v>
      </c>
      <c r="HK202" s="2" t="s">
        <v>200</v>
      </c>
      <c r="HL202" s="2" t="s">
        <v>200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254</v>
      </c>
      <c r="HV202" s="2" t="s">
        <v>197</v>
      </c>
      <c r="HW202" s="2" t="s">
        <v>200</v>
      </c>
      <c r="HX202" s="2" t="s">
        <v>200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210</v>
      </c>
      <c r="IH202" s="2" t="s">
        <v>197</v>
      </c>
      <c r="II202" s="2" t="s">
        <v>596</v>
      </c>
      <c r="IJ202" s="2" t="s">
        <v>2366</v>
      </c>
      <c r="IK202" s="2" t="s">
        <v>212</v>
      </c>
      <c r="IL202" s="2" t="s">
        <v>200</v>
      </c>
      <c r="IM202" s="4"/>
      <c r="IN202" s="8"/>
      <c r="IO202" s="4">
        <v>1</v>
      </c>
      <c r="IP202" s="8">
        <v>73.57</v>
      </c>
      <c r="IQ202" s="7">
        <v>-1</v>
      </c>
      <c r="IR202" s="7">
        <v>-1</v>
      </c>
      <c r="IS202" s="2" t="s">
        <v>210</v>
      </c>
      <c r="IT202" s="2" t="s">
        <v>197</v>
      </c>
      <c r="IU202" s="2" t="s">
        <v>1395</v>
      </c>
      <c r="IV202" s="2" t="s">
        <v>2367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228</v>
      </c>
      <c r="JF202" s="2" t="s">
        <v>197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200</v>
      </c>
      <c r="JR202" s="2" t="s">
        <v>200</v>
      </c>
      <c r="JS202" s="2" t="s">
        <v>200</v>
      </c>
      <c r="JT202" s="2" t="s">
        <v>200</v>
      </c>
      <c r="JU202" s="2" t="s">
        <v>200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242</v>
      </c>
      <c r="KD202" s="2" t="s">
        <v>197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243</v>
      </c>
      <c r="KQ202" s="2" t="s">
        <v>634</v>
      </c>
      <c r="KR202" s="2" t="s">
        <v>2136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406</v>
      </c>
      <c r="LB202" s="2" t="s">
        <v>197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254</v>
      </c>
      <c r="LN202" s="2" t="s">
        <v>197</v>
      </c>
      <c r="LO202" s="2" t="s">
        <v>200</v>
      </c>
      <c r="LP202" s="2" t="s">
        <v>200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197</v>
      </c>
      <c r="MA202" s="2" t="s">
        <v>616</v>
      </c>
      <c r="MB202" s="2" t="s">
        <v>320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210</v>
      </c>
      <c r="ML202" s="2" t="s">
        <v>251</v>
      </c>
      <c r="MM202" s="2" t="s">
        <v>618</v>
      </c>
      <c r="MN202" s="2" t="s">
        <v>2352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254</v>
      </c>
      <c r="NJ202" s="2" t="s">
        <v>197</v>
      </c>
      <c r="NK202" s="2" t="s">
        <v>200</v>
      </c>
      <c r="NL202" s="2" t="s">
        <v>200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210</v>
      </c>
      <c r="NV202" s="2" t="s">
        <v>243</v>
      </c>
      <c r="NW202" s="2" t="s">
        <v>279</v>
      </c>
      <c r="NX202" s="2" t="s">
        <v>200</v>
      </c>
      <c r="NY202" s="2" t="s">
        <v>212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200</v>
      </c>
      <c r="OH202" s="2" t="s">
        <v>200</v>
      </c>
      <c r="OI202" s="2" t="s">
        <v>200</v>
      </c>
      <c r="OJ202" s="2" t="s">
        <v>200</v>
      </c>
      <c r="OK202" s="2" t="s">
        <v>200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210</v>
      </c>
      <c r="OT202" s="2" t="s">
        <v>243</v>
      </c>
      <c r="OU202" s="2" t="s">
        <v>666</v>
      </c>
      <c r="OV202" s="2" t="s">
        <v>2368</v>
      </c>
      <c r="OW202" s="2" t="s">
        <v>212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210</v>
      </c>
      <c r="PF202" s="2" t="s">
        <v>197</v>
      </c>
      <c r="PG202" s="2" t="s">
        <v>2288</v>
      </c>
      <c r="PH202" s="2" t="s">
        <v>1019</v>
      </c>
      <c r="PI202" s="2" t="s">
        <v>212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254</v>
      </c>
      <c r="PR202" s="2" t="s">
        <v>197</v>
      </c>
      <c r="PS202" s="2" t="s">
        <v>200</v>
      </c>
      <c r="PT202" s="2" t="s">
        <v>200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228</v>
      </c>
      <c r="QP202" s="2" t="s">
        <v>243</v>
      </c>
      <c r="QQ202" s="2" t="s">
        <v>200</v>
      </c>
      <c r="QR202" s="2" t="s">
        <v>200</v>
      </c>
      <c r="QS202" s="2" t="s">
        <v>212</v>
      </c>
      <c r="QT202" s="2" t="s">
        <v>200</v>
      </c>
      <c r="QU202" s="4">
        <v>10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2369</v>
      </c>
      <c r="B203" s="2" t="s">
        <v>189</v>
      </c>
      <c r="C203" s="2" t="s">
        <v>190</v>
      </c>
      <c r="D203" s="2" t="s">
        <v>2274</v>
      </c>
      <c r="E203" s="2" t="s">
        <v>2275</v>
      </c>
      <c r="F203" s="2" t="s">
        <v>2335</v>
      </c>
      <c r="G203" s="2" t="s">
        <v>2335</v>
      </c>
      <c r="H203" s="2" t="s">
        <v>200</v>
      </c>
      <c r="I203" s="2" t="s">
        <v>2336</v>
      </c>
      <c r="J203" s="2" t="s">
        <v>262</v>
      </c>
      <c r="K203" s="2" t="s">
        <v>684</v>
      </c>
      <c r="L203" s="3">
        <v>73.5</v>
      </c>
      <c r="M203" s="3">
        <v>77.17</v>
      </c>
      <c r="N203" s="3">
        <v>149.99</v>
      </c>
      <c r="O203" s="2" t="s">
        <v>197</v>
      </c>
      <c r="P203" s="2" t="s">
        <v>396</v>
      </c>
      <c r="Q203" s="2" t="s">
        <v>199</v>
      </c>
      <c r="R203" s="2" t="s">
        <v>200</v>
      </c>
      <c r="S203" s="2" t="s">
        <v>2358</v>
      </c>
      <c r="T203" s="2" t="s">
        <v>200</v>
      </c>
      <c r="U203" s="2" t="s">
        <v>200</v>
      </c>
      <c r="V203" s="2" t="s">
        <v>204</v>
      </c>
      <c r="W203" s="2" t="s">
        <v>205</v>
      </c>
      <c r="X203" s="2" t="s">
        <v>1048</v>
      </c>
      <c r="Y203" s="2" t="s">
        <v>592</v>
      </c>
      <c r="Z203" s="4">
        <v>210</v>
      </c>
      <c r="AA203" s="4">
        <f>=ROUNDDOWN(24.1379310344828,0)</f>
      </c>
      <c r="AB203" s="5">
        <v>8.7</v>
      </c>
      <c r="AC203" s="2" t="s">
        <v>200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/>
      <c r="AP203" s="4">
        <v>3</v>
      </c>
      <c r="AQ203" s="8">
        <v>224.95</v>
      </c>
      <c r="AR203" s="4">
        <v>5</v>
      </c>
      <c r="AS203" s="8">
        <v>392.1</v>
      </c>
      <c r="AT203" s="7">
        <v>-0.4</v>
      </c>
      <c r="AU203" s="7">
        <v>-0.4263</v>
      </c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>
        <v>0.6608</v>
      </c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 t="s">
        <v>200</v>
      </c>
      <c r="BJ203" s="4">
        <v>3</v>
      </c>
      <c r="BK203" s="8">
        <v>224.95</v>
      </c>
      <c r="BL203" s="2" t="s">
        <v>2370</v>
      </c>
      <c r="BM203" s="7">
        <v>1</v>
      </c>
      <c r="BN203" s="7">
        <v>1</v>
      </c>
      <c r="BO203" s="4"/>
      <c r="BP203" s="8"/>
      <c r="BQ203" s="4">
        <v>1</v>
      </c>
      <c r="BR203" s="8">
        <v>79.46</v>
      </c>
      <c r="BS203" s="7">
        <v>-1</v>
      </c>
      <c r="BT203" s="7">
        <v>-1</v>
      </c>
      <c r="BU203" s="2" t="s">
        <v>210</v>
      </c>
      <c r="BV203" s="2" t="s">
        <v>197</v>
      </c>
      <c r="BW203" s="2" t="s">
        <v>200</v>
      </c>
      <c r="BX203" s="2" t="s">
        <v>2195</v>
      </c>
      <c r="BY203" s="2" t="s">
        <v>212</v>
      </c>
      <c r="BZ203" s="2" t="s">
        <v>200</v>
      </c>
      <c r="CA203" s="4">
        <v>1</v>
      </c>
      <c r="CB203" s="8">
        <v>38.19</v>
      </c>
      <c r="CC203" s="4"/>
      <c r="CD203" s="8"/>
      <c r="CE203" s="7"/>
      <c r="CF203" s="7"/>
      <c r="CG203" s="2" t="s">
        <v>210</v>
      </c>
      <c r="CH203" s="2" t="s">
        <v>197</v>
      </c>
      <c r="CI203" s="2" t="s">
        <v>596</v>
      </c>
      <c r="CJ203" s="2" t="s">
        <v>2371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197</v>
      </c>
      <c r="CU203" s="2" t="s">
        <v>215</v>
      </c>
      <c r="CV203" s="2" t="s">
        <v>1747</v>
      </c>
      <c r="CW203" s="2" t="s">
        <v>499</v>
      </c>
      <c r="CX203" s="2" t="s">
        <v>200</v>
      </c>
      <c r="CY203" s="4"/>
      <c r="CZ203" s="8"/>
      <c r="DA203" s="4">
        <v>1</v>
      </c>
      <c r="DB203" s="8">
        <v>81.13</v>
      </c>
      <c r="DC203" s="7">
        <v>-1</v>
      </c>
      <c r="DD203" s="7">
        <v>-1</v>
      </c>
      <c r="DE203" s="2" t="s">
        <v>210</v>
      </c>
      <c r="DF203" s="2" t="s">
        <v>197</v>
      </c>
      <c r="DG203" s="2" t="s">
        <v>596</v>
      </c>
      <c r="DH203" s="2" t="s">
        <v>1419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197</v>
      </c>
      <c r="DS203" s="2" t="s">
        <v>656</v>
      </c>
      <c r="DT203" s="2" t="s">
        <v>599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197</v>
      </c>
      <c r="EE203" s="2" t="s">
        <v>602</v>
      </c>
      <c r="EF203" s="2" t="s">
        <v>643</v>
      </c>
      <c r="EG203" s="2" t="s">
        <v>212</v>
      </c>
      <c r="EH203" s="2" t="s">
        <v>200</v>
      </c>
      <c r="EI203" s="4">
        <v>1</v>
      </c>
      <c r="EJ203" s="8">
        <v>83.87</v>
      </c>
      <c r="EK203" s="4"/>
      <c r="EL203" s="8"/>
      <c r="EM203" s="7"/>
      <c r="EN203" s="7"/>
      <c r="EO203" s="2" t="s">
        <v>210</v>
      </c>
      <c r="EP203" s="2" t="s">
        <v>197</v>
      </c>
      <c r="EQ203" s="2" t="s">
        <v>596</v>
      </c>
      <c r="ER203" s="2" t="s">
        <v>1437</v>
      </c>
      <c r="ES203" s="2" t="s">
        <v>212</v>
      </c>
      <c r="ET203" s="2" t="s">
        <v>200</v>
      </c>
      <c r="EU203" s="4">
        <v>1</v>
      </c>
      <c r="EV203" s="8">
        <v>102.89</v>
      </c>
      <c r="EW203" s="4">
        <v>3</v>
      </c>
      <c r="EX203" s="8">
        <v>231.51</v>
      </c>
      <c r="EY203" s="7">
        <v>-0.6667</v>
      </c>
      <c r="EZ203" s="7">
        <v>-0.5556</v>
      </c>
      <c r="FA203" s="2" t="s">
        <v>210</v>
      </c>
      <c r="FB203" s="2" t="s">
        <v>197</v>
      </c>
      <c r="FC203" s="2" t="s">
        <v>596</v>
      </c>
      <c r="FD203" s="2" t="s">
        <v>2364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210</v>
      </c>
      <c r="FN203" s="2" t="s">
        <v>197</v>
      </c>
      <c r="FO203" s="2" t="s">
        <v>226</v>
      </c>
      <c r="FP203" s="2" t="s">
        <v>1925</v>
      </c>
      <c r="FQ203" s="2" t="s">
        <v>212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228</v>
      </c>
      <c r="FZ203" s="2" t="s">
        <v>197</v>
      </c>
      <c r="GA203" s="2" t="s">
        <v>200</v>
      </c>
      <c r="GB203" s="2" t="s">
        <v>200</v>
      </c>
      <c r="GC203" s="2" t="s">
        <v>212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210</v>
      </c>
      <c r="GL203" s="2" t="s">
        <v>197</v>
      </c>
      <c r="GM203" s="2" t="s">
        <v>709</v>
      </c>
      <c r="GN203" s="2" t="s">
        <v>1030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254</v>
      </c>
      <c r="GX203" s="2" t="s">
        <v>197</v>
      </c>
      <c r="GY203" s="2" t="s">
        <v>200</v>
      </c>
      <c r="GZ203" s="2" t="s">
        <v>200</v>
      </c>
      <c r="HA203" s="2" t="s">
        <v>212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1059</v>
      </c>
      <c r="HJ203" s="2" t="s">
        <v>197</v>
      </c>
      <c r="HK203" s="2" t="s">
        <v>200</v>
      </c>
      <c r="HL203" s="2" t="s">
        <v>200</v>
      </c>
      <c r="HM203" s="2" t="s">
        <v>212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254</v>
      </c>
      <c r="HV203" s="2" t="s">
        <v>197</v>
      </c>
      <c r="HW203" s="2" t="s">
        <v>200</v>
      </c>
      <c r="HX203" s="2" t="s">
        <v>200</v>
      </c>
      <c r="HY203" s="2" t="s">
        <v>212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210</v>
      </c>
      <c r="IH203" s="2" t="s">
        <v>197</v>
      </c>
      <c r="II203" s="2" t="s">
        <v>596</v>
      </c>
      <c r="IJ203" s="2" t="s">
        <v>2372</v>
      </c>
      <c r="IK203" s="2" t="s">
        <v>212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210</v>
      </c>
      <c r="IT203" s="2" t="s">
        <v>197</v>
      </c>
      <c r="IU203" s="2" t="s">
        <v>1395</v>
      </c>
      <c r="IV203" s="2" t="s">
        <v>478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228</v>
      </c>
      <c r="JF203" s="2" t="s">
        <v>197</v>
      </c>
      <c r="JG203" s="2" t="s">
        <v>200</v>
      </c>
      <c r="JH203" s="2" t="s">
        <v>200</v>
      </c>
      <c r="JI203" s="2" t="s">
        <v>212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200</v>
      </c>
      <c r="JR203" s="2" t="s">
        <v>200</v>
      </c>
      <c r="JS203" s="2" t="s">
        <v>200</v>
      </c>
      <c r="JT203" s="2" t="s">
        <v>200</v>
      </c>
      <c r="JU203" s="2" t="s">
        <v>200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242</v>
      </c>
      <c r="KD203" s="2" t="s">
        <v>197</v>
      </c>
      <c r="KE203" s="2" t="s">
        <v>200</v>
      </c>
      <c r="KF203" s="2" t="s">
        <v>200</v>
      </c>
      <c r="KG203" s="2" t="s">
        <v>212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210</v>
      </c>
      <c r="KP203" s="2" t="s">
        <v>243</v>
      </c>
      <c r="KQ203" s="2" t="s">
        <v>634</v>
      </c>
      <c r="KR203" s="2" t="s">
        <v>1823</v>
      </c>
      <c r="KS203" s="2" t="s">
        <v>212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406</v>
      </c>
      <c r="LB203" s="2" t="s">
        <v>197</v>
      </c>
      <c r="LC203" s="2" t="s">
        <v>200</v>
      </c>
      <c r="LD203" s="2" t="s">
        <v>200</v>
      </c>
      <c r="LE203" s="2" t="s">
        <v>212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254</v>
      </c>
      <c r="LN203" s="2" t="s">
        <v>197</v>
      </c>
      <c r="LO203" s="2" t="s">
        <v>200</v>
      </c>
      <c r="LP203" s="2" t="s">
        <v>200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210</v>
      </c>
      <c r="LZ203" s="2" t="s">
        <v>197</v>
      </c>
      <c r="MA203" s="2" t="s">
        <v>616</v>
      </c>
      <c r="MB203" s="2" t="s">
        <v>709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210</v>
      </c>
      <c r="ML203" s="2" t="s">
        <v>251</v>
      </c>
      <c r="MM203" s="2" t="s">
        <v>618</v>
      </c>
      <c r="MN203" s="2" t="s">
        <v>2373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254</v>
      </c>
      <c r="NJ203" s="2" t="s">
        <v>197</v>
      </c>
      <c r="NK203" s="2" t="s">
        <v>200</v>
      </c>
      <c r="NL203" s="2" t="s">
        <v>200</v>
      </c>
      <c r="NM203" s="2" t="s">
        <v>212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210</v>
      </c>
      <c r="NV203" s="2" t="s">
        <v>243</v>
      </c>
      <c r="NW203" s="2" t="s">
        <v>279</v>
      </c>
      <c r="NX203" s="2" t="s">
        <v>200</v>
      </c>
      <c r="NY203" s="2" t="s">
        <v>212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210</v>
      </c>
      <c r="OT203" s="2" t="s">
        <v>243</v>
      </c>
      <c r="OU203" s="2" t="s">
        <v>666</v>
      </c>
      <c r="OV203" s="2" t="s">
        <v>1840</v>
      </c>
      <c r="OW203" s="2" t="s">
        <v>212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210</v>
      </c>
      <c r="PF203" s="2" t="s">
        <v>197</v>
      </c>
      <c r="PG203" s="2" t="s">
        <v>2288</v>
      </c>
      <c r="PH203" s="2" t="s">
        <v>2374</v>
      </c>
      <c r="PI203" s="2" t="s">
        <v>212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254</v>
      </c>
      <c r="PR203" s="2" t="s">
        <v>197</v>
      </c>
      <c r="PS203" s="2" t="s">
        <v>200</v>
      </c>
      <c r="PT203" s="2" t="s">
        <v>200</v>
      </c>
      <c r="PU203" s="2" t="s">
        <v>212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228</v>
      </c>
      <c r="QP203" s="2" t="s">
        <v>243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>
        <v>210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2375</v>
      </c>
      <c r="B204" s="2" t="s">
        <v>189</v>
      </c>
      <c r="C204" s="2" t="s">
        <v>190</v>
      </c>
      <c r="D204" s="2" t="s">
        <v>2274</v>
      </c>
      <c r="E204" s="2" t="s">
        <v>2275</v>
      </c>
      <c r="F204" s="2" t="s">
        <v>586</v>
      </c>
      <c r="G204" s="2" t="s">
        <v>586</v>
      </c>
      <c r="H204" s="2" t="s">
        <v>586</v>
      </c>
      <c r="I204" s="2" t="s">
        <v>2376</v>
      </c>
      <c r="J204" s="2" t="s">
        <v>195</v>
      </c>
      <c r="K204" s="2" t="s">
        <v>471</v>
      </c>
      <c r="L204" s="3">
        <v>52.8</v>
      </c>
      <c r="M204" s="3">
        <v>55.43</v>
      </c>
      <c r="N204" s="3">
        <v>109.99</v>
      </c>
      <c r="O204" s="2" t="s">
        <v>197</v>
      </c>
      <c r="P204" s="2" t="s">
        <v>528</v>
      </c>
      <c r="Q204" s="2" t="s">
        <v>199</v>
      </c>
      <c r="R204" s="2" t="s">
        <v>200</v>
      </c>
      <c r="S204" s="2" t="s">
        <v>588</v>
      </c>
      <c r="T204" s="2" t="s">
        <v>202</v>
      </c>
      <c r="U204" s="2" t="s">
        <v>203</v>
      </c>
      <c r="V204" s="2" t="s">
        <v>589</v>
      </c>
      <c r="W204" s="2" t="s">
        <v>590</v>
      </c>
      <c r="X204" s="2" t="s">
        <v>2377</v>
      </c>
      <c r="Y204" s="2" t="s">
        <v>2378</v>
      </c>
      <c r="Z204" s="4">
        <v>295</v>
      </c>
      <c r="AA204" s="4">
        <f>=ROUNDDOWN(32.7777777777778,0)</f>
      </c>
      <c r="AB204" s="5">
        <v>9</v>
      </c>
      <c r="AC204" s="2" t="s">
        <v>173</v>
      </c>
      <c r="AD204" s="4">
        <v>40</v>
      </c>
      <c r="AE204" s="4">
        <v>40</v>
      </c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/>
      <c r="AP204" s="4">
        <v>7</v>
      </c>
      <c r="AQ204" s="8">
        <v>383.78</v>
      </c>
      <c r="AR204" s="4">
        <v>7</v>
      </c>
      <c r="AS204" s="8">
        <v>382.9</v>
      </c>
      <c r="AT204" s="7"/>
      <c r="AU204" s="7">
        <v>0.0023</v>
      </c>
      <c r="AV204" s="4">
        <v>12</v>
      </c>
      <c r="AW204" s="8">
        <v>770</v>
      </c>
      <c r="AX204" s="4">
        <v>19</v>
      </c>
      <c r="AY204" s="8">
        <v>1306.24</v>
      </c>
      <c r="AZ204" s="7">
        <v>-0.3684</v>
      </c>
      <c r="BA204" s="7">
        <v>-0.4105</v>
      </c>
      <c r="BB204" s="7">
        <v>0.4984</v>
      </c>
      <c r="BC204" s="4">
        <v>12</v>
      </c>
      <c r="BD204" s="8">
        <v>770</v>
      </c>
      <c r="BE204" s="4">
        <v>19</v>
      </c>
      <c r="BF204" s="8">
        <v>1306.24</v>
      </c>
      <c r="BG204" s="7">
        <v>-0.3684</v>
      </c>
      <c r="BH204" s="7">
        <v>-0.4105</v>
      </c>
      <c r="BI204" s="7">
        <v>1</v>
      </c>
      <c r="BJ204" s="4">
        <v>7</v>
      </c>
      <c r="BK204" s="8">
        <v>383.78</v>
      </c>
      <c r="BL204" s="2" t="s">
        <v>2379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210</v>
      </c>
      <c r="BV204" s="2" t="s">
        <v>197</v>
      </c>
      <c r="BW204" s="2" t="s">
        <v>200</v>
      </c>
      <c r="BX204" s="2" t="s">
        <v>1461</v>
      </c>
      <c r="BY204" s="2" t="s">
        <v>212</v>
      </c>
      <c r="BZ204" s="2" t="s">
        <v>200</v>
      </c>
      <c r="CA204" s="4"/>
      <c r="CB204" s="8"/>
      <c r="CC204" s="4">
        <v>2</v>
      </c>
      <c r="CD204" s="8">
        <v>98.18</v>
      </c>
      <c r="CE204" s="7">
        <v>-1</v>
      </c>
      <c r="CF204" s="7">
        <v>-1</v>
      </c>
      <c r="CG204" s="2" t="s">
        <v>210</v>
      </c>
      <c r="CH204" s="2" t="s">
        <v>197</v>
      </c>
      <c r="CI204" s="2" t="s">
        <v>2380</v>
      </c>
      <c r="CJ204" s="2" t="s">
        <v>1637</v>
      </c>
      <c r="CK204" s="2" t="s">
        <v>212</v>
      </c>
      <c r="CL204" s="2" t="s">
        <v>200</v>
      </c>
      <c r="CM204" s="4">
        <v>2</v>
      </c>
      <c r="CN204" s="8">
        <v>114.38</v>
      </c>
      <c r="CO204" s="4">
        <v>1</v>
      </c>
      <c r="CP204" s="8">
        <v>57.19</v>
      </c>
      <c r="CQ204" s="7">
        <v>1</v>
      </c>
      <c r="CR204" s="7">
        <v>1</v>
      </c>
      <c r="CS204" s="2" t="s">
        <v>210</v>
      </c>
      <c r="CT204" s="2" t="s">
        <v>197</v>
      </c>
      <c r="CU204" s="2" t="s">
        <v>1362</v>
      </c>
      <c r="CV204" s="2" t="s">
        <v>986</v>
      </c>
      <c r="CW204" s="2" t="s">
        <v>212</v>
      </c>
      <c r="CX204" s="2" t="s">
        <v>200</v>
      </c>
      <c r="CY204" s="4"/>
      <c r="CZ204" s="8"/>
      <c r="DA204" s="4">
        <v>3</v>
      </c>
      <c r="DB204" s="8">
        <v>173.85</v>
      </c>
      <c r="DC204" s="7">
        <v>-1</v>
      </c>
      <c r="DD204" s="7">
        <v>-1</v>
      </c>
      <c r="DE204" s="2" t="s">
        <v>210</v>
      </c>
      <c r="DF204" s="2" t="s">
        <v>197</v>
      </c>
      <c r="DG204" s="2" t="s">
        <v>613</v>
      </c>
      <c r="DH204" s="2" t="s">
        <v>1571</v>
      </c>
      <c r="DI204" s="2" t="s">
        <v>212</v>
      </c>
      <c r="DJ204" s="2" t="s">
        <v>200</v>
      </c>
      <c r="DK204" s="4">
        <v>1</v>
      </c>
      <c r="DL204" s="8">
        <v>54.68</v>
      </c>
      <c r="DM204" s="4"/>
      <c r="DN204" s="8"/>
      <c r="DO204" s="7"/>
      <c r="DP204" s="7"/>
      <c r="DQ204" s="2" t="s">
        <v>210</v>
      </c>
      <c r="DR204" s="2" t="s">
        <v>197</v>
      </c>
      <c r="DS204" s="2" t="s">
        <v>1364</v>
      </c>
      <c r="DT204" s="2" t="s">
        <v>638</v>
      </c>
      <c r="DU204" s="2" t="s">
        <v>212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210</v>
      </c>
      <c r="ED204" s="2" t="s">
        <v>197</v>
      </c>
      <c r="EE204" s="2" t="s">
        <v>1003</v>
      </c>
      <c r="EF204" s="2" t="s">
        <v>2089</v>
      </c>
      <c r="EG204" s="2" t="s">
        <v>212</v>
      </c>
      <c r="EH204" s="2" t="s">
        <v>200</v>
      </c>
      <c r="EI204" s="4">
        <v>4</v>
      </c>
      <c r="EJ204" s="8">
        <v>214.72</v>
      </c>
      <c r="EK204" s="4">
        <v>1</v>
      </c>
      <c r="EL204" s="8">
        <v>53.68</v>
      </c>
      <c r="EM204" s="7">
        <v>3</v>
      </c>
      <c r="EN204" s="7">
        <v>3</v>
      </c>
      <c r="EO204" s="2" t="s">
        <v>210</v>
      </c>
      <c r="EP204" s="2" t="s">
        <v>197</v>
      </c>
      <c r="EQ204" s="2" t="s">
        <v>1361</v>
      </c>
      <c r="ER204" s="2" t="s">
        <v>1624</v>
      </c>
      <c r="ES204" s="2" t="s">
        <v>212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210</v>
      </c>
      <c r="FB204" s="2" t="s">
        <v>197</v>
      </c>
      <c r="FC204" s="2" t="s">
        <v>1367</v>
      </c>
      <c r="FD204" s="2" t="s">
        <v>1362</v>
      </c>
      <c r="FE204" s="2" t="s">
        <v>212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210</v>
      </c>
      <c r="FN204" s="2" t="s">
        <v>197</v>
      </c>
      <c r="FO204" s="2" t="s">
        <v>623</v>
      </c>
      <c r="FP204" s="2" t="s">
        <v>897</v>
      </c>
      <c r="FQ204" s="2" t="s">
        <v>212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210</v>
      </c>
      <c r="FZ204" s="2" t="s">
        <v>197</v>
      </c>
      <c r="GA204" s="2" t="s">
        <v>486</v>
      </c>
      <c r="GB204" s="2" t="s">
        <v>1335</v>
      </c>
      <c r="GC204" s="2" t="s">
        <v>212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210</v>
      </c>
      <c r="GL204" s="2" t="s">
        <v>197</v>
      </c>
      <c r="GM204" s="2" t="s">
        <v>2381</v>
      </c>
      <c r="GN204" s="2" t="s">
        <v>410</v>
      </c>
      <c r="GO204" s="2" t="s">
        <v>212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254</v>
      </c>
      <c r="GX204" s="2" t="s">
        <v>197</v>
      </c>
      <c r="GY204" s="2" t="s">
        <v>200</v>
      </c>
      <c r="GZ204" s="2" t="s">
        <v>200</v>
      </c>
      <c r="HA204" s="2" t="s">
        <v>212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307</v>
      </c>
      <c r="HJ204" s="2" t="s">
        <v>197</v>
      </c>
      <c r="HK204" s="2" t="s">
        <v>233</v>
      </c>
      <c r="HL204" s="2" t="s">
        <v>200</v>
      </c>
      <c r="HM204" s="2" t="s">
        <v>212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210</v>
      </c>
      <c r="HV204" s="2" t="s">
        <v>197</v>
      </c>
      <c r="HW204" s="2" t="s">
        <v>371</v>
      </c>
      <c r="HX204" s="2" t="s">
        <v>200</v>
      </c>
      <c r="HY204" s="2" t="s">
        <v>212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210</v>
      </c>
      <c r="IH204" s="2" t="s">
        <v>197</v>
      </c>
      <c r="II204" s="2" t="s">
        <v>1367</v>
      </c>
      <c r="IJ204" s="2" t="s">
        <v>1401</v>
      </c>
      <c r="IK204" s="2" t="s">
        <v>212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228</v>
      </c>
      <c r="IT204" s="2" t="s">
        <v>197</v>
      </c>
      <c r="IU204" s="2" t="s">
        <v>200</v>
      </c>
      <c r="IV204" s="2" t="s">
        <v>200</v>
      </c>
      <c r="IW204" s="2" t="s">
        <v>212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254</v>
      </c>
      <c r="JF204" s="2" t="s">
        <v>197</v>
      </c>
      <c r="JG204" s="2" t="s">
        <v>200</v>
      </c>
      <c r="JH204" s="2" t="s">
        <v>200</v>
      </c>
      <c r="JI204" s="2" t="s">
        <v>212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242</v>
      </c>
      <c r="KD204" s="2" t="s">
        <v>197</v>
      </c>
      <c r="KE204" s="2" t="s">
        <v>200</v>
      </c>
      <c r="KF204" s="2" t="s">
        <v>200</v>
      </c>
      <c r="KG204" s="2" t="s">
        <v>212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210</v>
      </c>
      <c r="KP204" s="2" t="s">
        <v>243</v>
      </c>
      <c r="KQ204" s="2" t="s">
        <v>1754</v>
      </c>
      <c r="KR204" s="2" t="s">
        <v>1862</v>
      </c>
      <c r="KS204" s="2" t="s">
        <v>212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406</v>
      </c>
      <c r="LB204" s="2" t="s">
        <v>197</v>
      </c>
      <c r="LC204" s="2" t="s">
        <v>200</v>
      </c>
      <c r="LD204" s="2" t="s">
        <v>200</v>
      </c>
      <c r="LE204" s="2" t="s">
        <v>212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406</v>
      </c>
      <c r="LN204" s="2" t="s">
        <v>197</v>
      </c>
      <c r="LO204" s="2" t="s">
        <v>200</v>
      </c>
      <c r="LP204" s="2" t="s">
        <v>200</v>
      </c>
      <c r="LQ204" s="2" t="s">
        <v>212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210</v>
      </c>
      <c r="LZ204" s="2" t="s">
        <v>197</v>
      </c>
      <c r="MA204" s="2" t="s">
        <v>993</v>
      </c>
      <c r="MB204" s="2" t="s">
        <v>2206</v>
      </c>
      <c r="MC204" s="2" t="s">
        <v>212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210</v>
      </c>
      <c r="ML204" s="2" t="s">
        <v>251</v>
      </c>
      <c r="MM204" s="2" t="s">
        <v>884</v>
      </c>
      <c r="MN204" s="2" t="s">
        <v>1362</v>
      </c>
      <c r="MO204" s="2" t="s">
        <v>212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254</v>
      </c>
      <c r="NJ204" s="2" t="s">
        <v>197</v>
      </c>
      <c r="NK204" s="2" t="s">
        <v>200</v>
      </c>
      <c r="NL204" s="2" t="s">
        <v>200</v>
      </c>
      <c r="NM204" s="2" t="s">
        <v>212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210</v>
      </c>
      <c r="NV204" s="2" t="s">
        <v>243</v>
      </c>
      <c r="NW204" s="2" t="s">
        <v>279</v>
      </c>
      <c r="NX204" s="2" t="s">
        <v>200</v>
      </c>
      <c r="NY204" s="2" t="s">
        <v>212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210</v>
      </c>
      <c r="OT204" s="2" t="s">
        <v>243</v>
      </c>
      <c r="OU204" s="2" t="s">
        <v>620</v>
      </c>
      <c r="OV204" s="2" t="s">
        <v>200</v>
      </c>
      <c r="OW204" s="2" t="s">
        <v>212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307</v>
      </c>
      <c r="PF204" s="2" t="s">
        <v>197</v>
      </c>
      <c r="PG204" s="2" t="s">
        <v>1061</v>
      </c>
      <c r="PH204" s="2" t="s">
        <v>200</v>
      </c>
      <c r="PI204" s="2" t="s">
        <v>212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254</v>
      </c>
      <c r="PR204" s="2" t="s">
        <v>197</v>
      </c>
      <c r="PS204" s="2" t="s">
        <v>200</v>
      </c>
      <c r="PT204" s="2" t="s">
        <v>200</v>
      </c>
      <c r="PU204" s="2" t="s">
        <v>212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228</v>
      </c>
      <c r="QP204" s="2" t="s">
        <v>243</v>
      </c>
      <c r="QQ204" s="2" t="s">
        <v>200</v>
      </c>
      <c r="QR204" s="2" t="s">
        <v>200</v>
      </c>
      <c r="QS204" s="2" t="s">
        <v>212</v>
      </c>
      <c r="QT204" s="2" t="s">
        <v>200</v>
      </c>
      <c r="QU204" s="4">
        <v>256</v>
      </c>
      <c r="QV204" s="4"/>
      <c r="QW204" s="4"/>
      <c r="QX204" s="4">
        <v>39</v>
      </c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>
        <v>40</v>
      </c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2382</v>
      </c>
      <c r="B205" s="2" t="s">
        <v>189</v>
      </c>
      <c r="C205" s="2" t="s">
        <v>190</v>
      </c>
      <c r="D205" s="2" t="s">
        <v>2274</v>
      </c>
      <c r="E205" s="2" t="s">
        <v>2275</v>
      </c>
      <c r="F205" s="2" t="s">
        <v>586</v>
      </c>
      <c r="G205" s="2" t="s">
        <v>586</v>
      </c>
      <c r="H205" s="2" t="s">
        <v>586</v>
      </c>
      <c r="I205" s="2" t="s">
        <v>2376</v>
      </c>
      <c r="J205" s="2" t="s">
        <v>262</v>
      </c>
      <c r="K205" s="2" t="s">
        <v>471</v>
      </c>
      <c r="L205" s="3">
        <v>72.79</v>
      </c>
      <c r="M205" s="3">
        <v>76.43</v>
      </c>
      <c r="N205" s="3">
        <v>139.99</v>
      </c>
      <c r="O205" s="2" t="s">
        <v>197</v>
      </c>
      <c r="P205" s="2" t="s">
        <v>528</v>
      </c>
      <c r="Q205" s="2" t="s">
        <v>199</v>
      </c>
      <c r="R205" s="2" t="s">
        <v>200</v>
      </c>
      <c r="S205" s="2" t="s">
        <v>588</v>
      </c>
      <c r="T205" s="2" t="s">
        <v>202</v>
      </c>
      <c r="U205" s="2" t="s">
        <v>203</v>
      </c>
      <c r="V205" s="2" t="s">
        <v>589</v>
      </c>
      <c r="W205" s="2" t="s">
        <v>590</v>
      </c>
      <c r="X205" s="2" t="s">
        <v>2377</v>
      </c>
      <c r="Y205" s="2" t="s">
        <v>2378</v>
      </c>
      <c r="Z205" s="4">
        <v>387</v>
      </c>
      <c r="AA205" s="4">
        <f>=ROUNDDOWN(43,0)</f>
      </c>
      <c r="AB205" s="5">
        <v>9</v>
      </c>
      <c r="AC205" s="2" t="s">
        <v>157</v>
      </c>
      <c r="AD205" s="4">
        <v>42</v>
      </c>
      <c r="AE205" s="4">
        <v>102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/>
      <c r="AP205" s="4">
        <v>5</v>
      </c>
      <c r="AQ205" s="8">
        <v>386.22</v>
      </c>
      <c r="AR205" s="4">
        <v>12</v>
      </c>
      <c r="AS205" s="8">
        <v>923.34</v>
      </c>
      <c r="AT205" s="7">
        <v>-0.5833</v>
      </c>
      <c r="AU205" s="7">
        <v>-0.5817</v>
      </c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>
        <v>0.5016</v>
      </c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 t="s">
        <v>200</v>
      </c>
      <c r="BJ205" s="4">
        <v>5</v>
      </c>
      <c r="BK205" s="8">
        <v>386.22</v>
      </c>
      <c r="BL205" s="2" t="s">
        <v>2328</v>
      </c>
      <c r="BM205" s="7">
        <v>1</v>
      </c>
      <c r="BN205" s="7">
        <v>1</v>
      </c>
      <c r="BO205" s="4">
        <v>1</v>
      </c>
      <c r="BP205" s="8">
        <v>83.32</v>
      </c>
      <c r="BQ205" s="4"/>
      <c r="BR205" s="8"/>
      <c r="BS205" s="7"/>
      <c r="BT205" s="7"/>
      <c r="BU205" s="2" t="s">
        <v>210</v>
      </c>
      <c r="BV205" s="2" t="s">
        <v>197</v>
      </c>
      <c r="BW205" s="2" t="s">
        <v>200</v>
      </c>
      <c r="BX205" s="2" t="s">
        <v>640</v>
      </c>
      <c r="BY205" s="2" t="s">
        <v>212</v>
      </c>
      <c r="BZ205" s="2" t="s">
        <v>200</v>
      </c>
      <c r="CA205" s="4"/>
      <c r="CB205" s="8"/>
      <c r="CC205" s="4">
        <v>1</v>
      </c>
      <c r="CD205" s="8">
        <v>76.59</v>
      </c>
      <c r="CE205" s="7">
        <v>-1</v>
      </c>
      <c r="CF205" s="7">
        <v>-1</v>
      </c>
      <c r="CG205" s="2" t="s">
        <v>210</v>
      </c>
      <c r="CH205" s="2" t="s">
        <v>197</v>
      </c>
      <c r="CI205" s="2" t="s">
        <v>2380</v>
      </c>
      <c r="CJ205" s="2" t="s">
        <v>883</v>
      </c>
      <c r="CK205" s="2" t="s">
        <v>212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210</v>
      </c>
      <c r="CT205" s="2" t="s">
        <v>197</v>
      </c>
      <c r="CU205" s="2" t="s">
        <v>1362</v>
      </c>
      <c r="CV205" s="2" t="s">
        <v>1114</v>
      </c>
      <c r="CW205" s="2" t="s">
        <v>212</v>
      </c>
      <c r="CX205" s="2" t="s">
        <v>200</v>
      </c>
      <c r="CY205" s="4"/>
      <c r="CZ205" s="8"/>
      <c r="DA205" s="4">
        <v>2</v>
      </c>
      <c r="DB205" s="8">
        <v>162.74</v>
      </c>
      <c r="DC205" s="7">
        <v>-1</v>
      </c>
      <c r="DD205" s="7">
        <v>-1</v>
      </c>
      <c r="DE205" s="2" t="s">
        <v>210</v>
      </c>
      <c r="DF205" s="2" t="s">
        <v>197</v>
      </c>
      <c r="DG205" s="2" t="s">
        <v>613</v>
      </c>
      <c r="DH205" s="2" t="s">
        <v>638</v>
      </c>
      <c r="DI205" s="2" t="s">
        <v>212</v>
      </c>
      <c r="DJ205" s="2" t="s">
        <v>200</v>
      </c>
      <c r="DK205" s="4">
        <v>1</v>
      </c>
      <c r="DL205" s="8">
        <v>76.79</v>
      </c>
      <c r="DM205" s="4">
        <v>4</v>
      </c>
      <c r="DN205" s="8">
        <v>307.16</v>
      </c>
      <c r="DO205" s="7">
        <v>-0.75</v>
      </c>
      <c r="DP205" s="7">
        <v>-0.75</v>
      </c>
      <c r="DQ205" s="2" t="s">
        <v>210</v>
      </c>
      <c r="DR205" s="2" t="s">
        <v>197</v>
      </c>
      <c r="DS205" s="2" t="s">
        <v>1364</v>
      </c>
      <c r="DT205" s="2" t="s">
        <v>697</v>
      </c>
      <c r="DU205" s="2" t="s">
        <v>212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210</v>
      </c>
      <c r="ED205" s="2" t="s">
        <v>197</v>
      </c>
      <c r="EE205" s="2" t="s">
        <v>1003</v>
      </c>
      <c r="EF205" s="2" t="s">
        <v>480</v>
      </c>
      <c r="EG205" s="2" t="s">
        <v>212</v>
      </c>
      <c r="EH205" s="2" t="s">
        <v>200</v>
      </c>
      <c r="EI205" s="4">
        <v>3</v>
      </c>
      <c r="EJ205" s="8">
        <v>226.11</v>
      </c>
      <c r="EK205" s="4">
        <v>5</v>
      </c>
      <c r="EL205" s="8">
        <v>376.85</v>
      </c>
      <c r="EM205" s="7">
        <v>-0.4</v>
      </c>
      <c r="EN205" s="7">
        <v>-0.4</v>
      </c>
      <c r="EO205" s="2" t="s">
        <v>210</v>
      </c>
      <c r="EP205" s="2" t="s">
        <v>197</v>
      </c>
      <c r="EQ205" s="2" t="s">
        <v>1361</v>
      </c>
      <c r="ER205" s="2" t="s">
        <v>249</v>
      </c>
      <c r="ES205" s="2" t="s">
        <v>212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210</v>
      </c>
      <c r="FB205" s="2" t="s">
        <v>197</v>
      </c>
      <c r="FC205" s="2" t="s">
        <v>1367</v>
      </c>
      <c r="FD205" s="2" t="s">
        <v>1397</v>
      </c>
      <c r="FE205" s="2" t="s">
        <v>212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210</v>
      </c>
      <c r="FN205" s="2" t="s">
        <v>197</v>
      </c>
      <c r="FO205" s="2" t="s">
        <v>623</v>
      </c>
      <c r="FP205" s="2" t="s">
        <v>1834</v>
      </c>
      <c r="FQ205" s="2" t="s">
        <v>212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210</v>
      </c>
      <c r="FZ205" s="2" t="s">
        <v>197</v>
      </c>
      <c r="GA205" s="2" t="s">
        <v>486</v>
      </c>
      <c r="GB205" s="2" t="s">
        <v>1181</v>
      </c>
      <c r="GC205" s="2" t="s">
        <v>212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210</v>
      </c>
      <c r="GL205" s="2" t="s">
        <v>197</v>
      </c>
      <c r="GM205" s="2" t="s">
        <v>607</v>
      </c>
      <c r="GN205" s="2" t="s">
        <v>898</v>
      </c>
      <c r="GO205" s="2" t="s">
        <v>212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254</v>
      </c>
      <c r="GX205" s="2" t="s">
        <v>197</v>
      </c>
      <c r="GY205" s="2" t="s">
        <v>200</v>
      </c>
      <c r="GZ205" s="2" t="s">
        <v>200</v>
      </c>
      <c r="HA205" s="2" t="s">
        <v>212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307</v>
      </c>
      <c r="HJ205" s="2" t="s">
        <v>197</v>
      </c>
      <c r="HK205" s="2" t="s">
        <v>233</v>
      </c>
      <c r="HL205" s="2" t="s">
        <v>200</v>
      </c>
      <c r="HM205" s="2" t="s">
        <v>212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210</v>
      </c>
      <c r="HV205" s="2" t="s">
        <v>197</v>
      </c>
      <c r="HW205" s="2" t="s">
        <v>371</v>
      </c>
      <c r="HX205" s="2" t="s">
        <v>200</v>
      </c>
      <c r="HY205" s="2" t="s">
        <v>212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210</v>
      </c>
      <c r="IH205" s="2" t="s">
        <v>197</v>
      </c>
      <c r="II205" s="2" t="s">
        <v>1367</v>
      </c>
      <c r="IJ205" s="2" t="s">
        <v>2113</v>
      </c>
      <c r="IK205" s="2" t="s">
        <v>212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228</v>
      </c>
      <c r="IT205" s="2" t="s">
        <v>197</v>
      </c>
      <c r="IU205" s="2" t="s">
        <v>200</v>
      </c>
      <c r="IV205" s="2" t="s">
        <v>200</v>
      </c>
      <c r="IW205" s="2" t="s">
        <v>212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254</v>
      </c>
      <c r="JF205" s="2" t="s">
        <v>197</v>
      </c>
      <c r="JG205" s="2" t="s">
        <v>200</v>
      </c>
      <c r="JH205" s="2" t="s">
        <v>200</v>
      </c>
      <c r="JI205" s="2" t="s">
        <v>212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242</v>
      </c>
      <c r="KD205" s="2" t="s">
        <v>197</v>
      </c>
      <c r="KE205" s="2" t="s">
        <v>200</v>
      </c>
      <c r="KF205" s="2" t="s">
        <v>200</v>
      </c>
      <c r="KG205" s="2" t="s">
        <v>212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210</v>
      </c>
      <c r="KP205" s="2" t="s">
        <v>243</v>
      </c>
      <c r="KQ205" s="2" t="s">
        <v>1754</v>
      </c>
      <c r="KR205" s="2" t="s">
        <v>1084</v>
      </c>
      <c r="KS205" s="2" t="s">
        <v>212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406</v>
      </c>
      <c r="LB205" s="2" t="s">
        <v>197</v>
      </c>
      <c r="LC205" s="2" t="s">
        <v>200</v>
      </c>
      <c r="LD205" s="2" t="s">
        <v>200</v>
      </c>
      <c r="LE205" s="2" t="s">
        <v>212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406</v>
      </c>
      <c r="LN205" s="2" t="s">
        <v>197</v>
      </c>
      <c r="LO205" s="2" t="s">
        <v>200</v>
      </c>
      <c r="LP205" s="2" t="s">
        <v>200</v>
      </c>
      <c r="LQ205" s="2" t="s">
        <v>212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210</v>
      </c>
      <c r="LZ205" s="2" t="s">
        <v>197</v>
      </c>
      <c r="MA205" s="2" t="s">
        <v>993</v>
      </c>
      <c r="MB205" s="2" t="s">
        <v>2383</v>
      </c>
      <c r="MC205" s="2" t="s">
        <v>212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210</v>
      </c>
      <c r="ML205" s="2" t="s">
        <v>251</v>
      </c>
      <c r="MM205" s="2" t="s">
        <v>884</v>
      </c>
      <c r="MN205" s="2" t="s">
        <v>660</v>
      </c>
      <c r="MO205" s="2" t="s">
        <v>212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254</v>
      </c>
      <c r="NJ205" s="2" t="s">
        <v>197</v>
      </c>
      <c r="NK205" s="2" t="s">
        <v>200</v>
      </c>
      <c r="NL205" s="2" t="s">
        <v>200</v>
      </c>
      <c r="NM205" s="2" t="s">
        <v>212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210</v>
      </c>
      <c r="NV205" s="2" t="s">
        <v>243</v>
      </c>
      <c r="NW205" s="2" t="s">
        <v>279</v>
      </c>
      <c r="NX205" s="2" t="s">
        <v>200</v>
      </c>
      <c r="NY205" s="2" t="s">
        <v>212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210</v>
      </c>
      <c r="OT205" s="2" t="s">
        <v>243</v>
      </c>
      <c r="OU205" s="2" t="s">
        <v>620</v>
      </c>
      <c r="OV205" s="2" t="s">
        <v>200</v>
      </c>
      <c r="OW205" s="2" t="s">
        <v>212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307</v>
      </c>
      <c r="PF205" s="2" t="s">
        <v>197</v>
      </c>
      <c r="PG205" s="2" t="s">
        <v>1061</v>
      </c>
      <c r="PH205" s="2" t="s">
        <v>200</v>
      </c>
      <c r="PI205" s="2" t="s">
        <v>212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254</v>
      </c>
      <c r="PR205" s="2" t="s">
        <v>197</v>
      </c>
      <c r="PS205" s="2" t="s">
        <v>200</v>
      </c>
      <c r="PT205" s="2" t="s">
        <v>200</v>
      </c>
      <c r="PU205" s="2" t="s">
        <v>212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228</v>
      </c>
      <c r="QP205" s="2" t="s">
        <v>243</v>
      </c>
      <c r="QQ205" s="2" t="s">
        <v>200</v>
      </c>
      <c r="QR205" s="2" t="s">
        <v>200</v>
      </c>
      <c r="QS205" s="2" t="s">
        <v>212</v>
      </c>
      <c r="QT205" s="2" t="s">
        <v>200</v>
      </c>
      <c r="QU205" s="4">
        <v>326</v>
      </c>
      <c r="QV205" s="4"/>
      <c r="QW205" s="4"/>
      <c r="QX205" s="4">
        <v>61</v>
      </c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>
        <v>42</v>
      </c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>
        <v>60</v>
      </c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2384</v>
      </c>
      <c r="B206" s="2" t="s">
        <v>189</v>
      </c>
      <c r="C206" s="2" t="s">
        <v>190</v>
      </c>
      <c r="D206" s="2" t="s">
        <v>2274</v>
      </c>
      <c r="E206" s="2" t="s">
        <v>2275</v>
      </c>
      <c r="F206" s="2" t="s">
        <v>193</v>
      </c>
      <c r="G206" s="2" t="s">
        <v>193</v>
      </c>
      <c r="H206" s="2" t="s">
        <v>193</v>
      </c>
      <c r="I206" s="2" t="s">
        <v>2385</v>
      </c>
      <c r="J206" s="2" t="s">
        <v>195</v>
      </c>
      <c r="K206" s="2" t="s">
        <v>196</v>
      </c>
      <c r="L206" s="3">
        <v>64.4</v>
      </c>
      <c r="M206" s="3">
        <v>67.62</v>
      </c>
      <c r="N206" s="3">
        <v>139.99</v>
      </c>
      <c r="O206" s="2" t="s">
        <v>395</v>
      </c>
      <c r="P206" s="2" t="s">
        <v>396</v>
      </c>
      <c r="Q206" s="2" t="s">
        <v>199</v>
      </c>
      <c r="R206" s="2" t="s">
        <v>200</v>
      </c>
      <c r="S206" s="2" t="s">
        <v>2386</v>
      </c>
      <c r="T206" s="2" t="s">
        <v>200</v>
      </c>
      <c r="U206" s="2" t="s">
        <v>203</v>
      </c>
      <c r="V206" s="2" t="s">
        <v>859</v>
      </c>
      <c r="W206" s="2" t="s">
        <v>200</v>
      </c>
      <c r="X206" s="2" t="s">
        <v>200</v>
      </c>
      <c r="Y206" s="2" t="s">
        <v>750</v>
      </c>
      <c r="Z206" s="4">
        <v>287</v>
      </c>
      <c r="AA206" s="4">
        <f>=ROUNDDOWN(71.75,0)</f>
      </c>
      <c r="AB206" s="5">
        <v>4</v>
      </c>
      <c r="AC206" s="2" t="s">
        <v>200</v>
      </c>
      <c r="AD206" s="4"/>
      <c r="AE206" s="4"/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/>
      <c r="AP206" s="4">
        <v>4</v>
      </c>
      <c r="AQ206" s="8">
        <v>143.34</v>
      </c>
      <c r="AR206" s="4">
        <v>10</v>
      </c>
      <c r="AS206" s="8">
        <v>357</v>
      </c>
      <c r="AT206" s="7">
        <v>-0.6</v>
      </c>
      <c r="AU206" s="7">
        <v>-0.5985</v>
      </c>
      <c r="AV206" s="4">
        <v>5</v>
      </c>
      <c r="AW206" s="8">
        <v>222.48</v>
      </c>
      <c r="AX206" s="4">
        <v>29</v>
      </c>
      <c r="AY206" s="8">
        <v>1220.83</v>
      </c>
      <c r="AZ206" s="7">
        <v>-0.8276</v>
      </c>
      <c r="BA206" s="7">
        <v>-0.8178</v>
      </c>
      <c r="BB206" s="7">
        <v>0.6443</v>
      </c>
      <c r="BC206" s="4">
        <v>5</v>
      </c>
      <c r="BD206" s="8">
        <v>222.48</v>
      </c>
      <c r="BE206" s="4">
        <v>29</v>
      </c>
      <c r="BF206" s="8">
        <v>1220.83</v>
      </c>
      <c r="BG206" s="7">
        <v>-0.8276</v>
      </c>
      <c r="BH206" s="7">
        <v>-0.8178</v>
      </c>
      <c r="BI206" s="7">
        <v>1</v>
      </c>
      <c r="BJ206" s="4">
        <v>4</v>
      </c>
      <c r="BK206" s="8">
        <v>143.34</v>
      </c>
      <c r="BL206" s="2" t="s">
        <v>1360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1307</v>
      </c>
      <c r="BV206" s="2" t="s">
        <v>243</v>
      </c>
      <c r="BW206" s="2" t="s">
        <v>200</v>
      </c>
      <c r="BX206" s="2" t="s">
        <v>200</v>
      </c>
      <c r="BY206" s="2" t="s">
        <v>212</v>
      </c>
      <c r="BZ206" s="2" t="s">
        <v>200</v>
      </c>
      <c r="CA206" s="4">
        <v>1</v>
      </c>
      <c r="CB206" s="8">
        <v>33.81</v>
      </c>
      <c r="CC206" s="4">
        <v>3</v>
      </c>
      <c r="CD206" s="8">
        <v>101.43</v>
      </c>
      <c r="CE206" s="7">
        <v>-0.6667</v>
      </c>
      <c r="CF206" s="7">
        <v>-0.6667</v>
      </c>
      <c r="CG206" s="2" t="s">
        <v>210</v>
      </c>
      <c r="CH206" s="2" t="s">
        <v>243</v>
      </c>
      <c r="CI206" s="2" t="s">
        <v>1071</v>
      </c>
      <c r="CJ206" s="2" t="s">
        <v>2324</v>
      </c>
      <c r="CK206" s="2" t="s">
        <v>499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254</v>
      </c>
      <c r="CT206" s="2" t="s">
        <v>243</v>
      </c>
      <c r="CU206" s="2" t="s">
        <v>944</v>
      </c>
      <c r="CV206" s="2" t="s">
        <v>200</v>
      </c>
      <c r="CW206" s="2" t="s">
        <v>499</v>
      </c>
      <c r="CX206" s="2" t="s">
        <v>200</v>
      </c>
      <c r="CY206" s="4">
        <v>3</v>
      </c>
      <c r="CZ206" s="8">
        <v>109.53</v>
      </c>
      <c r="DA206" s="4">
        <v>7</v>
      </c>
      <c r="DB206" s="8">
        <v>255.57</v>
      </c>
      <c r="DC206" s="7">
        <v>-0.5714</v>
      </c>
      <c r="DD206" s="7">
        <v>-0.5714</v>
      </c>
      <c r="DE206" s="2" t="s">
        <v>210</v>
      </c>
      <c r="DF206" s="2" t="s">
        <v>243</v>
      </c>
      <c r="DG206" s="2" t="s">
        <v>2387</v>
      </c>
      <c r="DH206" s="2" t="s">
        <v>2329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243</v>
      </c>
      <c r="DS206" s="2" t="s">
        <v>2073</v>
      </c>
      <c r="DT206" s="2" t="s">
        <v>1718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210</v>
      </c>
      <c r="ED206" s="2" t="s">
        <v>243</v>
      </c>
      <c r="EE206" s="2" t="s">
        <v>2310</v>
      </c>
      <c r="EF206" s="2" t="s">
        <v>2388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243</v>
      </c>
      <c r="EQ206" s="2" t="s">
        <v>947</v>
      </c>
      <c r="ER206" s="2" t="s">
        <v>2389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243</v>
      </c>
      <c r="FC206" s="2" t="s">
        <v>1028</v>
      </c>
      <c r="FD206" s="2" t="s">
        <v>1770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228</v>
      </c>
      <c r="FN206" s="2" t="s">
        <v>243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254</v>
      </c>
      <c r="FZ206" s="2" t="s">
        <v>243</v>
      </c>
      <c r="GA206" s="2" t="s">
        <v>200</v>
      </c>
      <c r="GB206" s="2" t="s">
        <v>200</v>
      </c>
      <c r="GC206" s="2" t="s">
        <v>212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210</v>
      </c>
      <c r="GL206" s="2" t="s">
        <v>243</v>
      </c>
      <c r="GM206" s="2" t="s">
        <v>1058</v>
      </c>
      <c r="GN206" s="2" t="s">
        <v>1683</v>
      </c>
      <c r="GO206" s="2" t="s">
        <v>212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254</v>
      </c>
      <c r="GX206" s="2" t="s">
        <v>243</v>
      </c>
      <c r="GY206" s="2" t="s">
        <v>200</v>
      </c>
      <c r="GZ206" s="2" t="s">
        <v>200</v>
      </c>
      <c r="HA206" s="2" t="s">
        <v>212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254</v>
      </c>
      <c r="HJ206" s="2" t="s">
        <v>243</v>
      </c>
      <c r="HK206" s="2" t="s">
        <v>200</v>
      </c>
      <c r="HL206" s="2" t="s">
        <v>200</v>
      </c>
      <c r="HM206" s="2" t="s">
        <v>212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254</v>
      </c>
      <c r="HV206" s="2" t="s">
        <v>243</v>
      </c>
      <c r="HW206" s="2" t="s">
        <v>200</v>
      </c>
      <c r="HX206" s="2" t="s">
        <v>200</v>
      </c>
      <c r="HY206" s="2" t="s">
        <v>212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210</v>
      </c>
      <c r="IH206" s="2" t="s">
        <v>243</v>
      </c>
      <c r="II206" s="2" t="s">
        <v>463</v>
      </c>
      <c r="IJ206" s="2" t="s">
        <v>2390</v>
      </c>
      <c r="IK206" s="2" t="s">
        <v>212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228</v>
      </c>
      <c r="IT206" s="2" t="s">
        <v>243</v>
      </c>
      <c r="IU206" s="2" t="s">
        <v>200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254</v>
      </c>
      <c r="JF206" s="2" t="s">
        <v>243</v>
      </c>
      <c r="JG206" s="2" t="s">
        <v>200</v>
      </c>
      <c r="JH206" s="2" t="s">
        <v>200</v>
      </c>
      <c r="JI206" s="2" t="s">
        <v>212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242</v>
      </c>
      <c r="KD206" s="2" t="s">
        <v>243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210</v>
      </c>
      <c r="KP206" s="2" t="s">
        <v>243</v>
      </c>
      <c r="KQ206" s="2" t="s">
        <v>2391</v>
      </c>
      <c r="KR206" s="2" t="s">
        <v>948</v>
      </c>
      <c r="KS206" s="2" t="s">
        <v>212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254</v>
      </c>
      <c r="LB206" s="2" t="s">
        <v>243</v>
      </c>
      <c r="LC206" s="2" t="s">
        <v>200</v>
      </c>
      <c r="LD206" s="2" t="s">
        <v>200</v>
      </c>
      <c r="LE206" s="2" t="s">
        <v>212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254</v>
      </c>
      <c r="LN206" s="2" t="s">
        <v>243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254</v>
      </c>
      <c r="LZ206" s="2" t="s">
        <v>243</v>
      </c>
      <c r="MA206" s="2" t="s">
        <v>200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210</v>
      </c>
      <c r="ML206" s="2" t="s">
        <v>243</v>
      </c>
      <c r="MM206" s="2" t="s">
        <v>463</v>
      </c>
      <c r="MN206" s="2" t="s">
        <v>2073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254</v>
      </c>
      <c r="MX206" s="2" t="s">
        <v>243</v>
      </c>
      <c r="MY206" s="2" t="s">
        <v>200</v>
      </c>
      <c r="MZ206" s="2" t="s">
        <v>200</v>
      </c>
      <c r="NA206" s="2" t="s">
        <v>212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254</v>
      </c>
      <c r="NJ206" s="2" t="s">
        <v>243</v>
      </c>
      <c r="NK206" s="2" t="s">
        <v>200</v>
      </c>
      <c r="NL206" s="2" t="s">
        <v>200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242</v>
      </c>
      <c r="OH206" s="2" t="s">
        <v>243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254</v>
      </c>
      <c r="OT206" s="2" t="s">
        <v>243</v>
      </c>
      <c r="OU206" s="2" t="s">
        <v>200</v>
      </c>
      <c r="OV206" s="2" t="s">
        <v>200</v>
      </c>
      <c r="OW206" s="2" t="s">
        <v>212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210</v>
      </c>
      <c r="PF206" s="2" t="s">
        <v>243</v>
      </c>
      <c r="PG206" s="2" t="s">
        <v>281</v>
      </c>
      <c r="PH206" s="2" t="s">
        <v>200</v>
      </c>
      <c r="PI206" s="2" t="s">
        <v>212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254</v>
      </c>
      <c r="PR206" s="2" t="s">
        <v>243</v>
      </c>
      <c r="PS206" s="2" t="s">
        <v>200</v>
      </c>
      <c r="PT206" s="2" t="s">
        <v>200</v>
      </c>
      <c r="PU206" s="2" t="s">
        <v>212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254</v>
      </c>
      <c r="QP206" s="2" t="s">
        <v>243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>
        <v>287</v>
      </c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2392</v>
      </c>
      <c r="B207" s="2" t="s">
        <v>189</v>
      </c>
      <c r="C207" s="2" t="s">
        <v>190</v>
      </c>
      <c r="D207" s="2" t="s">
        <v>2274</v>
      </c>
      <c r="E207" s="2" t="s">
        <v>2275</v>
      </c>
      <c r="F207" s="2" t="s">
        <v>193</v>
      </c>
      <c r="G207" s="2" t="s">
        <v>193</v>
      </c>
      <c r="H207" s="2" t="s">
        <v>193</v>
      </c>
      <c r="I207" s="2" t="s">
        <v>2385</v>
      </c>
      <c r="J207" s="2" t="s">
        <v>262</v>
      </c>
      <c r="K207" s="2" t="s">
        <v>196</v>
      </c>
      <c r="L207" s="3">
        <v>78.2</v>
      </c>
      <c r="M207" s="3">
        <v>82.11</v>
      </c>
      <c r="N207" s="3">
        <v>169.99</v>
      </c>
      <c r="O207" s="2" t="s">
        <v>395</v>
      </c>
      <c r="P207" s="2" t="s">
        <v>396</v>
      </c>
      <c r="Q207" s="2" t="s">
        <v>199</v>
      </c>
      <c r="R207" s="2" t="s">
        <v>200</v>
      </c>
      <c r="S207" s="2" t="s">
        <v>2386</v>
      </c>
      <c r="T207" s="2" t="s">
        <v>200</v>
      </c>
      <c r="U207" s="2" t="s">
        <v>203</v>
      </c>
      <c r="V207" s="2" t="s">
        <v>859</v>
      </c>
      <c r="W207" s="2" t="s">
        <v>200</v>
      </c>
      <c r="X207" s="2" t="s">
        <v>200</v>
      </c>
      <c r="Y207" s="2" t="s">
        <v>750</v>
      </c>
      <c r="Z207" s="4">
        <v>313</v>
      </c>
      <c r="AA207" s="4">
        <f>=ROUNDDOWN(313,0)</f>
      </c>
      <c r="AB207" s="5">
        <v>1</v>
      </c>
      <c r="AC207" s="2" t="s">
        <v>200</v>
      </c>
      <c r="AD207" s="4"/>
      <c r="AE207" s="4"/>
      <c r="AF207" s="6">
        <v>69</v>
      </c>
      <c r="AG207" s="6"/>
      <c r="AH207" s="7">
        <v>1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/>
      <c r="AP207" s="4">
        <v>1</v>
      </c>
      <c r="AQ207" s="8">
        <v>79.14</v>
      </c>
      <c r="AR207" s="4">
        <v>19</v>
      </c>
      <c r="AS207" s="8">
        <v>863.83</v>
      </c>
      <c r="AT207" s="7">
        <v>-0.9474</v>
      </c>
      <c r="AU207" s="7">
        <v>-0.9084</v>
      </c>
      <c r="AV207" s="4" t="s">
        <v>200</v>
      </c>
      <c r="AW207" s="8" t="s">
        <v>200</v>
      </c>
      <c r="AX207" s="4" t="s">
        <v>200</v>
      </c>
      <c r="AY207" s="8" t="s">
        <v>200</v>
      </c>
      <c r="AZ207" s="7" t="s">
        <v>200</v>
      </c>
      <c r="BA207" s="7" t="s">
        <v>200</v>
      </c>
      <c r="BB207" s="7">
        <v>0.3557</v>
      </c>
      <c r="BC207" s="4" t="s">
        <v>200</v>
      </c>
      <c r="BD207" s="8" t="s">
        <v>200</v>
      </c>
      <c r="BE207" s="4" t="s">
        <v>200</v>
      </c>
      <c r="BF207" s="8" t="s">
        <v>200</v>
      </c>
      <c r="BG207" s="7" t="s">
        <v>200</v>
      </c>
      <c r="BH207" s="7" t="s">
        <v>200</v>
      </c>
      <c r="BI207" s="7" t="s">
        <v>200</v>
      </c>
      <c r="BJ207" s="4">
        <v>1</v>
      </c>
      <c r="BK207" s="8">
        <v>79.14</v>
      </c>
      <c r="BL207" s="2" t="s">
        <v>2393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1307</v>
      </c>
      <c r="BV207" s="2" t="s">
        <v>243</v>
      </c>
      <c r="BW207" s="2" t="s">
        <v>200</v>
      </c>
      <c r="BX207" s="2" t="s">
        <v>200</v>
      </c>
      <c r="BY207" s="2" t="s">
        <v>212</v>
      </c>
      <c r="BZ207" s="2" t="s">
        <v>200</v>
      </c>
      <c r="CA207" s="4"/>
      <c r="CB207" s="8"/>
      <c r="CC207" s="4">
        <v>5</v>
      </c>
      <c r="CD207" s="8">
        <v>205.3</v>
      </c>
      <c r="CE207" s="7">
        <v>-1</v>
      </c>
      <c r="CF207" s="7">
        <v>-1</v>
      </c>
      <c r="CG207" s="2" t="s">
        <v>210</v>
      </c>
      <c r="CH207" s="2" t="s">
        <v>243</v>
      </c>
      <c r="CI207" s="2" t="s">
        <v>1071</v>
      </c>
      <c r="CJ207" s="2" t="s">
        <v>1393</v>
      </c>
      <c r="CK207" s="2" t="s">
        <v>499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254</v>
      </c>
      <c r="CT207" s="2" t="s">
        <v>243</v>
      </c>
      <c r="CU207" s="2" t="s">
        <v>944</v>
      </c>
      <c r="CV207" s="2" t="s">
        <v>200</v>
      </c>
      <c r="CW207" s="2" t="s">
        <v>499</v>
      </c>
      <c r="CX207" s="2" t="s">
        <v>200</v>
      </c>
      <c r="CY207" s="4"/>
      <c r="CZ207" s="8"/>
      <c r="DA207" s="4">
        <v>13</v>
      </c>
      <c r="DB207" s="8">
        <v>576.42</v>
      </c>
      <c r="DC207" s="7">
        <v>-1</v>
      </c>
      <c r="DD207" s="7">
        <v>-1</v>
      </c>
      <c r="DE207" s="2" t="s">
        <v>210</v>
      </c>
      <c r="DF207" s="2" t="s">
        <v>243</v>
      </c>
      <c r="DG207" s="2" t="s">
        <v>2387</v>
      </c>
      <c r="DH207" s="2" t="s">
        <v>2394</v>
      </c>
      <c r="DI207" s="2" t="s">
        <v>212</v>
      </c>
      <c r="DJ207" s="2" t="s">
        <v>200</v>
      </c>
      <c r="DK207" s="4">
        <v>1</v>
      </c>
      <c r="DL207" s="8">
        <v>79.14</v>
      </c>
      <c r="DM207" s="4"/>
      <c r="DN207" s="8"/>
      <c r="DO207" s="7"/>
      <c r="DP207" s="7"/>
      <c r="DQ207" s="2" t="s">
        <v>210</v>
      </c>
      <c r="DR207" s="2" t="s">
        <v>243</v>
      </c>
      <c r="DS207" s="2" t="s">
        <v>2073</v>
      </c>
      <c r="DT207" s="2" t="s">
        <v>2319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243</v>
      </c>
      <c r="EE207" s="2" t="s">
        <v>2310</v>
      </c>
      <c r="EF207" s="2" t="s">
        <v>2395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243</v>
      </c>
      <c r="EQ207" s="2" t="s">
        <v>947</v>
      </c>
      <c r="ER207" s="2" t="s">
        <v>2396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243</v>
      </c>
      <c r="FC207" s="2" t="s">
        <v>1028</v>
      </c>
      <c r="FD207" s="2" t="s">
        <v>1770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228</v>
      </c>
      <c r="FN207" s="2" t="s">
        <v>243</v>
      </c>
      <c r="FO207" s="2" t="s">
        <v>200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254</v>
      </c>
      <c r="FZ207" s="2" t="s">
        <v>243</v>
      </c>
      <c r="GA207" s="2" t="s">
        <v>200</v>
      </c>
      <c r="GB207" s="2" t="s">
        <v>200</v>
      </c>
      <c r="GC207" s="2" t="s">
        <v>212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210</v>
      </c>
      <c r="GL207" s="2" t="s">
        <v>243</v>
      </c>
      <c r="GM207" s="2" t="s">
        <v>1058</v>
      </c>
      <c r="GN207" s="2" t="s">
        <v>826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254</v>
      </c>
      <c r="GX207" s="2" t="s">
        <v>243</v>
      </c>
      <c r="GY207" s="2" t="s">
        <v>200</v>
      </c>
      <c r="GZ207" s="2" t="s">
        <v>200</v>
      </c>
      <c r="HA207" s="2" t="s">
        <v>212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254</v>
      </c>
      <c r="HJ207" s="2" t="s">
        <v>243</v>
      </c>
      <c r="HK207" s="2" t="s">
        <v>200</v>
      </c>
      <c r="HL207" s="2" t="s">
        <v>200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254</v>
      </c>
      <c r="HV207" s="2" t="s">
        <v>243</v>
      </c>
      <c r="HW207" s="2" t="s">
        <v>200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210</v>
      </c>
      <c r="IH207" s="2" t="s">
        <v>243</v>
      </c>
      <c r="II207" s="2" t="s">
        <v>463</v>
      </c>
      <c r="IJ207" s="2" t="s">
        <v>1769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228</v>
      </c>
      <c r="IT207" s="2" t="s">
        <v>243</v>
      </c>
      <c r="IU207" s="2" t="s">
        <v>200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254</v>
      </c>
      <c r="JF207" s="2" t="s">
        <v>243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200</v>
      </c>
      <c r="JS207" s="2" t="s">
        <v>200</v>
      </c>
      <c r="JT207" s="2" t="s">
        <v>200</v>
      </c>
      <c r="JU207" s="2" t="s">
        <v>200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242</v>
      </c>
      <c r="KD207" s="2" t="s">
        <v>243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>
        <v>1</v>
      </c>
      <c r="KL207" s="8">
        <v>82.11</v>
      </c>
      <c r="KM207" s="7">
        <v>-1</v>
      </c>
      <c r="KN207" s="7">
        <v>-1</v>
      </c>
      <c r="KO207" s="2" t="s">
        <v>210</v>
      </c>
      <c r="KP207" s="2" t="s">
        <v>243</v>
      </c>
      <c r="KQ207" s="2" t="s">
        <v>2391</v>
      </c>
      <c r="KR207" s="2" t="s">
        <v>947</v>
      </c>
      <c r="KS207" s="2" t="s">
        <v>212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254</v>
      </c>
      <c r="LB207" s="2" t="s">
        <v>243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254</v>
      </c>
      <c r="LN207" s="2" t="s">
        <v>243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254</v>
      </c>
      <c r="LZ207" s="2" t="s">
        <v>243</v>
      </c>
      <c r="MA207" s="2" t="s">
        <v>200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210</v>
      </c>
      <c r="ML207" s="2" t="s">
        <v>243</v>
      </c>
      <c r="MM207" s="2" t="s">
        <v>463</v>
      </c>
      <c r="MN207" s="2" t="s">
        <v>2397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254</v>
      </c>
      <c r="MX207" s="2" t="s">
        <v>243</v>
      </c>
      <c r="MY207" s="2" t="s">
        <v>200</v>
      </c>
      <c r="MZ207" s="2" t="s">
        <v>200</v>
      </c>
      <c r="NA207" s="2" t="s">
        <v>212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254</v>
      </c>
      <c r="NJ207" s="2" t="s">
        <v>243</v>
      </c>
      <c r="NK207" s="2" t="s">
        <v>200</v>
      </c>
      <c r="NL207" s="2" t="s">
        <v>200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242</v>
      </c>
      <c r="OH207" s="2" t="s">
        <v>243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254</v>
      </c>
      <c r="OT207" s="2" t="s">
        <v>243</v>
      </c>
      <c r="OU207" s="2" t="s">
        <v>200</v>
      </c>
      <c r="OV207" s="2" t="s">
        <v>200</v>
      </c>
      <c r="OW207" s="2" t="s">
        <v>212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210</v>
      </c>
      <c r="PF207" s="2" t="s">
        <v>243</v>
      </c>
      <c r="PG207" s="2" t="s">
        <v>281</v>
      </c>
      <c r="PH207" s="2" t="s">
        <v>850</v>
      </c>
      <c r="PI207" s="2" t="s">
        <v>212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254</v>
      </c>
      <c r="PR207" s="2" t="s">
        <v>243</v>
      </c>
      <c r="PS207" s="2" t="s">
        <v>200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254</v>
      </c>
      <c r="QP207" s="2" t="s">
        <v>243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>
        <v>313</v>
      </c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2398</v>
      </c>
      <c r="B208" s="2" t="s">
        <v>189</v>
      </c>
      <c r="C208" s="2" t="s">
        <v>190</v>
      </c>
      <c r="D208" s="2" t="s">
        <v>2274</v>
      </c>
      <c r="E208" s="2" t="s">
        <v>2275</v>
      </c>
      <c r="F208" s="2" t="s">
        <v>2399</v>
      </c>
      <c r="G208" s="2" t="s">
        <v>2399</v>
      </c>
      <c r="H208" s="2" t="s">
        <v>2399</v>
      </c>
      <c r="I208" s="2" t="s">
        <v>2400</v>
      </c>
      <c r="J208" s="2" t="s">
        <v>195</v>
      </c>
      <c r="K208" s="2" t="s">
        <v>2401</v>
      </c>
      <c r="L208" s="3">
        <v>63.79</v>
      </c>
      <c r="M208" s="3">
        <v>66.98</v>
      </c>
      <c r="N208" s="3">
        <v>109.99</v>
      </c>
      <c r="O208" s="2" t="s">
        <v>1190</v>
      </c>
      <c r="P208" s="2" t="s">
        <v>1484</v>
      </c>
      <c r="Q208" s="2" t="s">
        <v>199</v>
      </c>
      <c r="R208" s="2" t="s">
        <v>16</v>
      </c>
      <c r="S208" s="2" t="s">
        <v>200</v>
      </c>
      <c r="T208" s="2" t="s">
        <v>200</v>
      </c>
      <c r="U208" s="2" t="s">
        <v>2402</v>
      </c>
      <c r="V208" s="2" t="s">
        <v>1474</v>
      </c>
      <c r="W208" s="2" t="s">
        <v>200</v>
      </c>
      <c r="X208" s="2" t="s">
        <v>200</v>
      </c>
      <c r="Y208" s="2" t="s">
        <v>277</v>
      </c>
      <c r="Z208" s="4"/>
      <c r="AA208" s="4">
        <f>=ROUNDDOWN({0},0)</f>
      </c>
      <c r="AB208" s="5">
        <v>0.8</v>
      </c>
      <c r="AC208" s="2" t="s">
        <v>200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/>
      <c r="AP208" s="4"/>
      <c r="AQ208" s="8"/>
      <c r="AR208" s="4">
        <v>1</v>
      </c>
      <c r="AS208" s="8">
        <v>44.99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16</v>
      </c>
      <c r="AY208" s="8">
        <v>884.84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16</v>
      </c>
      <c r="BF208" s="8">
        <v>884.84</v>
      </c>
      <c r="BG208" s="7" t="s">
        <v>200</v>
      </c>
      <c r="BH208" s="7" t="s">
        <v>200</v>
      </c>
      <c r="BI208" s="7"/>
      <c r="BJ208" s="4"/>
      <c r="BK208" s="8"/>
      <c r="BL208" s="2" t="s">
        <v>30</v>
      </c>
      <c r="BM208" s="7"/>
      <c r="BN208" s="7"/>
      <c r="BO208" s="4"/>
      <c r="BP208" s="8"/>
      <c r="BQ208" s="4"/>
      <c r="BR208" s="8"/>
      <c r="BS208" s="7"/>
      <c r="BT208" s="7"/>
      <c r="BU208" s="2" t="s">
        <v>210</v>
      </c>
      <c r="BV208" s="2" t="s">
        <v>243</v>
      </c>
      <c r="BW208" s="2" t="s">
        <v>200</v>
      </c>
      <c r="BX208" s="2" t="s">
        <v>467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200</v>
      </c>
      <c r="CH208" s="2" t="s">
        <v>200</v>
      </c>
      <c r="CI208" s="2" t="s">
        <v>200</v>
      </c>
      <c r="CJ208" s="2" t="s">
        <v>200</v>
      </c>
      <c r="CK208" s="2" t="s">
        <v>200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200</v>
      </c>
      <c r="CT208" s="2" t="s">
        <v>200</v>
      </c>
      <c r="CU208" s="2" t="s">
        <v>200</v>
      </c>
      <c r="CV208" s="2" t="s">
        <v>200</v>
      </c>
      <c r="CW208" s="2" t="s">
        <v>200</v>
      </c>
      <c r="CX208" s="2" t="s">
        <v>200</v>
      </c>
      <c r="CY208" s="4"/>
      <c r="CZ208" s="8"/>
      <c r="DA208" s="4"/>
      <c r="DB208" s="8"/>
      <c r="DC208" s="7"/>
      <c r="DD208" s="7"/>
      <c r="DE208" s="2" t="s">
        <v>200</v>
      </c>
      <c r="DF208" s="2" t="s">
        <v>200</v>
      </c>
      <c r="DG208" s="2" t="s">
        <v>200</v>
      </c>
      <c r="DH208" s="2" t="s">
        <v>200</v>
      </c>
      <c r="DI208" s="2" t="s">
        <v>200</v>
      </c>
      <c r="DJ208" s="2" t="s">
        <v>200</v>
      </c>
      <c r="DK208" s="4"/>
      <c r="DL208" s="8"/>
      <c r="DM208" s="4"/>
      <c r="DN208" s="8"/>
      <c r="DO208" s="7"/>
      <c r="DP208" s="7"/>
      <c r="DQ208" s="2" t="s">
        <v>200</v>
      </c>
      <c r="DR208" s="2" t="s">
        <v>200</v>
      </c>
      <c r="DS208" s="2" t="s">
        <v>200</v>
      </c>
      <c r="DT208" s="2" t="s">
        <v>200</v>
      </c>
      <c r="DU208" s="2" t="s">
        <v>200</v>
      </c>
      <c r="DV208" s="2" t="s">
        <v>200</v>
      </c>
      <c r="DW208" s="4"/>
      <c r="DX208" s="8"/>
      <c r="DY208" s="4"/>
      <c r="DZ208" s="8"/>
      <c r="EA208" s="7"/>
      <c r="EB208" s="7"/>
      <c r="EC208" s="2" t="s">
        <v>200</v>
      </c>
      <c r="ED208" s="2" t="s">
        <v>200</v>
      </c>
      <c r="EE208" s="2" t="s">
        <v>200</v>
      </c>
      <c r="EF208" s="2" t="s">
        <v>200</v>
      </c>
      <c r="EG208" s="2" t="s">
        <v>200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200</v>
      </c>
      <c r="EP208" s="2" t="s">
        <v>200</v>
      </c>
      <c r="EQ208" s="2" t="s">
        <v>200</v>
      </c>
      <c r="ER208" s="2" t="s">
        <v>200</v>
      </c>
      <c r="ES208" s="2" t="s">
        <v>200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200</v>
      </c>
      <c r="FB208" s="2" t="s">
        <v>200</v>
      </c>
      <c r="FC208" s="2" t="s">
        <v>200</v>
      </c>
      <c r="FD208" s="2" t="s">
        <v>200</v>
      </c>
      <c r="FE208" s="2" t="s">
        <v>200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200</v>
      </c>
      <c r="FN208" s="2" t="s">
        <v>200</v>
      </c>
      <c r="FO208" s="2" t="s">
        <v>200</v>
      </c>
      <c r="FP208" s="2" t="s">
        <v>200</v>
      </c>
      <c r="FQ208" s="2" t="s">
        <v>200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200</v>
      </c>
      <c r="FZ208" s="2" t="s">
        <v>200</v>
      </c>
      <c r="GA208" s="2" t="s">
        <v>200</v>
      </c>
      <c r="GB208" s="2" t="s">
        <v>200</v>
      </c>
      <c r="GC208" s="2" t="s">
        <v>200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200</v>
      </c>
      <c r="GL208" s="2" t="s">
        <v>200</v>
      </c>
      <c r="GM208" s="2" t="s">
        <v>200</v>
      </c>
      <c r="GN208" s="2" t="s">
        <v>200</v>
      </c>
      <c r="GO208" s="2" t="s">
        <v>200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200</v>
      </c>
      <c r="GX208" s="2" t="s">
        <v>200</v>
      </c>
      <c r="GY208" s="2" t="s">
        <v>200</v>
      </c>
      <c r="GZ208" s="2" t="s">
        <v>200</v>
      </c>
      <c r="HA208" s="2" t="s">
        <v>200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200</v>
      </c>
      <c r="HJ208" s="2" t="s">
        <v>200</v>
      </c>
      <c r="HK208" s="2" t="s">
        <v>200</v>
      </c>
      <c r="HL208" s="2" t="s">
        <v>200</v>
      </c>
      <c r="HM208" s="2" t="s">
        <v>200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200</v>
      </c>
      <c r="HW208" s="2" t="s">
        <v>200</v>
      </c>
      <c r="HX208" s="2" t="s">
        <v>200</v>
      </c>
      <c r="HY208" s="2" t="s">
        <v>200</v>
      </c>
      <c r="HZ208" s="2" t="s">
        <v>200</v>
      </c>
      <c r="IA208" s="4"/>
      <c r="IB208" s="8"/>
      <c r="IC208" s="4">
        <v>1</v>
      </c>
      <c r="ID208" s="8">
        <v>44.99</v>
      </c>
      <c r="IE208" s="7">
        <v>-1</v>
      </c>
      <c r="IF208" s="7">
        <v>-1</v>
      </c>
      <c r="IG208" s="2" t="s">
        <v>210</v>
      </c>
      <c r="IH208" s="2" t="s">
        <v>243</v>
      </c>
      <c r="II208" s="2" t="s">
        <v>1477</v>
      </c>
      <c r="IJ208" s="2" t="s">
        <v>770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200</v>
      </c>
      <c r="IT208" s="2" t="s">
        <v>200</v>
      </c>
      <c r="IU208" s="2" t="s">
        <v>200</v>
      </c>
      <c r="IV208" s="2" t="s">
        <v>200</v>
      </c>
      <c r="IW208" s="2" t="s">
        <v>200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200</v>
      </c>
      <c r="JF208" s="2" t="s">
        <v>200</v>
      </c>
      <c r="JG208" s="2" t="s">
        <v>200</v>
      </c>
      <c r="JH208" s="2" t="s">
        <v>200</v>
      </c>
      <c r="JI208" s="2" t="s">
        <v>200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200</v>
      </c>
      <c r="JR208" s="2" t="s">
        <v>200</v>
      </c>
      <c r="JS208" s="2" t="s">
        <v>200</v>
      </c>
      <c r="JT208" s="2" t="s">
        <v>200</v>
      </c>
      <c r="JU208" s="2" t="s">
        <v>200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200</v>
      </c>
      <c r="KD208" s="2" t="s">
        <v>200</v>
      </c>
      <c r="KE208" s="2" t="s">
        <v>200</v>
      </c>
      <c r="KF208" s="2" t="s">
        <v>200</v>
      </c>
      <c r="KG208" s="2" t="s">
        <v>200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200</v>
      </c>
      <c r="KP208" s="2" t="s">
        <v>200</v>
      </c>
      <c r="KQ208" s="2" t="s">
        <v>200</v>
      </c>
      <c r="KR208" s="2" t="s">
        <v>200</v>
      </c>
      <c r="KS208" s="2" t="s">
        <v>200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200</v>
      </c>
      <c r="LB208" s="2" t="s">
        <v>200</v>
      </c>
      <c r="LC208" s="2" t="s">
        <v>200</v>
      </c>
      <c r="LD208" s="2" t="s">
        <v>200</v>
      </c>
      <c r="LE208" s="2" t="s">
        <v>200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200</v>
      </c>
      <c r="LN208" s="2" t="s">
        <v>200</v>
      </c>
      <c r="LO208" s="2" t="s">
        <v>200</v>
      </c>
      <c r="LP208" s="2" t="s">
        <v>200</v>
      </c>
      <c r="LQ208" s="2" t="s">
        <v>200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200</v>
      </c>
      <c r="LZ208" s="2" t="s">
        <v>200</v>
      </c>
      <c r="MA208" s="2" t="s">
        <v>200</v>
      </c>
      <c r="MB208" s="2" t="s">
        <v>200</v>
      </c>
      <c r="MC208" s="2" t="s">
        <v>200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200</v>
      </c>
      <c r="ML208" s="2" t="s">
        <v>200</v>
      </c>
      <c r="MM208" s="2" t="s">
        <v>200</v>
      </c>
      <c r="MN208" s="2" t="s">
        <v>200</v>
      </c>
      <c r="MO208" s="2" t="s">
        <v>200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200</v>
      </c>
      <c r="NK208" s="2" t="s">
        <v>200</v>
      </c>
      <c r="NL208" s="2" t="s">
        <v>200</v>
      </c>
      <c r="NM208" s="2" t="s">
        <v>200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200</v>
      </c>
      <c r="OH208" s="2" t="s">
        <v>200</v>
      </c>
      <c r="OI208" s="2" t="s">
        <v>200</v>
      </c>
      <c r="OJ208" s="2" t="s">
        <v>200</v>
      </c>
      <c r="OK208" s="2" t="s">
        <v>200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200</v>
      </c>
      <c r="PR208" s="2" t="s">
        <v>200</v>
      </c>
      <c r="PS208" s="2" t="s">
        <v>200</v>
      </c>
      <c r="PT208" s="2" t="s">
        <v>200</v>
      </c>
      <c r="PU208" s="2" t="s">
        <v>200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200</v>
      </c>
      <c r="QP208" s="2" t="s">
        <v>200</v>
      </c>
      <c r="QQ208" s="2" t="s">
        <v>200</v>
      </c>
      <c r="QR208" s="2" t="s">
        <v>200</v>
      </c>
      <c r="QS208" s="2" t="s">
        <v>200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2403</v>
      </c>
      <c r="B209" s="2" t="s">
        <v>189</v>
      </c>
      <c r="C209" s="2" t="s">
        <v>190</v>
      </c>
      <c r="D209" s="2" t="s">
        <v>2274</v>
      </c>
      <c r="E209" s="2" t="s">
        <v>2275</v>
      </c>
      <c r="F209" s="2" t="s">
        <v>2399</v>
      </c>
      <c r="G209" s="2" t="s">
        <v>2399</v>
      </c>
      <c r="H209" s="2" t="s">
        <v>2399</v>
      </c>
      <c r="I209" s="2" t="s">
        <v>2400</v>
      </c>
      <c r="J209" s="2" t="s">
        <v>262</v>
      </c>
      <c r="K209" s="2" t="s">
        <v>2401</v>
      </c>
      <c r="L209" s="3">
        <v>81.19</v>
      </c>
      <c r="M209" s="3">
        <v>85.25</v>
      </c>
      <c r="N209" s="3">
        <v>139.99</v>
      </c>
      <c r="O209" s="2" t="s">
        <v>395</v>
      </c>
      <c r="P209" s="2" t="s">
        <v>1484</v>
      </c>
      <c r="Q209" s="2" t="s">
        <v>199</v>
      </c>
      <c r="R209" s="2" t="s">
        <v>16</v>
      </c>
      <c r="S209" s="2" t="s">
        <v>200</v>
      </c>
      <c r="T209" s="2" t="s">
        <v>200</v>
      </c>
      <c r="U209" s="2" t="s">
        <v>2402</v>
      </c>
      <c r="V209" s="2" t="s">
        <v>1474</v>
      </c>
      <c r="W209" s="2" t="s">
        <v>200</v>
      </c>
      <c r="X209" s="2" t="s">
        <v>200</v>
      </c>
      <c r="Y209" s="2" t="s">
        <v>277</v>
      </c>
      <c r="Z209" s="4">
        <v>18</v>
      </c>
      <c r="AA209" s="4">
        <f>=ROUNDDOWN(6,0)</f>
      </c>
      <c r="AB209" s="5">
        <v>3</v>
      </c>
      <c r="AC209" s="2" t="s">
        <v>200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/>
      <c r="AP209" s="4"/>
      <c r="AQ209" s="8"/>
      <c r="AR209" s="4">
        <v>15</v>
      </c>
      <c r="AS209" s="8">
        <v>839.85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30</v>
      </c>
      <c r="BM209" s="7"/>
      <c r="BN209" s="7"/>
      <c r="BO209" s="4"/>
      <c r="BP209" s="8"/>
      <c r="BQ209" s="4"/>
      <c r="BR209" s="8"/>
      <c r="BS209" s="7"/>
      <c r="BT209" s="7"/>
      <c r="BU209" s="2" t="s">
        <v>210</v>
      </c>
      <c r="BV209" s="2" t="s">
        <v>197</v>
      </c>
      <c r="BW209" s="2" t="s">
        <v>200</v>
      </c>
      <c r="BX209" s="2" t="s">
        <v>467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200</v>
      </c>
      <c r="CH209" s="2" t="s">
        <v>200</v>
      </c>
      <c r="CI209" s="2" t="s">
        <v>200</v>
      </c>
      <c r="CJ209" s="2" t="s">
        <v>200</v>
      </c>
      <c r="CK209" s="2" t="s">
        <v>200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200</v>
      </c>
      <c r="CT209" s="2" t="s">
        <v>200</v>
      </c>
      <c r="CU209" s="2" t="s">
        <v>200</v>
      </c>
      <c r="CV209" s="2" t="s">
        <v>200</v>
      </c>
      <c r="CW209" s="2" t="s">
        <v>200</v>
      </c>
      <c r="CX209" s="2" t="s">
        <v>200</v>
      </c>
      <c r="CY209" s="4"/>
      <c r="CZ209" s="8"/>
      <c r="DA209" s="4"/>
      <c r="DB209" s="8"/>
      <c r="DC209" s="7"/>
      <c r="DD209" s="7"/>
      <c r="DE209" s="2" t="s">
        <v>210</v>
      </c>
      <c r="DF209" s="2" t="s">
        <v>197</v>
      </c>
      <c r="DG209" s="2" t="s">
        <v>371</v>
      </c>
      <c r="DH209" s="2" t="s">
        <v>931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200</v>
      </c>
      <c r="DR209" s="2" t="s">
        <v>200</v>
      </c>
      <c r="DS209" s="2" t="s">
        <v>200</v>
      </c>
      <c r="DT209" s="2" t="s">
        <v>200</v>
      </c>
      <c r="DU209" s="2" t="s">
        <v>200</v>
      </c>
      <c r="DV209" s="2" t="s">
        <v>200</v>
      </c>
      <c r="DW209" s="4"/>
      <c r="DX209" s="8"/>
      <c r="DY209" s="4"/>
      <c r="DZ209" s="8"/>
      <c r="EA209" s="7"/>
      <c r="EB209" s="7"/>
      <c r="EC209" s="2" t="s">
        <v>200</v>
      </c>
      <c r="ED209" s="2" t="s">
        <v>200</v>
      </c>
      <c r="EE209" s="2" t="s">
        <v>200</v>
      </c>
      <c r="EF209" s="2" t="s">
        <v>200</v>
      </c>
      <c r="EG209" s="2" t="s">
        <v>200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200</v>
      </c>
      <c r="EP209" s="2" t="s">
        <v>200</v>
      </c>
      <c r="EQ209" s="2" t="s">
        <v>200</v>
      </c>
      <c r="ER209" s="2" t="s">
        <v>200</v>
      </c>
      <c r="ES209" s="2" t="s">
        <v>200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200</v>
      </c>
      <c r="FB209" s="2" t="s">
        <v>200</v>
      </c>
      <c r="FC209" s="2" t="s">
        <v>200</v>
      </c>
      <c r="FD209" s="2" t="s">
        <v>200</v>
      </c>
      <c r="FE209" s="2" t="s">
        <v>200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200</v>
      </c>
      <c r="FN209" s="2" t="s">
        <v>200</v>
      </c>
      <c r="FO209" s="2" t="s">
        <v>200</v>
      </c>
      <c r="FP209" s="2" t="s">
        <v>200</v>
      </c>
      <c r="FQ209" s="2" t="s">
        <v>200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200</v>
      </c>
      <c r="FZ209" s="2" t="s">
        <v>200</v>
      </c>
      <c r="GA209" s="2" t="s">
        <v>200</v>
      </c>
      <c r="GB209" s="2" t="s">
        <v>200</v>
      </c>
      <c r="GC209" s="2" t="s">
        <v>200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200</v>
      </c>
      <c r="GL209" s="2" t="s">
        <v>200</v>
      </c>
      <c r="GM209" s="2" t="s">
        <v>200</v>
      </c>
      <c r="GN209" s="2" t="s">
        <v>200</v>
      </c>
      <c r="GO209" s="2" t="s">
        <v>200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200</v>
      </c>
      <c r="GX209" s="2" t="s">
        <v>200</v>
      </c>
      <c r="GY209" s="2" t="s">
        <v>200</v>
      </c>
      <c r="GZ209" s="2" t="s">
        <v>200</v>
      </c>
      <c r="HA209" s="2" t="s">
        <v>200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200</v>
      </c>
      <c r="HJ209" s="2" t="s">
        <v>200</v>
      </c>
      <c r="HK209" s="2" t="s">
        <v>200</v>
      </c>
      <c r="HL209" s="2" t="s">
        <v>200</v>
      </c>
      <c r="HM209" s="2" t="s">
        <v>200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200</v>
      </c>
      <c r="HW209" s="2" t="s">
        <v>200</v>
      </c>
      <c r="HX209" s="2" t="s">
        <v>200</v>
      </c>
      <c r="HY209" s="2" t="s">
        <v>200</v>
      </c>
      <c r="HZ209" s="2" t="s">
        <v>200</v>
      </c>
      <c r="IA209" s="4"/>
      <c r="IB209" s="8"/>
      <c r="IC209" s="4">
        <v>15</v>
      </c>
      <c r="ID209" s="8">
        <v>839.85</v>
      </c>
      <c r="IE209" s="7">
        <v>-1</v>
      </c>
      <c r="IF209" s="7">
        <v>-1</v>
      </c>
      <c r="IG209" s="2" t="s">
        <v>210</v>
      </c>
      <c r="IH209" s="2" t="s">
        <v>197</v>
      </c>
      <c r="II209" s="2" t="s">
        <v>1477</v>
      </c>
      <c r="IJ209" s="2" t="s">
        <v>1647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200</v>
      </c>
      <c r="IT209" s="2" t="s">
        <v>200</v>
      </c>
      <c r="IU209" s="2" t="s">
        <v>200</v>
      </c>
      <c r="IV209" s="2" t="s">
        <v>200</v>
      </c>
      <c r="IW209" s="2" t="s">
        <v>200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200</v>
      </c>
      <c r="JF209" s="2" t="s">
        <v>200</v>
      </c>
      <c r="JG209" s="2" t="s">
        <v>200</v>
      </c>
      <c r="JH209" s="2" t="s">
        <v>200</v>
      </c>
      <c r="JI209" s="2" t="s">
        <v>200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200</v>
      </c>
      <c r="JR209" s="2" t="s">
        <v>200</v>
      </c>
      <c r="JS209" s="2" t="s">
        <v>200</v>
      </c>
      <c r="JT209" s="2" t="s">
        <v>200</v>
      </c>
      <c r="JU209" s="2" t="s">
        <v>200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200</v>
      </c>
      <c r="KD209" s="2" t="s">
        <v>200</v>
      </c>
      <c r="KE209" s="2" t="s">
        <v>200</v>
      </c>
      <c r="KF209" s="2" t="s">
        <v>200</v>
      </c>
      <c r="KG209" s="2" t="s">
        <v>200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200</v>
      </c>
      <c r="KP209" s="2" t="s">
        <v>200</v>
      </c>
      <c r="KQ209" s="2" t="s">
        <v>200</v>
      </c>
      <c r="KR209" s="2" t="s">
        <v>200</v>
      </c>
      <c r="KS209" s="2" t="s">
        <v>200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200</v>
      </c>
      <c r="LC209" s="2" t="s">
        <v>200</v>
      </c>
      <c r="LD209" s="2" t="s">
        <v>200</v>
      </c>
      <c r="LE209" s="2" t="s">
        <v>200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200</v>
      </c>
      <c r="LN209" s="2" t="s">
        <v>200</v>
      </c>
      <c r="LO209" s="2" t="s">
        <v>200</v>
      </c>
      <c r="LP209" s="2" t="s">
        <v>200</v>
      </c>
      <c r="LQ209" s="2" t="s">
        <v>200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200</v>
      </c>
      <c r="LZ209" s="2" t="s">
        <v>200</v>
      </c>
      <c r="MA209" s="2" t="s">
        <v>200</v>
      </c>
      <c r="MB209" s="2" t="s">
        <v>200</v>
      </c>
      <c r="MC209" s="2" t="s">
        <v>200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200</v>
      </c>
      <c r="ML209" s="2" t="s">
        <v>200</v>
      </c>
      <c r="MM209" s="2" t="s">
        <v>200</v>
      </c>
      <c r="MN209" s="2" t="s">
        <v>200</v>
      </c>
      <c r="MO209" s="2" t="s">
        <v>200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200</v>
      </c>
      <c r="NK209" s="2" t="s">
        <v>200</v>
      </c>
      <c r="NL209" s="2" t="s">
        <v>200</v>
      </c>
      <c r="NM209" s="2" t="s">
        <v>200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200</v>
      </c>
      <c r="OH209" s="2" t="s">
        <v>200</v>
      </c>
      <c r="OI209" s="2" t="s">
        <v>200</v>
      </c>
      <c r="OJ209" s="2" t="s">
        <v>200</v>
      </c>
      <c r="OK209" s="2" t="s">
        <v>200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200</v>
      </c>
      <c r="PS209" s="2" t="s">
        <v>200</v>
      </c>
      <c r="PT209" s="2" t="s">
        <v>200</v>
      </c>
      <c r="PU209" s="2" t="s">
        <v>200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200</v>
      </c>
      <c r="QP209" s="2" t="s">
        <v>200</v>
      </c>
      <c r="QQ209" s="2" t="s">
        <v>200</v>
      </c>
      <c r="QR209" s="2" t="s">
        <v>200</v>
      </c>
      <c r="QS209" s="2" t="s">
        <v>200</v>
      </c>
      <c r="QT209" s="2" t="s">
        <v>200</v>
      </c>
      <c r="QU209" s="4">
        <v>18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2404</v>
      </c>
      <c r="B210" s="2" t="s">
        <v>189</v>
      </c>
      <c r="C210" s="2" t="s">
        <v>190</v>
      </c>
      <c r="D210" s="2" t="s">
        <v>2274</v>
      </c>
      <c r="E210" s="2" t="s">
        <v>2275</v>
      </c>
      <c r="F210" s="2" t="s">
        <v>2405</v>
      </c>
      <c r="G210" s="2" t="s">
        <v>2405</v>
      </c>
      <c r="H210" s="2" t="s">
        <v>2405</v>
      </c>
      <c r="I210" s="2" t="s">
        <v>2400</v>
      </c>
      <c r="J210" s="2" t="s">
        <v>262</v>
      </c>
      <c r="K210" s="2" t="s">
        <v>2406</v>
      </c>
      <c r="L210" s="3">
        <v>81.19</v>
      </c>
      <c r="M210" s="3">
        <v>85.25</v>
      </c>
      <c r="N210" s="3">
        <v>139.99</v>
      </c>
      <c r="O210" s="2" t="s">
        <v>1266</v>
      </c>
      <c r="P210" s="2" t="s">
        <v>1484</v>
      </c>
      <c r="Q210" s="2" t="s">
        <v>199</v>
      </c>
      <c r="R210" s="2" t="s">
        <v>16</v>
      </c>
      <c r="S210" s="2" t="s">
        <v>200</v>
      </c>
      <c r="T210" s="2" t="s">
        <v>200</v>
      </c>
      <c r="U210" s="2" t="s">
        <v>200</v>
      </c>
      <c r="V210" s="2" t="s">
        <v>1474</v>
      </c>
      <c r="W210" s="2" t="s">
        <v>200</v>
      </c>
      <c r="X210" s="2" t="s">
        <v>200</v>
      </c>
      <c r="Y210" s="2" t="s">
        <v>2407</v>
      </c>
      <c r="Z210" s="4">
        <v>11</v>
      </c>
      <c r="AA210" s="4">
        <f>=ROUNDDOWN(55,0)</f>
      </c>
      <c r="AB210" s="5">
        <v>0.2</v>
      </c>
      <c r="AC210" s="2" t="s">
        <v>200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/>
      <c r="AP210" s="4"/>
      <c r="AQ210" s="8"/>
      <c r="AR210" s="4">
        <v>5</v>
      </c>
      <c r="AS210" s="8">
        <v>405.95</v>
      </c>
      <c r="AT210" s="7">
        <v>-1</v>
      </c>
      <c r="AU210" s="7">
        <v>-1</v>
      </c>
      <c r="AV210" s="4"/>
      <c r="AW210" s="8"/>
      <c r="AX210" s="4">
        <v>5</v>
      </c>
      <c r="AY210" s="8">
        <v>405.95</v>
      </c>
      <c r="AZ210" s="7">
        <v>-1</v>
      </c>
      <c r="BA210" s="7">
        <v>-1</v>
      </c>
      <c r="BB210" s="7"/>
      <c r="BC210" s="4"/>
      <c r="BD210" s="8"/>
      <c r="BE210" s="4">
        <v>5</v>
      </c>
      <c r="BF210" s="8">
        <v>405.95</v>
      </c>
      <c r="BG210" s="7">
        <v>-1</v>
      </c>
      <c r="BH210" s="7">
        <v>-1</v>
      </c>
      <c r="BI210" s="7"/>
      <c r="BJ210" s="4"/>
      <c r="BK210" s="8"/>
      <c r="BL210" s="2" t="s">
        <v>1479</v>
      </c>
      <c r="BM210" s="7"/>
      <c r="BN210" s="7"/>
      <c r="BO210" s="4"/>
      <c r="BP210" s="8"/>
      <c r="BQ210" s="4">
        <v>5</v>
      </c>
      <c r="BR210" s="8">
        <v>405.95</v>
      </c>
      <c r="BS210" s="7">
        <v>-1</v>
      </c>
      <c r="BT210" s="7">
        <v>-1</v>
      </c>
      <c r="BU210" s="2" t="s">
        <v>210</v>
      </c>
      <c r="BV210" s="2" t="s">
        <v>197</v>
      </c>
      <c r="BW210" s="2" t="s">
        <v>200</v>
      </c>
      <c r="BX210" s="2" t="s">
        <v>1310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200</v>
      </c>
      <c r="CH210" s="2" t="s">
        <v>200</v>
      </c>
      <c r="CI210" s="2" t="s">
        <v>200</v>
      </c>
      <c r="CJ210" s="2" t="s">
        <v>200</v>
      </c>
      <c r="CK210" s="2" t="s">
        <v>200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200</v>
      </c>
      <c r="CT210" s="2" t="s">
        <v>200</v>
      </c>
      <c r="CU210" s="2" t="s">
        <v>200</v>
      </c>
      <c r="CV210" s="2" t="s">
        <v>200</v>
      </c>
      <c r="CW210" s="2" t="s">
        <v>200</v>
      </c>
      <c r="CX210" s="2" t="s">
        <v>200</v>
      </c>
      <c r="CY210" s="4"/>
      <c r="CZ210" s="8"/>
      <c r="DA210" s="4"/>
      <c r="DB210" s="8"/>
      <c r="DC210" s="7"/>
      <c r="DD210" s="7"/>
      <c r="DE210" s="2" t="s">
        <v>210</v>
      </c>
      <c r="DF210" s="2" t="s">
        <v>197</v>
      </c>
      <c r="DG210" s="2" t="s">
        <v>371</v>
      </c>
      <c r="DH210" s="2" t="s">
        <v>827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200</v>
      </c>
      <c r="DR210" s="2" t="s">
        <v>200</v>
      </c>
      <c r="DS210" s="2" t="s">
        <v>200</v>
      </c>
      <c r="DT210" s="2" t="s">
        <v>200</v>
      </c>
      <c r="DU210" s="2" t="s">
        <v>200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200</v>
      </c>
      <c r="ED210" s="2" t="s">
        <v>200</v>
      </c>
      <c r="EE210" s="2" t="s">
        <v>200</v>
      </c>
      <c r="EF210" s="2" t="s">
        <v>200</v>
      </c>
      <c r="EG210" s="2" t="s">
        <v>200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200</v>
      </c>
      <c r="EP210" s="2" t="s">
        <v>200</v>
      </c>
      <c r="EQ210" s="2" t="s">
        <v>200</v>
      </c>
      <c r="ER210" s="2" t="s">
        <v>200</v>
      </c>
      <c r="ES210" s="2" t="s">
        <v>200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200</v>
      </c>
      <c r="FB210" s="2" t="s">
        <v>200</v>
      </c>
      <c r="FC210" s="2" t="s">
        <v>200</v>
      </c>
      <c r="FD210" s="2" t="s">
        <v>200</v>
      </c>
      <c r="FE210" s="2" t="s">
        <v>200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200</v>
      </c>
      <c r="FN210" s="2" t="s">
        <v>200</v>
      </c>
      <c r="FO210" s="2" t="s">
        <v>200</v>
      </c>
      <c r="FP210" s="2" t="s">
        <v>200</v>
      </c>
      <c r="FQ210" s="2" t="s">
        <v>200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200</v>
      </c>
      <c r="FZ210" s="2" t="s">
        <v>200</v>
      </c>
      <c r="GA210" s="2" t="s">
        <v>200</v>
      </c>
      <c r="GB210" s="2" t="s">
        <v>200</v>
      </c>
      <c r="GC210" s="2" t="s">
        <v>200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200</v>
      </c>
      <c r="GL210" s="2" t="s">
        <v>200</v>
      </c>
      <c r="GM210" s="2" t="s">
        <v>200</v>
      </c>
      <c r="GN210" s="2" t="s">
        <v>200</v>
      </c>
      <c r="GO210" s="2" t="s">
        <v>200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200</v>
      </c>
      <c r="GY210" s="2" t="s">
        <v>200</v>
      </c>
      <c r="GZ210" s="2" t="s">
        <v>200</v>
      </c>
      <c r="HA210" s="2" t="s">
        <v>200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200</v>
      </c>
      <c r="HJ210" s="2" t="s">
        <v>200</v>
      </c>
      <c r="HK210" s="2" t="s">
        <v>200</v>
      </c>
      <c r="HL210" s="2" t="s">
        <v>200</v>
      </c>
      <c r="HM210" s="2" t="s">
        <v>200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200</v>
      </c>
      <c r="HW210" s="2" t="s">
        <v>200</v>
      </c>
      <c r="HX210" s="2" t="s">
        <v>200</v>
      </c>
      <c r="HY210" s="2" t="s">
        <v>200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210</v>
      </c>
      <c r="IH210" s="2" t="s">
        <v>197</v>
      </c>
      <c r="II210" s="2" t="s">
        <v>1477</v>
      </c>
      <c r="IJ210" s="2" t="s">
        <v>776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200</v>
      </c>
      <c r="IT210" s="2" t="s">
        <v>200</v>
      </c>
      <c r="IU210" s="2" t="s">
        <v>200</v>
      </c>
      <c r="IV210" s="2" t="s">
        <v>200</v>
      </c>
      <c r="IW210" s="2" t="s">
        <v>200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200</v>
      </c>
      <c r="JF210" s="2" t="s">
        <v>200</v>
      </c>
      <c r="JG210" s="2" t="s">
        <v>200</v>
      </c>
      <c r="JH210" s="2" t="s">
        <v>200</v>
      </c>
      <c r="JI210" s="2" t="s">
        <v>200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200</v>
      </c>
      <c r="JS210" s="2" t="s">
        <v>200</v>
      </c>
      <c r="JT210" s="2" t="s">
        <v>200</v>
      </c>
      <c r="JU210" s="2" t="s">
        <v>200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200</v>
      </c>
      <c r="KD210" s="2" t="s">
        <v>200</v>
      </c>
      <c r="KE210" s="2" t="s">
        <v>200</v>
      </c>
      <c r="KF210" s="2" t="s">
        <v>200</v>
      </c>
      <c r="KG210" s="2" t="s">
        <v>200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200</v>
      </c>
      <c r="KQ210" s="2" t="s">
        <v>200</v>
      </c>
      <c r="KR210" s="2" t="s">
        <v>200</v>
      </c>
      <c r="KS210" s="2" t="s">
        <v>200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200</v>
      </c>
      <c r="LB210" s="2" t="s">
        <v>200</v>
      </c>
      <c r="LC210" s="2" t="s">
        <v>200</v>
      </c>
      <c r="LD210" s="2" t="s">
        <v>200</v>
      </c>
      <c r="LE210" s="2" t="s">
        <v>200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200</v>
      </c>
      <c r="LN210" s="2" t="s">
        <v>200</v>
      </c>
      <c r="LO210" s="2" t="s">
        <v>200</v>
      </c>
      <c r="LP210" s="2" t="s">
        <v>200</v>
      </c>
      <c r="LQ210" s="2" t="s">
        <v>200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200</v>
      </c>
      <c r="LZ210" s="2" t="s">
        <v>200</v>
      </c>
      <c r="MA210" s="2" t="s">
        <v>200</v>
      </c>
      <c r="MB210" s="2" t="s">
        <v>200</v>
      </c>
      <c r="MC210" s="2" t="s">
        <v>200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200</v>
      </c>
      <c r="ML210" s="2" t="s">
        <v>200</v>
      </c>
      <c r="MM210" s="2" t="s">
        <v>200</v>
      </c>
      <c r="MN210" s="2" t="s">
        <v>200</v>
      </c>
      <c r="MO210" s="2" t="s">
        <v>200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200</v>
      </c>
      <c r="NK210" s="2" t="s">
        <v>200</v>
      </c>
      <c r="NL210" s="2" t="s">
        <v>200</v>
      </c>
      <c r="NM210" s="2" t="s">
        <v>200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200</v>
      </c>
      <c r="OH210" s="2" t="s">
        <v>200</v>
      </c>
      <c r="OI210" s="2" t="s">
        <v>200</v>
      </c>
      <c r="OJ210" s="2" t="s">
        <v>200</v>
      </c>
      <c r="OK210" s="2" t="s">
        <v>200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200</v>
      </c>
      <c r="PS210" s="2" t="s">
        <v>200</v>
      </c>
      <c r="PT210" s="2" t="s">
        <v>200</v>
      </c>
      <c r="PU210" s="2" t="s">
        <v>200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200</v>
      </c>
      <c r="QP210" s="2" t="s">
        <v>200</v>
      </c>
      <c r="QQ210" s="2" t="s">
        <v>200</v>
      </c>
      <c r="QR210" s="2" t="s">
        <v>200</v>
      </c>
      <c r="QS210" s="2" t="s">
        <v>200</v>
      </c>
      <c r="QT210" s="2" t="s">
        <v>200</v>
      </c>
      <c r="QU210" s="4">
        <v>11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2408</v>
      </c>
      <c r="B211" s="2" t="s">
        <v>189</v>
      </c>
      <c r="C211" s="2" t="s">
        <v>190</v>
      </c>
      <c r="D211" s="2" t="s">
        <v>2274</v>
      </c>
      <c r="E211" s="2" t="s">
        <v>2409</v>
      </c>
      <c r="F211" s="2" t="s">
        <v>2410</v>
      </c>
      <c r="G211" s="2" t="s">
        <v>2410</v>
      </c>
      <c r="H211" s="2" t="s">
        <v>2410</v>
      </c>
      <c r="I211" s="2" t="s">
        <v>2411</v>
      </c>
      <c r="J211" s="2" t="s">
        <v>195</v>
      </c>
      <c r="K211" s="2" t="s">
        <v>1165</v>
      </c>
      <c r="L211" s="3">
        <v>58.8</v>
      </c>
      <c r="M211" s="3">
        <v>61.74</v>
      </c>
      <c r="N211" s="3">
        <v>119.99</v>
      </c>
      <c r="O211" s="2" t="s">
        <v>197</v>
      </c>
      <c r="P211" s="2" t="s">
        <v>396</v>
      </c>
      <c r="Q211" s="2" t="s">
        <v>199</v>
      </c>
      <c r="R211" s="2" t="s">
        <v>200</v>
      </c>
      <c r="S211" s="2" t="s">
        <v>2412</v>
      </c>
      <c r="T211" s="2" t="s">
        <v>202</v>
      </c>
      <c r="U211" s="2" t="s">
        <v>203</v>
      </c>
      <c r="V211" s="2" t="s">
        <v>204</v>
      </c>
      <c r="W211" s="2" t="s">
        <v>205</v>
      </c>
      <c r="X211" s="2" t="s">
        <v>723</v>
      </c>
      <c r="Y211" s="2" t="s">
        <v>558</v>
      </c>
      <c r="Z211" s="4">
        <v>81</v>
      </c>
      <c r="AA211" s="4">
        <f>=ROUNDDOWN(11.5714285714286,0)</f>
      </c>
      <c r="AB211" s="5">
        <v>7</v>
      </c>
      <c r="AC211" s="2" t="s">
        <v>200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/>
      <c r="AP211" s="4">
        <v>9</v>
      </c>
      <c r="AQ211" s="8">
        <v>529.71</v>
      </c>
      <c r="AR211" s="4"/>
      <c r="AS211" s="8"/>
      <c r="AT211" s="7"/>
      <c r="AU211" s="7"/>
      <c r="AV211" s="4">
        <v>9</v>
      </c>
      <c r="AW211" s="8">
        <v>529.71</v>
      </c>
      <c r="AX211" s="4">
        <v>6</v>
      </c>
      <c r="AY211" s="8">
        <v>496.91</v>
      </c>
      <c r="AZ211" s="7">
        <v>0.5</v>
      </c>
      <c r="BA211" s="7">
        <v>0.066</v>
      </c>
      <c r="BB211" s="7">
        <v>1</v>
      </c>
      <c r="BC211" s="4">
        <v>9</v>
      </c>
      <c r="BD211" s="8">
        <v>529.71</v>
      </c>
      <c r="BE211" s="4">
        <v>6</v>
      </c>
      <c r="BF211" s="8">
        <v>496.91</v>
      </c>
      <c r="BG211" s="7">
        <v>0.5</v>
      </c>
      <c r="BH211" s="7">
        <v>0.066</v>
      </c>
      <c r="BI211" s="7">
        <v>1</v>
      </c>
      <c r="BJ211" s="4">
        <v>9</v>
      </c>
      <c r="BK211" s="8">
        <v>529.71</v>
      </c>
      <c r="BL211" s="2" t="s">
        <v>2413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210</v>
      </c>
      <c r="BV211" s="2" t="s">
        <v>197</v>
      </c>
      <c r="BW211" s="2" t="s">
        <v>200</v>
      </c>
      <c r="BX211" s="2" t="s">
        <v>576</v>
      </c>
      <c r="BY211" s="2" t="s">
        <v>212</v>
      </c>
      <c r="BZ211" s="2" t="s">
        <v>200</v>
      </c>
      <c r="CA211" s="4">
        <v>4</v>
      </c>
      <c r="CB211" s="8">
        <v>197.56</v>
      </c>
      <c r="CC211" s="4"/>
      <c r="CD211" s="8"/>
      <c r="CE211" s="7"/>
      <c r="CF211" s="7"/>
      <c r="CG211" s="2" t="s">
        <v>210</v>
      </c>
      <c r="CH211" s="2" t="s">
        <v>197</v>
      </c>
      <c r="CI211" s="2" t="s">
        <v>2414</v>
      </c>
      <c r="CJ211" s="2" t="s">
        <v>762</v>
      </c>
      <c r="CK211" s="2" t="s">
        <v>212</v>
      </c>
      <c r="CL211" s="2" t="s">
        <v>200</v>
      </c>
      <c r="CM211" s="4">
        <v>3</v>
      </c>
      <c r="CN211" s="8">
        <v>203.73</v>
      </c>
      <c r="CO211" s="4"/>
      <c r="CP211" s="8"/>
      <c r="CQ211" s="7"/>
      <c r="CR211" s="7"/>
      <c r="CS211" s="2" t="s">
        <v>210</v>
      </c>
      <c r="CT211" s="2" t="s">
        <v>197</v>
      </c>
      <c r="CU211" s="2" t="s">
        <v>1157</v>
      </c>
      <c r="CV211" s="2" t="s">
        <v>548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210</v>
      </c>
      <c r="DF211" s="2" t="s">
        <v>197</v>
      </c>
      <c r="DG211" s="2" t="s">
        <v>542</v>
      </c>
      <c r="DH211" s="2" t="s">
        <v>1160</v>
      </c>
      <c r="DI211" s="2" t="s">
        <v>212</v>
      </c>
      <c r="DJ211" s="2" t="s">
        <v>200</v>
      </c>
      <c r="DK211" s="4">
        <v>1</v>
      </c>
      <c r="DL211" s="8">
        <v>66.68</v>
      </c>
      <c r="DM211" s="4"/>
      <c r="DN211" s="8"/>
      <c r="DO211" s="7"/>
      <c r="DP211" s="7"/>
      <c r="DQ211" s="2" t="s">
        <v>210</v>
      </c>
      <c r="DR211" s="2" t="s">
        <v>197</v>
      </c>
      <c r="DS211" s="2" t="s">
        <v>774</v>
      </c>
      <c r="DT211" s="2" t="s">
        <v>778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197</v>
      </c>
      <c r="EE211" s="2" t="s">
        <v>356</v>
      </c>
      <c r="EF211" s="2" t="s">
        <v>920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197</v>
      </c>
      <c r="EQ211" s="2" t="s">
        <v>1477</v>
      </c>
      <c r="ER211" s="2" t="s">
        <v>2415</v>
      </c>
      <c r="ES211" s="2" t="s">
        <v>212</v>
      </c>
      <c r="ET211" s="2" t="s">
        <v>200</v>
      </c>
      <c r="EU211" s="4">
        <v>1</v>
      </c>
      <c r="EV211" s="8">
        <v>61.74</v>
      </c>
      <c r="EW211" s="4"/>
      <c r="EX211" s="8"/>
      <c r="EY211" s="7"/>
      <c r="EZ211" s="7"/>
      <c r="FA211" s="2" t="s">
        <v>210</v>
      </c>
      <c r="FB211" s="2" t="s">
        <v>197</v>
      </c>
      <c r="FC211" s="2" t="s">
        <v>1160</v>
      </c>
      <c r="FD211" s="2" t="s">
        <v>2416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197</v>
      </c>
      <c r="FO211" s="2" t="s">
        <v>365</v>
      </c>
      <c r="FP211" s="2" t="s">
        <v>545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228</v>
      </c>
      <c r="FZ211" s="2" t="s">
        <v>197</v>
      </c>
      <c r="GA211" s="2" t="s">
        <v>200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210</v>
      </c>
      <c r="GL211" s="2" t="s">
        <v>197</v>
      </c>
      <c r="GM211" s="2" t="s">
        <v>1172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254</v>
      </c>
      <c r="GX211" s="2" t="s">
        <v>197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197</v>
      </c>
      <c r="HK211" s="2" t="s">
        <v>369</v>
      </c>
      <c r="HL211" s="2" t="s">
        <v>200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254</v>
      </c>
      <c r="HV211" s="2" t="s">
        <v>197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210</v>
      </c>
      <c r="IH211" s="2" t="s">
        <v>197</v>
      </c>
      <c r="II211" s="2" t="s">
        <v>1157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228</v>
      </c>
      <c r="IT211" s="2" t="s">
        <v>197</v>
      </c>
      <c r="IU211" s="2" t="s">
        <v>200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254</v>
      </c>
      <c r="JF211" s="2" t="s">
        <v>197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200</v>
      </c>
      <c r="JR211" s="2" t="s">
        <v>200</v>
      </c>
      <c r="JS211" s="2" t="s">
        <v>200</v>
      </c>
      <c r="JT211" s="2" t="s">
        <v>200</v>
      </c>
      <c r="JU211" s="2" t="s">
        <v>200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242</v>
      </c>
      <c r="KD211" s="2" t="s">
        <v>197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243</v>
      </c>
      <c r="KQ211" s="2" t="s">
        <v>374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254</v>
      </c>
      <c r="LB211" s="2" t="s">
        <v>197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243</v>
      </c>
      <c r="LO211" s="2" t="s">
        <v>412</v>
      </c>
      <c r="LP211" s="2" t="s">
        <v>200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254</v>
      </c>
      <c r="LZ211" s="2" t="s">
        <v>197</v>
      </c>
      <c r="MA211" s="2" t="s">
        <v>200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210</v>
      </c>
      <c r="ML211" s="2" t="s">
        <v>251</v>
      </c>
      <c r="MM211" s="2" t="s">
        <v>2414</v>
      </c>
      <c r="MN211" s="2" t="s">
        <v>2417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254</v>
      </c>
      <c r="MX211" s="2" t="s">
        <v>243</v>
      </c>
      <c r="MY211" s="2" t="s">
        <v>200</v>
      </c>
      <c r="MZ211" s="2" t="s">
        <v>200</v>
      </c>
      <c r="NA211" s="2" t="s">
        <v>212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254</v>
      </c>
      <c r="NJ211" s="2" t="s">
        <v>197</v>
      </c>
      <c r="NK211" s="2" t="s">
        <v>200</v>
      </c>
      <c r="NL211" s="2" t="s">
        <v>200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210</v>
      </c>
      <c r="NV211" s="2" t="s">
        <v>243</v>
      </c>
      <c r="NW211" s="2" t="s">
        <v>279</v>
      </c>
      <c r="NX211" s="2" t="s">
        <v>200</v>
      </c>
      <c r="NY211" s="2" t="s">
        <v>212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242</v>
      </c>
      <c r="OH211" s="2" t="s">
        <v>197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210</v>
      </c>
      <c r="PF211" s="2" t="s">
        <v>197</v>
      </c>
      <c r="PG211" s="2" t="s">
        <v>2418</v>
      </c>
      <c r="PH211" s="2" t="s">
        <v>200</v>
      </c>
      <c r="PI211" s="2" t="s">
        <v>212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254</v>
      </c>
      <c r="PR211" s="2" t="s">
        <v>197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254</v>
      </c>
      <c r="QD211" s="2" t="s">
        <v>197</v>
      </c>
      <c r="QE211" s="2" t="s">
        <v>200</v>
      </c>
      <c r="QF211" s="2" t="s">
        <v>200</v>
      </c>
      <c r="QG211" s="2" t="s">
        <v>212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200</v>
      </c>
      <c r="QP211" s="2" t="s">
        <v>200</v>
      </c>
      <c r="QQ211" s="2" t="s">
        <v>200</v>
      </c>
      <c r="QR211" s="2" t="s">
        <v>200</v>
      </c>
      <c r="QS211" s="2" t="s">
        <v>200</v>
      </c>
      <c r="QT211" s="2" t="s">
        <v>200</v>
      </c>
      <c r="QU211" s="4">
        <v>81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2419</v>
      </c>
      <c r="B212" s="2" t="s">
        <v>189</v>
      </c>
      <c r="C212" s="2" t="s">
        <v>190</v>
      </c>
      <c r="D212" s="2" t="s">
        <v>2274</v>
      </c>
      <c r="E212" s="2" t="s">
        <v>2409</v>
      </c>
      <c r="F212" s="2" t="s">
        <v>2410</v>
      </c>
      <c r="G212" s="2" t="s">
        <v>2410</v>
      </c>
      <c r="H212" s="2" t="s">
        <v>2410</v>
      </c>
      <c r="I212" s="2" t="s">
        <v>2411</v>
      </c>
      <c r="J212" s="2" t="s">
        <v>262</v>
      </c>
      <c r="K212" s="2" t="s">
        <v>1165</v>
      </c>
      <c r="L212" s="3">
        <v>75</v>
      </c>
      <c r="M212" s="3">
        <v>78.75</v>
      </c>
      <c r="N212" s="3">
        <v>149.99</v>
      </c>
      <c r="O212" s="2" t="s">
        <v>395</v>
      </c>
      <c r="P212" s="2" t="s">
        <v>396</v>
      </c>
      <c r="Q212" s="2" t="s">
        <v>199</v>
      </c>
      <c r="R212" s="2" t="s">
        <v>200</v>
      </c>
      <c r="S212" s="2" t="s">
        <v>2412</v>
      </c>
      <c r="T212" s="2" t="s">
        <v>202</v>
      </c>
      <c r="U212" s="2" t="s">
        <v>203</v>
      </c>
      <c r="V212" s="2" t="s">
        <v>204</v>
      </c>
      <c r="W212" s="2" t="s">
        <v>205</v>
      </c>
      <c r="X212" s="2" t="s">
        <v>723</v>
      </c>
      <c r="Y212" s="2" t="s">
        <v>558</v>
      </c>
      <c r="Z212" s="4">
        <v>246</v>
      </c>
      <c r="AA212" s="4">
        <f>=ROUNDDOWN(49.2,0)</f>
      </c>
      <c r="AB212" s="5">
        <v>5</v>
      </c>
      <c r="AC212" s="2" t="s">
        <v>200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/>
      <c r="AP212" s="4"/>
      <c r="AQ212" s="8"/>
      <c r="AR212" s="4">
        <v>6</v>
      </c>
      <c r="AS212" s="8">
        <v>496.91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 t="s">
        <v>200</v>
      </c>
      <c r="BJ212" s="4"/>
      <c r="BK212" s="8"/>
      <c r="BL212" s="2" t="s">
        <v>2022</v>
      </c>
      <c r="BM212" s="7"/>
      <c r="BN212" s="7"/>
      <c r="BO212" s="4"/>
      <c r="BP212" s="8"/>
      <c r="BQ212" s="4"/>
      <c r="BR212" s="8"/>
      <c r="BS212" s="7"/>
      <c r="BT212" s="7"/>
      <c r="BU212" s="2" t="s">
        <v>210</v>
      </c>
      <c r="BV212" s="2" t="s">
        <v>197</v>
      </c>
      <c r="BW212" s="2" t="s">
        <v>200</v>
      </c>
      <c r="BX212" s="2" t="s">
        <v>2420</v>
      </c>
      <c r="BY212" s="2" t="s">
        <v>212</v>
      </c>
      <c r="BZ212" s="2" t="s">
        <v>200</v>
      </c>
      <c r="CA212" s="4"/>
      <c r="CB212" s="8"/>
      <c r="CC212" s="4">
        <v>2</v>
      </c>
      <c r="CD212" s="8">
        <v>157.5</v>
      </c>
      <c r="CE212" s="7">
        <v>-1</v>
      </c>
      <c r="CF212" s="7">
        <v>-1</v>
      </c>
      <c r="CG212" s="2" t="s">
        <v>210</v>
      </c>
      <c r="CH212" s="2" t="s">
        <v>197</v>
      </c>
      <c r="CI212" s="2" t="s">
        <v>2414</v>
      </c>
      <c r="CJ212" s="2" t="s">
        <v>769</v>
      </c>
      <c r="CK212" s="2" t="s">
        <v>212</v>
      </c>
      <c r="CL212" s="2" t="s">
        <v>200</v>
      </c>
      <c r="CM212" s="4"/>
      <c r="CN212" s="8"/>
      <c r="CO212" s="4">
        <v>1</v>
      </c>
      <c r="CP212" s="8">
        <v>86.62</v>
      </c>
      <c r="CQ212" s="7">
        <v>-1</v>
      </c>
      <c r="CR212" s="7">
        <v>-1</v>
      </c>
      <c r="CS212" s="2" t="s">
        <v>210</v>
      </c>
      <c r="CT212" s="2" t="s">
        <v>197</v>
      </c>
      <c r="CU212" s="2" t="s">
        <v>1812</v>
      </c>
      <c r="CV212" s="2" t="s">
        <v>340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197</v>
      </c>
      <c r="DG212" s="2" t="s">
        <v>542</v>
      </c>
      <c r="DH212" s="2" t="s">
        <v>356</v>
      </c>
      <c r="DI212" s="2" t="s">
        <v>212</v>
      </c>
      <c r="DJ212" s="2" t="s">
        <v>200</v>
      </c>
      <c r="DK212" s="4"/>
      <c r="DL212" s="8"/>
      <c r="DM212" s="4">
        <v>1</v>
      </c>
      <c r="DN212" s="8">
        <v>85.05</v>
      </c>
      <c r="DO212" s="7">
        <v>-1</v>
      </c>
      <c r="DP212" s="7">
        <v>-1</v>
      </c>
      <c r="DQ212" s="2" t="s">
        <v>210</v>
      </c>
      <c r="DR212" s="2" t="s">
        <v>197</v>
      </c>
      <c r="DS212" s="2" t="s">
        <v>774</v>
      </c>
      <c r="DT212" s="2" t="s">
        <v>544</v>
      </c>
      <c r="DU212" s="2" t="s">
        <v>212</v>
      </c>
      <c r="DV212" s="2" t="s">
        <v>200</v>
      </c>
      <c r="DW212" s="4"/>
      <c r="DX212" s="8"/>
      <c r="DY212" s="4">
        <v>1</v>
      </c>
      <c r="DZ212" s="8">
        <v>85.05</v>
      </c>
      <c r="EA212" s="7">
        <v>-1</v>
      </c>
      <c r="EB212" s="7">
        <v>-1</v>
      </c>
      <c r="EC212" s="2" t="s">
        <v>210</v>
      </c>
      <c r="ED212" s="2" t="s">
        <v>197</v>
      </c>
      <c r="EE212" s="2" t="s">
        <v>356</v>
      </c>
      <c r="EF212" s="2" t="s">
        <v>1160</v>
      </c>
      <c r="EG212" s="2" t="s">
        <v>212</v>
      </c>
      <c r="EH212" s="2" t="s">
        <v>200</v>
      </c>
      <c r="EI212" s="4"/>
      <c r="EJ212" s="8"/>
      <c r="EK212" s="4">
        <v>1</v>
      </c>
      <c r="EL212" s="8">
        <v>82.69</v>
      </c>
      <c r="EM212" s="7">
        <v>-1</v>
      </c>
      <c r="EN212" s="7">
        <v>-1</v>
      </c>
      <c r="EO212" s="2" t="s">
        <v>210</v>
      </c>
      <c r="EP212" s="2" t="s">
        <v>197</v>
      </c>
      <c r="EQ212" s="2" t="s">
        <v>1477</v>
      </c>
      <c r="ER212" s="2" t="s">
        <v>1289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197</v>
      </c>
      <c r="FC212" s="2" t="s">
        <v>1160</v>
      </c>
      <c r="FD212" s="2" t="s">
        <v>386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210</v>
      </c>
      <c r="FN212" s="2" t="s">
        <v>197</v>
      </c>
      <c r="FO212" s="2" t="s">
        <v>365</v>
      </c>
      <c r="FP212" s="2" t="s">
        <v>771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228</v>
      </c>
      <c r="FZ212" s="2" t="s">
        <v>197</v>
      </c>
      <c r="GA212" s="2" t="s">
        <v>200</v>
      </c>
      <c r="GB212" s="2" t="s">
        <v>200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210</v>
      </c>
      <c r="GL212" s="2" t="s">
        <v>197</v>
      </c>
      <c r="GM212" s="2" t="s">
        <v>1172</v>
      </c>
      <c r="GN212" s="2" t="s">
        <v>845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254</v>
      </c>
      <c r="GX212" s="2" t="s">
        <v>197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197</v>
      </c>
      <c r="HK212" s="2" t="s">
        <v>369</v>
      </c>
      <c r="HL212" s="2" t="s">
        <v>200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254</v>
      </c>
      <c r="HV212" s="2" t="s">
        <v>197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210</v>
      </c>
      <c r="IH212" s="2" t="s">
        <v>197</v>
      </c>
      <c r="II212" s="2" t="s">
        <v>1812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228</v>
      </c>
      <c r="IT212" s="2" t="s">
        <v>197</v>
      </c>
      <c r="IU212" s="2" t="s">
        <v>200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254</v>
      </c>
      <c r="JF212" s="2" t="s">
        <v>197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200</v>
      </c>
      <c r="JR212" s="2" t="s">
        <v>200</v>
      </c>
      <c r="JS212" s="2" t="s">
        <v>200</v>
      </c>
      <c r="JT212" s="2" t="s">
        <v>200</v>
      </c>
      <c r="JU212" s="2" t="s">
        <v>200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242</v>
      </c>
      <c r="KD212" s="2" t="s">
        <v>197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243</v>
      </c>
      <c r="KQ212" s="2" t="s">
        <v>374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254</v>
      </c>
      <c r="LB212" s="2" t="s">
        <v>197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243</v>
      </c>
      <c r="LO212" s="2" t="s">
        <v>412</v>
      </c>
      <c r="LP212" s="2" t="s">
        <v>200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254</v>
      </c>
      <c r="LZ212" s="2" t="s">
        <v>197</v>
      </c>
      <c r="MA212" s="2" t="s">
        <v>200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210</v>
      </c>
      <c r="ML212" s="2" t="s">
        <v>251</v>
      </c>
      <c r="MM212" s="2" t="s">
        <v>2414</v>
      </c>
      <c r="MN212" s="2" t="s">
        <v>765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254</v>
      </c>
      <c r="MX212" s="2" t="s">
        <v>243</v>
      </c>
      <c r="MY212" s="2" t="s">
        <v>200</v>
      </c>
      <c r="MZ212" s="2" t="s">
        <v>200</v>
      </c>
      <c r="NA212" s="2" t="s">
        <v>212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254</v>
      </c>
      <c r="NJ212" s="2" t="s">
        <v>197</v>
      </c>
      <c r="NK212" s="2" t="s">
        <v>200</v>
      </c>
      <c r="NL212" s="2" t="s">
        <v>200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210</v>
      </c>
      <c r="NV212" s="2" t="s">
        <v>243</v>
      </c>
      <c r="NW212" s="2" t="s">
        <v>279</v>
      </c>
      <c r="NX212" s="2" t="s">
        <v>200</v>
      </c>
      <c r="NY212" s="2" t="s">
        <v>212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242</v>
      </c>
      <c r="OH212" s="2" t="s">
        <v>197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210</v>
      </c>
      <c r="PF212" s="2" t="s">
        <v>197</v>
      </c>
      <c r="PG212" s="2" t="s">
        <v>2418</v>
      </c>
      <c r="PH212" s="2" t="s">
        <v>200</v>
      </c>
      <c r="PI212" s="2" t="s">
        <v>212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254</v>
      </c>
      <c r="PR212" s="2" t="s">
        <v>197</v>
      </c>
      <c r="PS212" s="2" t="s">
        <v>200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254</v>
      </c>
      <c r="QD212" s="2" t="s">
        <v>197</v>
      </c>
      <c r="QE212" s="2" t="s">
        <v>200</v>
      </c>
      <c r="QF212" s="2" t="s">
        <v>200</v>
      </c>
      <c r="QG212" s="2" t="s">
        <v>212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200</v>
      </c>
      <c r="QP212" s="2" t="s">
        <v>200</v>
      </c>
      <c r="QQ212" s="2" t="s">
        <v>200</v>
      </c>
      <c r="QR212" s="2" t="s">
        <v>200</v>
      </c>
      <c r="QS212" s="2" t="s">
        <v>200</v>
      </c>
      <c r="QT212" s="2" t="s">
        <v>200</v>
      </c>
      <c r="QU212" s="4">
        <v>246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2421</v>
      </c>
      <c r="B213" s="2" t="s">
        <v>189</v>
      </c>
      <c r="C213" s="2" t="s">
        <v>190</v>
      </c>
      <c r="D213" s="2" t="s">
        <v>2422</v>
      </c>
      <c r="E213" s="2" t="s">
        <v>2423</v>
      </c>
      <c r="F213" s="2" t="s">
        <v>2424</v>
      </c>
      <c r="G213" s="2" t="s">
        <v>2424</v>
      </c>
      <c r="H213" s="2" t="s">
        <v>2424</v>
      </c>
      <c r="I213" s="2" t="s">
        <v>2425</v>
      </c>
      <c r="J213" s="2" t="s">
        <v>2426</v>
      </c>
      <c r="K213" s="2" t="s">
        <v>471</v>
      </c>
      <c r="L213" s="3">
        <v>14.85</v>
      </c>
      <c r="M213" s="3">
        <v>15.59</v>
      </c>
      <c r="N213" s="3">
        <v>32.99</v>
      </c>
      <c r="O213" s="2" t="s">
        <v>197</v>
      </c>
      <c r="P213" s="2" t="s">
        <v>431</v>
      </c>
      <c r="Q213" s="2" t="s">
        <v>199</v>
      </c>
      <c r="R213" s="2" t="s">
        <v>200</v>
      </c>
      <c r="S213" s="2" t="s">
        <v>2427</v>
      </c>
      <c r="T213" s="2" t="s">
        <v>202</v>
      </c>
      <c r="U213" s="2" t="s">
        <v>2428</v>
      </c>
      <c r="V213" s="2" t="s">
        <v>721</v>
      </c>
      <c r="W213" s="2" t="s">
        <v>723</v>
      </c>
      <c r="X213" s="2" t="s">
        <v>590</v>
      </c>
      <c r="Y213" s="2" t="s">
        <v>474</v>
      </c>
      <c r="Z213" s="4">
        <v>1007</v>
      </c>
      <c r="AA213" s="4">
        <f>=ROUNDDOWN(20.5510204081633,0)</f>
      </c>
      <c r="AB213" s="5">
        <v>49</v>
      </c>
      <c r="AC213" s="2" t="s">
        <v>2429</v>
      </c>
      <c r="AD213" s="4">
        <v>150</v>
      </c>
      <c r="AE213" s="4">
        <v>1150</v>
      </c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/>
      <c r="AP213" s="4">
        <v>17</v>
      </c>
      <c r="AQ213" s="8">
        <v>272.98</v>
      </c>
      <c r="AR213" s="4">
        <v>54</v>
      </c>
      <c r="AS213" s="8">
        <v>854.39</v>
      </c>
      <c r="AT213" s="7">
        <v>-0.6852</v>
      </c>
      <c r="AU213" s="7">
        <v>-0.6805</v>
      </c>
      <c r="AV213" s="4">
        <v>17</v>
      </c>
      <c r="AW213" s="8">
        <v>272.98</v>
      </c>
      <c r="AX213" s="4">
        <v>54</v>
      </c>
      <c r="AY213" s="8">
        <v>854.39</v>
      </c>
      <c r="AZ213" s="7">
        <v>-0.6852</v>
      </c>
      <c r="BA213" s="7">
        <v>-0.6805</v>
      </c>
      <c r="BB213" s="7">
        <v>1</v>
      </c>
      <c r="BC213" s="4">
        <v>72</v>
      </c>
      <c r="BD213" s="8">
        <v>1101.12</v>
      </c>
      <c r="BE213" s="4">
        <v>318</v>
      </c>
      <c r="BF213" s="8">
        <v>4959.32</v>
      </c>
      <c r="BG213" s="7">
        <v>-0.7736</v>
      </c>
      <c r="BH213" s="7">
        <v>-0.778</v>
      </c>
      <c r="BI213" s="7">
        <v>0.2479</v>
      </c>
      <c r="BJ213" s="4">
        <v>17</v>
      </c>
      <c r="BK213" s="8">
        <v>272.98</v>
      </c>
      <c r="BL213" s="2" t="s">
        <v>2430</v>
      </c>
      <c r="BM213" s="7">
        <v>1</v>
      </c>
      <c r="BN213" s="7">
        <v>1</v>
      </c>
      <c r="BO213" s="4">
        <v>4</v>
      </c>
      <c r="BP213" s="8">
        <v>66.48</v>
      </c>
      <c r="BQ213" s="4">
        <v>24</v>
      </c>
      <c r="BR213" s="8">
        <v>398.88</v>
      </c>
      <c r="BS213" s="7">
        <v>-0.8333</v>
      </c>
      <c r="BT213" s="7">
        <v>-0.8333</v>
      </c>
      <c r="BU213" s="2" t="s">
        <v>210</v>
      </c>
      <c r="BV213" s="2" t="s">
        <v>197</v>
      </c>
      <c r="BW213" s="2" t="s">
        <v>200</v>
      </c>
      <c r="BX213" s="2" t="s">
        <v>875</v>
      </c>
      <c r="BY213" s="2" t="s">
        <v>212</v>
      </c>
      <c r="BZ213" s="2" t="s">
        <v>200</v>
      </c>
      <c r="CA213" s="4">
        <v>2</v>
      </c>
      <c r="CB213" s="8">
        <v>24.36</v>
      </c>
      <c r="CC213" s="4">
        <v>4</v>
      </c>
      <c r="CD213" s="8">
        <v>57.32</v>
      </c>
      <c r="CE213" s="7">
        <v>-0.5</v>
      </c>
      <c r="CF213" s="7">
        <v>-0.575</v>
      </c>
      <c r="CG213" s="2" t="s">
        <v>210</v>
      </c>
      <c r="CH213" s="2" t="s">
        <v>197</v>
      </c>
      <c r="CI213" s="2" t="s">
        <v>476</v>
      </c>
      <c r="CJ213" s="2" t="s">
        <v>496</v>
      </c>
      <c r="CK213" s="2" t="s">
        <v>212</v>
      </c>
      <c r="CL213" s="2" t="s">
        <v>200</v>
      </c>
      <c r="CM213" s="4">
        <v>5</v>
      </c>
      <c r="CN213" s="8">
        <v>72</v>
      </c>
      <c r="CO213" s="4">
        <v>2</v>
      </c>
      <c r="CP213" s="8">
        <v>28.8</v>
      </c>
      <c r="CQ213" s="7">
        <v>1.5</v>
      </c>
      <c r="CR213" s="7">
        <v>1.5</v>
      </c>
      <c r="CS213" s="2" t="s">
        <v>210</v>
      </c>
      <c r="CT213" s="2" t="s">
        <v>197</v>
      </c>
      <c r="CU213" s="2" t="s">
        <v>478</v>
      </c>
      <c r="CV213" s="2" t="s">
        <v>2431</v>
      </c>
      <c r="CW213" s="2" t="s">
        <v>212</v>
      </c>
      <c r="CX213" s="2" t="s">
        <v>200</v>
      </c>
      <c r="CY213" s="4">
        <v>1</v>
      </c>
      <c r="CZ213" s="8">
        <v>15.24</v>
      </c>
      <c r="DA213" s="4">
        <v>10</v>
      </c>
      <c r="DB213" s="8">
        <v>152.4</v>
      </c>
      <c r="DC213" s="7">
        <v>-0.9</v>
      </c>
      <c r="DD213" s="7">
        <v>-0.9</v>
      </c>
      <c r="DE213" s="2" t="s">
        <v>210</v>
      </c>
      <c r="DF213" s="2" t="s">
        <v>197</v>
      </c>
      <c r="DG213" s="2" t="s">
        <v>519</v>
      </c>
      <c r="DH213" s="2" t="s">
        <v>1091</v>
      </c>
      <c r="DI213" s="2" t="s">
        <v>212</v>
      </c>
      <c r="DJ213" s="2" t="s">
        <v>200</v>
      </c>
      <c r="DK213" s="4"/>
      <c r="DL213" s="8"/>
      <c r="DM213" s="4">
        <v>7</v>
      </c>
      <c r="DN213" s="8">
        <v>100.66</v>
      </c>
      <c r="DO213" s="7">
        <v>-1</v>
      </c>
      <c r="DP213" s="7">
        <v>-1</v>
      </c>
      <c r="DQ213" s="2" t="s">
        <v>210</v>
      </c>
      <c r="DR213" s="2" t="s">
        <v>197</v>
      </c>
      <c r="DS213" s="2" t="s">
        <v>2432</v>
      </c>
      <c r="DT213" s="2" t="s">
        <v>2433</v>
      </c>
      <c r="DU213" s="2" t="s">
        <v>212</v>
      </c>
      <c r="DV213" s="2" t="s">
        <v>200</v>
      </c>
      <c r="DW213" s="4"/>
      <c r="DX213" s="8"/>
      <c r="DY213" s="4">
        <v>4</v>
      </c>
      <c r="DZ213" s="8">
        <v>65.84</v>
      </c>
      <c r="EA213" s="7">
        <v>-1</v>
      </c>
      <c r="EB213" s="7">
        <v>-1</v>
      </c>
      <c r="EC213" s="2" t="s">
        <v>210</v>
      </c>
      <c r="ED213" s="2" t="s">
        <v>197</v>
      </c>
      <c r="EE213" s="2" t="s">
        <v>294</v>
      </c>
      <c r="EF213" s="2" t="s">
        <v>327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197</v>
      </c>
      <c r="EQ213" s="2" t="s">
        <v>2434</v>
      </c>
      <c r="ER213" s="2" t="s">
        <v>924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197</v>
      </c>
      <c r="FC213" s="2" t="s">
        <v>1025</v>
      </c>
      <c r="FD213" s="2" t="s">
        <v>2432</v>
      </c>
      <c r="FE213" s="2" t="s">
        <v>212</v>
      </c>
      <c r="FF213" s="2" t="s">
        <v>200</v>
      </c>
      <c r="FG213" s="4">
        <v>4</v>
      </c>
      <c r="FH213" s="8">
        <v>62.24</v>
      </c>
      <c r="FI213" s="4"/>
      <c r="FJ213" s="8"/>
      <c r="FK213" s="7"/>
      <c r="FL213" s="7"/>
      <c r="FM213" s="2" t="s">
        <v>210</v>
      </c>
      <c r="FN213" s="2" t="s">
        <v>197</v>
      </c>
      <c r="FO213" s="2" t="s">
        <v>478</v>
      </c>
      <c r="FP213" s="2" t="s">
        <v>328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210</v>
      </c>
      <c r="FZ213" s="2" t="s">
        <v>197</v>
      </c>
      <c r="GA213" s="2" t="s">
        <v>294</v>
      </c>
      <c r="GB213" s="2" t="s">
        <v>694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254</v>
      </c>
      <c r="GL213" s="2" t="s">
        <v>197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254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307</v>
      </c>
      <c r="HJ213" s="2" t="s">
        <v>197</v>
      </c>
      <c r="HK213" s="2" t="s">
        <v>233</v>
      </c>
      <c r="HL213" s="2" t="s">
        <v>200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254</v>
      </c>
      <c r="HV213" s="2" t="s">
        <v>197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>
        <v>1</v>
      </c>
      <c r="IB213" s="8">
        <v>32.66</v>
      </c>
      <c r="IC213" s="4"/>
      <c r="ID213" s="8"/>
      <c r="IE213" s="7"/>
      <c r="IF213" s="7"/>
      <c r="IG213" s="2" t="s">
        <v>210</v>
      </c>
      <c r="IH213" s="2" t="s">
        <v>197</v>
      </c>
      <c r="II213" s="2" t="s">
        <v>495</v>
      </c>
      <c r="IJ213" s="2" t="s">
        <v>905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228</v>
      </c>
      <c r="IT213" s="2" t="s">
        <v>197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254</v>
      </c>
      <c r="JF213" s="2" t="s">
        <v>197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200</v>
      </c>
      <c r="JR213" s="2" t="s">
        <v>200</v>
      </c>
      <c r="JS213" s="2" t="s">
        <v>200</v>
      </c>
      <c r="JT213" s="2" t="s">
        <v>200</v>
      </c>
      <c r="JU213" s="2" t="s">
        <v>200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242</v>
      </c>
      <c r="KD213" s="2" t="s">
        <v>197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243</v>
      </c>
      <c r="KQ213" s="2" t="s">
        <v>1196</v>
      </c>
      <c r="KR213" s="2" t="s">
        <v>200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243</v>
      </c>
      <c r="LC213" s="2" t="s">
        <v>1685</v>
      </c>
      <c r="LD213" s="2" t="s">
        <v>1305</v>
      </c>
      <c r="LE213" s="2" t="s">
        <v>212</v>
      </c>
      <c r="LF213" s="2" t="s">
        <v>200</v>
      </c>
      <c r="LG213" s="4"/>
      <c r="LH213" s="8"/>
      <c r="LI213" s="4">
        <v>3</v>
      </c>
      <c r="LJ213" s="8">
        <v>50.49</v>
      </c>
      <c r="LK213" s="7">
        <v>-1</v>
      </c>
      <c r="LL213" s="7">
        <v>-1</v>
      </c>
      <c r="LM213" s="2" t="s">
        <v>210</v>
      </c>
      <c r="LN213" s="2" t="s">
        <v>243</v>
      </c>
      <c r="LO213" s="2" t="s">
        <v>503</v>
      </c>
      <c r="LP213" s="2" t="s">
        <v>2435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197</v>
      </c>
      <c r="MA213" s="2" t="s">
        <v>302</v>
      </c>
      <c r="MB213" s="2" t="s">
        <v>200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210</v>
      </c>
      <c r="ML213" s="2" t="s">
        <v>251</v>
      </c>
      <c r="MM213" s="2" t="s">
        <v>506</v>
      </c>
      <c r="MN213" s="2" t="s">
        <v>222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254</v>
      </c>
      <c r="NJ213" s="2" t="s">
        <v>197</v>
      </c>
      <c r="NK213" s="2" t="s">
        <v>200</v>
      </c>
      <c r="NL213" s="2" t="s">
        <v>200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210</v>
      </c>
      <c r="NV213" s="2" t="s">
        <v>243</v>
      </c>
      <c r="NW213" s="2" t="s">
        <v>279</v>
      </c>
      <c r="NX213" s="2" t="s">
        <v>200</v>
      </c>
      <c r="NY213" s="2" t="s">
        <v>212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242</v>
      </c>
      <c r="OH213" s="2" t="s">
        <v>197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228</v>
      </c>
      <c r="OT213" s="2" t="s">
        <v>243</v>
      </c>
      <c r="OU213" s="2" t="s">
        <v>200</v>
      </c>
      <c r="OV213" s="2" t="s">
        <v>200</v>
      </c>
      <c r="OW213" s="2" t="s">
        <v>212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210</v>
      </c>
      <c r="PF213" s="2" t="s">
        <v>197</v>
      </c>
      <c r="PG213" s="2" t="s">
        <v>668</v>
      </c>
      <c r="PH213" s="2" t="s">
        <v>2436</v>
      </c>
      <c r="PI213" s="2" t="s">
        <v>212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254</v>
      </c>
      <c r="PR213" s="2" t="s">
        <v>197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228</v>
      </c>
      <c r="QP213" s="2" t="s">
        <v>243</v>
      </c>
      <c r="QQ213" s="2" t="s">
        <v>200</v>
      </c>
      <c r="QR213" s="2" t="s">
        <v>200</v>
      </c>
      <c r="QS213" s="2" t="s">
        <v>212</v>
      </c>
      <c r="QT213" s="2" t="s">
        <v>200</v>
      </c>
      <c r="QU213" s="4">
        <v>1007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>
        <v>150</v>
      </c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>
        <v>1000</v>
      </c>
      <c r="TE213" s="4"/>
      <c r="TF213" s="4"/>
      <c r="TG213" s="4"/>
      <c r="TH213" s="4"/>
      <c r="TI213" s="4"/>
      <c r="TJ213" s="4"/>
    </row>
    <row r="214">
      <c r="A214" s="2" t="s">
        <v>2437</v>
      </c>
      <c r="B214" s="2" t="s">
        <v>189</v>
      </c>
      <c r="C214" s="2" t="s">
        <v>190</v>
      </c>
      <c r="D214" s="2" t="s">
        <v>2422</v>
      </c>
      <c r="E214" s="2" t="s">
        <v>2423</v>
      </c>
      <c r="F214" s="2" t="s">
        <v>2424</v>
      </c>
      <c r="G214" s="2" t="s">
        <v>2424</v>
      </c>
      <c r="H214" s="2" t="s">
        <v>2424</v>
      </c>
      <c r="I214" s="2" t="s">
        <v>2425</v>
      </c>
      <c r="J214" s="2" t="s">
        <v>2426</v>
      </c>
      <c r="K214" s="2" t="s">
        <v>2304</v>
      </c>
      <c r="L214" s="3">
        <v>14.85</v>
      </c>
      <c r="M214" s="3">
        <v>15.59</v>
      </c>
      <c r="N214" s="3">
        <v>32.99</v>
      </c>
      <c r="O214" s="2" t="s">
        <v>197</v>
      </c>
      <c r="P214" s="2" t="s">
        <v>431</v>
      </c>
      <c r="Q214" s="2" t="s">
        <v>199</v>
      </c>
      <c r="R214" s="2" t="s">
        <v>200</v>
      </c>
      <c r="S214" s="2" t="s">
        <v>2438</v>
      </c>
      <c r="T214" s="2" t="s">
        <v>200</v>
      </c>
      <c r="U214" s="2" t="s">
        <v>200</v>
      </c>
      <c r="V214" s="2" t="s">
        <v>721</v>
      </c>
      <c r="W214" s="2" t="s">
        <v>723</v>
      </c>
      <c r="X214" s="2" t="s">
        <v>590</v>
      </c>
      <c r="Y214" s="2" t="s">
        <v>592</v>
      </c>
      <c r="Z214" s="4">
        <v>1173</v>
      </c>
      <c r="AA214" s="4">
        <f>=ROUNDDOWN(30.8684210526316,0)</f>
      </c>
      <c r="AB214" s="5">
        <v>38</v>
      </c>
      <c r="AC214" s="2" t="s">
        <v>180</v>
      </c>
      <c r="AD214" s="4">
        <v>1000</v>
      </c>
      <c r="AE214" s="4">
        <v>1000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/>
      <c r="AP214" s="4">
        <v>16</v>
      </c>
      <c r="AQ214" s="8">
        <v>253.79</v>
      </c>
      <c r="AR214" s="4">
        <v>135</v>
      </c>
      <c r="AS214" s="8">
        <v>2112.78</v>
      </c>
      <c r="AT214" s="7">
        <v>-0.8815</v>
      </c>
      <c r="AU214" s="7">
        <v>-0.8799</v>
      </c>
      <c r="AV214" s="4">
        <v>16</v>
      </c>
      <c r="AW214" s="8">
        <v>253.79</v>
      </c>
      <c r="AX214" s="4">
        <v>135</v>
      </c>
      <c r="AY214" s="8">
        <v>2112.78</v>
      </c>
      <c r="AZ214" s="7">
        <v>-0.8815</v>
      </c>
      <c r="BA214" s="7">
        <v>-0.8799</v>
      </c>
      <c r="BB214" s="7">
        <v>1</v>
      </c>
      <c r="BC214" s="4" t="s">
        <v>200</v>
      </c>
      <c r="BD214" s="8" t="s">
        <v>200</v>
      </c>
      <c r="BE214" s="4" t="s">
        <v>200</v>
      </c>
      <c r="BF214" s="8" t="s">
        <v>200</v>
      </c>
      <c r="BG214" s="7" t="s">
        <v>200</v>
      </c>
      <c r="BH214" s="7" t="s">
        <v>200</v>
      </c>
      <c r="BI214" s="7">
        <v>0.2305</v>
      </c>
      <c r="BJ214" s="4">
        <v>16</v>
      </c>
      <c r="BK214" s="8">
        <v>253.79</v>
      </c>
      <c r="BL214" s="2" t="s">
        <v>2439</v>
      </c>
      <c r="BM214" s="7">
        <v>1</v>
      </c>
      <c r="BN214" s="7">
        <v>1</v>
      </c>
      <c r="BO214" s="4">
        <v>2</v>
      </c>
      <c r="BP214" s="8">
        <v>31.34</v>
      </c>
      <c r="BQ214" s="4">
        <v>56</v>
      </c>
      <c r="BR214" s="8">
        <v>877.52</v>
      </c>
      <c r="BS214" s="7">
        <v>-0.9643</v>
      </c>
      <c r="BT214" s="7">
        <v>-0.9643</v>
      </c>
      <c r="BU214" s="2" t="s">
        <v>210</v>
      </c>
      <c r="BV214" s="2" t="s">
        <v>197</v>
      </c>
      <c r="BW214" s="2" t="s">
        <v>200</v>
      </c>
      <c r="BX214" s="2" t="s">
        <v>650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197</v>
      </c>
      <c r="CI214" s="2" t="s">
        <v>2372</v>
      </c>
      <c r="CJ214" s="2" t="s">
        <v>2440</v>
      </c>
      <c r="CK214" s="2" t="s">
        <v>212</v>
      </c>
      <c r="CL214" s="2" t="s">
        <v>200</v>
      </c>
      <c r="CM214" s="4"/>
      <c r="CN214" s="8"/>
      <c r="CO214" s="4">
        <v>3</v>
      </c>
      <c r="CP214" s="8">
        <v>43.2</v>
      </c>
      <c r="CQ214" s="7">
        <v>-1</v>
      </c>
      <c r="CR214" s="7">
        <v>-1</v>
      </c>
      <c r="CS214" s="2" t="s">
        <v>210</v>
      </c>
      <c r="CT214" s="2" t="s">
        <v>197</v>
      </c>
      <c r="CU214" s="2" t="s">
        <v>1362</v>
      </c>
      <c r="CV214" s="2" t="s">
        <v>1834</v>
      </c>
      <c r="CW214" s="2" t="s">
        <v>212</v>
      </c>
      <c r="CX214" s="2" t="s">
        <v>200</v>
      </c>
      <c r="CY214" s="4"/>
      <c r="CZ214" s="8"/>
      <c r="DA214" s="4">
        <v>9</v>
      </c>
      <c r="DB214" s="8">
        <v>137.16</v>
      </c>
      <c r="DC214" s="7">
        <v>-1</v>
      </c>
      <c r="DD214" s="7">
        <v>-1</v>
      </c>
      <c r="DE214" s="2" t="s">
        <v>210</v>
      </c>
      <c r="DF214" s="2" t="s">
        <v>197</v>
      </c>
      <c r="DG214" s="2" t="s">
        <v>596</v>
      </c>
      <c r="DH214" s="2" t="s">
        <v>2441</v>
      </c>
      <c r="DI214" s="2" t="s">
        <v>212</v>
      </c>
      <c r="DJ214" s="2" t="s">
        <v>200</v>
      </c>
      <c r="DK214" s="4"/>
      <c r="DL214" s="8"/>
      <c r="DM214" s="4">
        <v>3</v>
      </c>
      <c r="DN214" s="8">
        <v>43.14</v>
      </c>
      <c r="DO214" s="7">
        <v>-1</v>
      </c>
      <c r="DP214" s="7">
        <v>-1</v>
      </c>
      <c r="DQ214" s="2" t="s">
        <v>210</v>
      </c>
      <c r="DR214" s="2" t="s">
        <v>197</v>
      </c>
      <c r="DS214" s="2" t="s">
        <v>656</v>
      </c>
      <c r="DT214" s="2" t="s">
        <v>1914</v>
      </c>
      <c r="DU214" s="2" t="s">
        <v>212</v>
      </c>
      <c r="DV214" s="2" t="s">
        <v>200</v>
      </c>
      <c r="DW214" s="4">
        <v>4</v>
      </c>
      <c r="DX214" s="8">
        <v>65.84</v>
      </c>
      <c r="DY214" s="4">
        <v>14</v>
      </c>
      <c r="DZ214" s="8">
        <v>230.44</v>
      </c>
      <c r="EA214" s="7">
        <v>-0.7143</v>
      </c>
      <c r="EB214" s="7">
        <v>-0.7143</v>
      </c>
      <c r="EC214" s="2" t="s">
        <v>210</v>
      </c>
      <c r="ED214" s="2" t="s">
        <v>197</v>
      </c>
      <c r="EE214" s="2" t="s">
        <v>602</v>
      </c>
      <c r="EF214" s="2" t="s">
        <v>870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406</v>
      </c>
      <c r="EP214" s="2" t="s">
        <v>243</v>
      </c>
      <c r="EQ214" s="2" t="s">
        <v>596</v>
      </c>
      <c r="ER214" s="2" t="s">
        <v>2122</v>
      </c>
      <c r="ES214" s="2" t="s">
        <v>212</v>
      </c>
      <c r="ET214" s="2" t="s">
        <v>200</v>
      </c>
      <c r="EU214" s="4">
        <v>7</v>
      </c>
      <c r="EV214" s="8">
        <v>109.06</v>
      </c>
      <c r="EW214" s="4">
        <v>44</v>
      </c>
      <c r="EX214" s="8">
        <v>681.62</v>
      </c>
      <c r="EY214" s="7">
        <v>-0.8409</v>
      </c>
      <c r="EZ214" s="7">
        <v>-0.84</v>
      </c>
      <c r="FA214" s="2" t="s">
        <v>210</v>
      </c>
      <c r="FB214" s="2" t="s">
        <v>197</v>
      </c>
      <c r="FC214" s="2" t="s">
        <v>596</v>
      </c>
      <c r="FD214" s="2" t="s">
        <v>2442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210</v>
      </c>
      <c r="FN214" s="2" t="s">
        <v>197</v>
      </c>
      <c r="FO214" s="2" t="s">
        <v>226</v>
      </c>
      <c r="FP214" s="2" t="s">
        <v>2443</v>
      </c>
      <c r="FQ214" s="2" t="s">
        <v>212</v>
      </c>
      <c r="FR214" s="2" t="s">
        <v>200</v>
      </c>
      <c r="FS214" s="4">
        <v>3</v>
      </c>
      <c r="FT214" s="8">
        <v>47.55</v>
      </c>
      <c r="FU214" s="4"/>
      <c r="FV214" s="8"/>
      <c r="FW214" s="7"/>
      <c r="FX214" s="7"/>
      <c r="FY214" s="2" t="s">
        <v>210</v>
      </c>
      <c r="FZ214" s="2" t="s">
        <v>197</v>
      </c>
      <c r="GA214" s="2" t="s">
        <v>1521</v>
      </c>
      <c r="GB214" s="2" t="s">
        <v>1669</v>
      </c>
      <c r="GC214" s="2" t="s">
        <v>212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254</v>
      </c>
      <c r="GL214" s="2" t="s">
        <v>197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254</v>
      </c>
      <c r="GX214" s="2" t="s">
        <v>197</v>
      </c>
      <c r="GY214" s="2" t="s">
        <v>200</v>
      </c>
      <c r="GZ214" s="2" t="s">
        <v>200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307</v>
      </c>
      <c r="HJ214" s="2" t="s">
        <v>197</v>
      </c>
      <c r="HK214" s="2" t="s">
        <v>233</v>
      </c>
      <c r="HL214" s="2" t="s">
        <v>2388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254</v>
      </c>
      <c r="HV214" s="2" t="s">
        <v>197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210</v>
      </c>
      <c r="IH214" s="2" t="s">
        <v>197</v>
      </c>
      <c r="II214" s="2" t="s">
        <v>596</v>
      </c>
      <c r="IJ214" s="2" t="s">
        <v>2444</v>
      </c>
      <c r="IK214" s="2" t="s">
        <v>212</v>
      </c>
      <c r="IL214" s="2" t="s">
        <v>200</v>
      </c>
      <c r="IM214" s="4"/>
      <c r="IN214" s="8"/>
      <c r="IO214" s="4">
        <v>4</v>
      </c>
      <c r="IP214" s="8">
        <v>68.6</v>
      </c>
      <c r="IQ214" s="7">
        <v>-1</v>
      </c>
      <c r="IR214" s="7">
        <v>-1</v>
      </c>
      <c r="IS214" s="2" t="s">
        <v>210</v>
      </c>
      <c r="IT214" s="2" t="s">
        <v>197</v>
      </c>
      <c r="IU214" s="2" t="s">
        <v>1395</v>
      </c>
      <c r="IV214" s="2" t="s">
        <v>1101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228</v>
      </c>
      <c r="JF214" s="2" t="s">
        <v>197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200</v>
      </c>
      <c r="JS214" s="2" t="s">
        <v>200</v>
      </c>
      <c r="JT214" s="2" t="s">
        <v>200</v>
      </c>
      <c r="JU214" s="2" t="s">
        <v>200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242</v>
      </c>
      <c r="KD214" s="2" t="s">
        <v>197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210</v>
      </c>
      <c r="KP214" s="2" t="s">
        <v>243</v>
      </c>
      <c r="KQ214" s="2" t="s">
        <v>454</v>
      </c>
      <c r="KR214" s="2" t="s">
        <v>2445</v>
      </c>
      <c r="KS214" s="2" t="s">
        <v>212</v>
      </c>
      <c r="KT214" s="2" t="s">
        <v>200</v>
      </c>
      <c r="KU214" s="4"/>
      <c r="KV214" s="8"/>
      <c r="KW214" s="4">
        <v>2</v>
      </c>
      <c r="KX214" s="8">
        <v>31.1</v>
      </c>
      <c r="KY214" s="7">
        <v>-1</v>
      </c>
      <c r="KZ214" s="7">
        <v>-1</v>
      </c>
      <c r="LA214" s="2" t="s">
        <v>210</v>
      </c>
      <c r="LB214" s="2" t="s">
        <v>197</v>
      </c>
      <c r="LC214" s="2" t="s">
        <v>246</v>
      </c>
      <c r="LD214" s="2" t="s">
        <v>1559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406</v>
      </c>
      <c r="LN214" s="2" t="s">
        <v>197</v>
      </c>
      <c r="LO214" s="2" t="s">
        <v>200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210</v>
      </c>
      <c r="LZ214" s="2" t="s">
        <v>197</v>
      </c>
      <c r="MA214" s="2" t="s">
        <v>616</v>
      </c>
      <c r="MB214" s="2" t="s">
        <v>1829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210</v>
      </c>
      <c r="ML214" s="2" t="s">
        <v>251</v>
      </c>
      <c r="MM214" s="2" t="s">
        <v>618</v>
      </c>
      <c r="MN214" s="2" t="s">
        <v>2446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254</v>
      </c>
      <c r="NJ214" s="2" t="s">
        <v>197</v>
      </c>
      <c r="NK214" s="2" t="s">
        <v>200</v>
      </c>
      <c r="NL214" s="2" t="s">
        <v>200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210</v>
      </c>
      <c r="NV214" s="2" t="s">
        <v>243</v>
      </c>
      <c r="NW214" s="2" t="s">
        <v>279</v>
      </c>
      <c r="NX214" s="2" t="s">
        <v>200</v>
      </c>
      <c r="NY214" s="2" t="s">
        <v>212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200</v>
      </c>
      <c r="OH214" s="2" t="s">
        <v>200</v>
      </c>
      <c r="OI214" s="2" t="s">
        <v>200</v>
      </c>
      <c r="OJ214" s="2" t="s">
        <v>200</v>
      </c>
      <c r="OK214" s="2" t="s">
        <v>200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210</v>
      </c>
      <c r="OT214" s="2" t="s">
        <v>243</v>
      </c>
      <c r="OU214" s="2" t="s">
        <v>1910</v>
      </c>
      <c r="OV214" s="2" t="s">
        <v>2447</v>
      </c>
      <c r="OW214" s="2" t="s">
        <v>212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210</v>
      </c>
      <c r="PF214" s="2" t="s">
        <v>197</v>
      </c>
      <c r="PG214" s="2" t="s">
        <v>668</v>
      </c>
      <c r="PH214" s="2" t="s">
        <v>200</v>
      </c>
      <c r="PI214" s="2" t="s">
        <v>212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254</v>
      </c>
      <c r="PR214" s="2" t="s">
        <v>197</v>
      </c>
      <c r="PS214" s="2" t="s">
        <v>200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406</v>
      </c>
      <c r="QP214" s="2" t="s">
        <v>243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>
        <v>1173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>
        <v>1000</v>
      </c>
      <c r="TD214" s="4"/>
      <c r="TE214" s="4"/>
      <c r="TF214" s="4"/>
      <c r="TG214" s="4"/>
      <c r="TH214" s="4"/>
      <c r="TI214" s="4"/>
      <c r="TJ214" s="4"/>
    </row>
    <row r="215">
      <c r="A215" s="2" t="s">
        <v>2448</v>
      </c>
      <c r="B215" s="2" t="s">
        <v>189</v>
      </c>
      <c r="C215" s="2" t="s">
        <v>190</v>
      </c>
      <c r="D215" s="2" t="s">
        <v>2422</v>
      </c>
      <c r="E215" s="2" t="s">
        <v>2423</v>
      </c>
      <c r="F215" s="2" t="s">
        <v>2424</v>
      </c>
      <c r="G215" s="2" t="s">
        <v>2424</v>
      </c>
      <c r="H215" s="2" t="s">
        <v>2424</v>
      </c>
      <c r="I215" s="2" t="s">
        <v>2425</v>
      </c>
      <c r="J215" s="2" t="s">
        <v>2426</v>
      </c>
      <c r="K215" s="2" t="s">
        <v>1414</v>
      </c>
      <c r="L215" s="3">
        <v>14.85</v>
      </c>
      <c r="M215" s="3">
        <v>15.59</v>
      </c>
      <c r="N215" s="3">
        <v>32.99</v>
      </c>
      <c r="O215" s="2" t="s">
        <v>197</v>
      </c>
      <c r="P215" s="2" t="s">
        <v>431</v>
      </c>
      <c r="Q215" s="2" t="s">
        <v>199</v>
      </c>
      <c r="R215" s="2" t="s">
        <v>200</v>
      </c>
      <c r="S215" s="2" t="s">
        <v>2449</v>
      </c>
      <c r="T215" s="2" t="s">
        <v>200</v>
      </c>
      <c r="U215" s="2" t="s">
        <v>200</v>
      </c>
      <c r="V215" s="2" t="s">
        <v>721</v>
      </c>
      <c r="W215" s="2" t="s">
        <v>723</v>
      </c>
      <c r="X215" s="2" t="s">
        <v>590</v>
      </c>
      <c r="Y215" s="2" t="s">
        <v>592</v>
      </c>
      <c r="Z215" s="4">
        <v>217</v>
      </c>
      <c r="AA215" s="4">
        <f>=ROUNDDOWN(5.425,0)</f>
      </c>
      <c r="AB215" s="5">
        <v>40</v>
      </c>
      <c r="AC215" s="2" t="s">
        <v>978</v>
      </c>
      <c r="AD215" s="4">
        <v>1000</v>
      </c>
      <c r="AE215" s="4">
        <v>1000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/>
      <c r="AP215" s="4">
        <v>16</v>
      </c>
      <c r="AQ215" s="8">
        <v>240.42</v>
      </c>
      <c r="AR215" s="4">
        <v>32</v>
      </c>
      <c r="AS215" s="8">
        <v>491.45</v>
      </c>
      <c r="AT215" s="7">
        <v>-0.5</v>
      </c>
      <c r="AU215" s="7">
        <v>-0.5108</v>
      </c>
      <c r="AV215" s="4">
        <v>16</v>
      </c>
      <c r="AW215" s="8">
        <v>240.42</v>
      </c>
      <c r="AX215" s="4">
        <v>32</v>
      </c>
      <c r="AY215" s="8">
        <v>491.45</v>
      </c>
      <c r="AZ215" s="7">
        <v>-0.5</v>
      </c>
      <c r="BA215" s="7">
        <v>-0.5108</v>
      </c>
      <c r="BB215" s="7">
        <v>1</v>
      </c>
      <c r="BC215" s="4" t="s">
        <v>200</v>
      </c>
      <c r="BD215" s="8" t="s">
        <v>200</v>
      </c>
      <c r="BE215" s="4" t="s">
        <v>200</v>
      </c>
      <c r="BF215" s="8" t="s">
        <v>200</v>
      </c>
      <c r="BG215" s="7" t="s">
        <v>200</v>
      </c>
      <c r="BH215" s="7" t="s">
        <v>200</v>
      </c>
      <c r="BI215" s="7">
        <v>0.2183</v>
      </c>
      <c r="BJ215" s="4">
        <v>16</v>
      </c>
      <c r="BK215" s="8">
        <v>240.42</v>
      </c>
      <c r="BL215" s="2" t="s">
        <v>2450</v>
      </c>
      <c r="BM215" s="7">
        <v>1</v>
      </c>
      <c r="BN215" s="7">
        <v>1</v>
      </c>
      <c r="BO215" s="4"/>
      <c r="BP215" s="8"/>
      <c r="BQ215" s="4">
        <v>8</v>
      </c>
      <c r="BR215" s="8">
        <v>125.36</v>
      </c>
      <c r="BS215" s="7">
        <v>-1</v>
      </c>
      <c r="BT215" s="7">
        <v>-1</v>
      </c>
      <c r="BU215" s="2" t="s">
        <v>210</v>
      </c>
      <c r="BV215" s="2" t="s">
        <v>197</v>
      </c>
      <c r="BW215" s="2" t="s">
        <v>200</v>
      </c>
      <c r="BX215" s="2" t="s">
        <v>2451</v>
      </c>
      <c r="BY215" s="2" t="s">
        <v>212</v>
      </c>
      <c r="BZ215" s="2" t="s">
        <v>200</v>
      </c>
      <c r="CA215" s="4"/>
      <c r="CB215" s="8"/>
      <c r="CC215" s="4"/>
      <c r="CD215" s="8"/>
      <c r="CE215" s="7"/>
      <c r="CF215" s="7"/>
      <c r="CG215" s="2" t="s">
        <v>210</v>
      </c>
      <c r="CH215" s="2" t="s">
        <v>197</v>
      </c>
      <c r="CI215" s="2" t="s">
        <v>596</v>
      </c>
      <c r="CJ215" s="2" t="s">
        <v>2452</v>
      </c>
      <c r="CK215" s="2" t="s">
        <v>212</v>
      </c>
      <c r="CL215" s="2" t="s">
        <v>200</v>
      </c>
      <c r="CM215" s="4">
        <v>4</v>
      </c>
      <c r="CN215" s="8">
        <v>57.6</v>
      </c>
      <c r="CO215" s="4">
        <v>4</v>
      </c>
      <c r="CP215" s="8">
        <v>57.6</v>
      </c>
      <c r="CQ215" s="7"/>
      <c r="CR215" s="7"/>
      <c r="CS215" s="2" t="s">
        <v>210</v>
      </c>
      <c r="CT215" s="2" t="s">
        <v>197</v>
      </c>
      <c r="CU215" s="2" t="s">
        <v>2453</v>
      </c>
      <c r="CV215" s="2" t="s">
        <v>2086</v>
      </c>
      <c r="CW215" s="2" t="s">
        <v>212</v>
      </c>
      <c r="CX215" s="2" t="s">
        <v>200</v>
      </c>
      <c r="CY215" s="4">
        <v>5</v>
      </c>
      <c r="CZ215" s="8">
        <v>76.2</v>
      </c>
      <c r="DA215" s="4">
        <v>2</v>
      </c>
      <c r="DB215" s="8">
        <v>30.48</v>
      </c>
      <c r="DC215" s="7">
        <v>1.5</v>
      </c>
      <c r="DD215" s="7">
        <v>1.5</v>
      </c>
      <c r="DE215" s="2" t="s">
        <v>210</v>
      </c>
      <c r="DF215" s="2" t="s">
        <v>197</v>
      </c>
      <c r="DG215" s="2" t="s">
        <v>596</v>
      </c>
      <c r="DH215" s="2" t="s">
        <v>1583</v>
      </c>
      <c r="DI215" s="2" t="s">
        <v>212</v>
      </c>
      <c r="DJ215" s="2" t="s">
        <v>200</v>
      </c>
      <c r="DK215" s="4">
        <v>2</v>
      </c>
      <c r="DL215" s="8">
        <v>28.76</v>
      </c>
      <c r="DM215" s="4">
        <v>2</v>
      </c>
      <c r="DN215" s="8">
        <v>28.76</v>
      </c>
      <c r="DO215" s="7"/>
      <c r="DP215" s="7"/>
      <c r="DQ215" s="2" t="s">
        <v>210</v>
      </c>
      <c r="DR215" s="2" t="s">
        <v>197</v>
      </c>
      <c r="DS215" s="2" t="s">
        <v>596</v>
      </c>
      <c r="DT215" s="2" t="s">
        <v>1581</v>
      </c>
      <c r="DU215" s="2" t="s">
        <v>212</v>
      </c>
      <c r="DV215" s="2" t="s">
        <v>200</v>
      </c>
      <c r="DW215" s="4"/>
      <c r="DX215" s="8"/>
      <c r="DY215" s="4">
        <v>1</v>
      </c>
      <c r="DZ215" s="8">
        <v>16.46</v>
      </c>
      <c r="EA215" s="7">
        <v>-1</v>
      </c>
      <c r="EB215" s="7">
        <v>-1</v>
      </c>
      <c r="EC215" s="2" t="s">
        <v>210</v>
      </c>
      <c r="ED215" s="2" t="s">
        <v>197</v>
      </c>
      <c r="EE215" s="2" t="s">
        <v>602</v>
      </c>
      <c r="EF215" s="2" t="s">
        <v>226</v>
      </c>
      <c r="EG215" s="2" t="s">
        <v>212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406</v>
      </c>
      <c r="EP215" s="2" t="s">
        <v>243</v>
      </c>
      <c r="EQ215" s="2" t="s">
        <v>596</v>
      </c>
      <c r="ER215" s="2" t="s">
        <v>1400</v>
      </c>
      <c r="ES215" s="2" t="s">
        <v>212</v>
      </c>
      <c r="ET215" s="2" t="s">
        <v>200</v>
      </c>
      <c r="EU215" s="4">
        <v>3</v>
      </c>
      <c r="EV215" s="8">
        <v>46.74</v>
      </c>
      <c r="EW215" s="4">
        <v>7</v>
      </c>
      <c r="EX215" s="8">
        <v>105.16</v>
      </c>
      <c r="EY215" s="7">
        <v>-0.5714</v>
      </c>
      <c r="EZ215" s="7">
        <v>-0.5555</v>
      </c>
      <c r="FA215" s="2" t="s">
        <v>210</v>
      </c>
      <c r="FB215" s="2" t="s">
        <v>197</v>
      </c>
      <c r="FC215" s="2" t="s">
        <v>596</v>
      </c>
      <c r="FD215" s="2" t="s">
        <v>2454</v>
      </c>
      <c r="FE215" s="2" t="s">
        <v>212</v>
      </c>
      <c r="FF215" s="2" t="s">
        <v>200</v>
      </c>
      <c r="FG215" s="4">
        <v>2</v>
      </c>
      <c r="FH215" s="8">
        <v>31.12</v>
      </c>
      <c r="FI215" s="4">
        <v>3</v>
      </c>
      <c r="FJ215" s="8">
        <v>46.68</v>
      </c>
      <c r="FK215" s="7">
        <v>-0.3333</v>
      </c>
      <c r="FL215" s="7">
        <v>-0.3333</v>
      </c>
      <c r="FM215" s="2" t="s">
        <v>210</v>
      </c>
      <c r="FN215" s="2" t="s">
        <v>197</v>
      </c>
      <c r="FO215" s="2" t="s">
        <v>226</v>
      </c>
      <c r="FP215" s="2" t="s">
        <v>2455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210</v>
      </c>
      <c r="FZ215" s="2" t="s">
        <v>197</v>
      </c>
      <c r="GA215" s="2" t="s">
        <v>1521</v>
      </c>
      <c r="GB215" s="2" t="s">
        <v>2082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254</v>
      </c>
      <c r="GL215" s="2" t="s">
        <v>197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254</v>
      </c>
      <c r="GX215" s="2" t="s">
        <v>197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307</v>
      </c>
      <c r="HJ215" s="2" t="s">
        <v>197</v>
      </c>
      <c r="HK215" s="2" t="s">
        <v>233</v>
      </c>
      <c r="HL215" s="2" t="s">
        <v>334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254</v>
      </c>
      <c r="HV215" s="2" t="s">
        <v>197</v>
      </c>
      <c r="HW215" s="2" t="s">
        <v>200</v>
      </c>
      <c r="HX215" s="2" t="s">
        <v>200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210</v>
      </c>
      <c r="IH215" s="2" t="s">
        <v>197</v>
      </c>
      <c r="II215" s="2" t="s">
        <v>596</v>
      </c>
      <c r="IJ215" s="2" t="s">
        <v>1582</v>
      </c>
      <c r="IK215" s="2" t="s">
        <v>212</v>
      </c>
      <c r="IL215" s="2" t="s">
        <v>200</v>
      </c>
      <c r="IM215" s="4"/>
      <c r="IN215" s="8"/>
      <c r="IO215" s="4">
        <v>2</v>
      </c>
      <c r="IP215" s="8">
        <v>34.3</v>
      </c>
      <c r="IQ215" s="7">
        <v>-1</v>
      </c>
      <c r="IR215" s="7">
        <v>-1</v>
      </c>
      <c r="IS215" s="2" t="s">
        <v>210</v>
      </c>
      <c r="IT215" s="2" t="s">
        <v>197</v>
      </c>
      <c r="IU215" s="2" t="s">
        <v>1395</v>
      </c>
      <c r="IV215" s="2" t="s">
        <v>1012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228</v>
      </c>
      <c r="JF215" s="2" t="s">
        <v>197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200</v>
      </c>
      <c r="JR215" s="2" t="s">
        <v>200</v>
      </c>
      <c r="JS215" s="2" t="s">
        <v>200</v>
      </c>
      <c r="JT215" s="2" t="s">
        <v>200</v>
      </c>
      <c r="JU215" s="2" t="s">
        <v>200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242</v>
      </c>
      <c r="KD215" s="2" t="s">
        <v>197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210</v>
      </c>
      <c r="KP215" s="2" t="s">
        <v>243</v>
      </c>
      <c r="KQ215" s="2" t="s">
        <v>1428</v>
      </c>
      <c r="KR215" s="2" t="s">
        <v>2456</v>
      </c>
      <c r="KS215" s="2" t="s">
        <v>212</v>
      </c>
      <c r="KT215" s="2" t="s">
        <v>200</v>
      </c>
      <c r="KU215" s="4"/>
      <c r="KV215" s="8"/>
      <c r="KW215" s="4">
        <v>3</v>
      </c>
      <c r="KX215" s="8">
        <v>46.65</v>
      </c>
      <c r="KY215" s="7">
        <v>-1</v>
      </c>
      <c r="KZ215" s="7">
        <v>-1</v>
      </c>
      <c r="LA215" s="2" t="s">
        <v>210</v>
      </c>
      <c r="LB215" s="2" t="s">
        <v>197</v>
      </c>
      <c r="LC215" s="2" t="s">
        <v>1747</v>
      </c>
      <c r="LD215" s="2" t="s">
        <v>280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210</v>
      </c>
      <c r="LN215" s="2" t="s">
        <v>243</v>
      </c>
      <c r="LO215" s="2" t="s">
        <v>1797</v>
      </c>
      <c r="LP215" s="2" t="s">
        <v>399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197</v>
      </c>
      <c r="MA215" s="2" t="s">
        <v>616</v>
      </c>
      <c r="MB215" s="2" t="s">
        <v>2457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210</v>
      </c>
      <c r="ML215" s="2" t="s">
        <v>251</v>
      </c>
      <c r="MM215" s="2" t="s">
        <v>618</v>
      </c>
      <c r="MN215" s="2" t="s">
        <v>2458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228</v>
      </c>
      <c r="NJ215" s="2" t="s">
        <v>197</v>
      </c>
      <c r="NK215" s="2" t="s">
        <v>200</v>
      </c>
      <c r="NL215" s="2" t="s">
        <v>200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210</v>
      </c>
      <c r="NV215" s="2" t="s">
        <v>243</v>
      </c>
      <c r="NW215" s="2" t="s">
        <v>279</v>
      </c>
      <c r="NX215" s="2" t="s">
        <v>200</v>
      </c>
      <c r="NY215" s="2" t="s">
        <v>212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200</v>
      </c>
      <c r="OH215" s="2" t="s">
        <v>200</v>
      </c>
      <c r="OI215" s="2" t="s">
        <v>200</v>
      </c>
      <c r="OJ215" s="2" t="s">
        <v>200</v>
      </c>
      <c r="OK215" s="2" t="s">
        <v>200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210</v>
      </c>
      <c r="OT215" s="2" t="s">
        <v>243</v>
      </c>
      <c r="OU215" s="2" t="s">
        <v>1886</v>
      </c>
      <c r="OV215" s="2" t="s">
        <v>2270</v>
      </c>
      <c r="OW215" s="2" t="s">
        <v>212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210</v>
      </c>
      <c r="PF215" s="2" t="s">
        <v>197</v>
      </c>
      <c r="PG215" s="2" t="s">
        <v>668</v>
      </c>
      <c r="PH215" s="2" t="s">
        <v>580</v>
      </c>
      <c r="PI215" s="2" t="s">
        <v>212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254</v>
      </c>
      <c r="PR215" s="2" t="s">
        <v>197</v>
      </c>
      <c r="PS215" s="2" t="s">
        <v>200</v>
      </c>
      <c r="PT215" s="2" t="s">
        <v>200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243</v>
      </c>
      <c r="QQ215" s="2" t="s">
        <v>2453</v>
      </c>
      <c r="QR215" s="2" t="s">
        <v>2459</v>
      </c>
      <c r="QS215" s="2" t="s">
        <v>212</v>
      </c>
      <c r="QT215" s="2" t="s">
        <v>200</v>
      </c>
      <c r="QU215" s="4">
        <v>217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>
        <v>1000</v>
      </c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2460</v>
      </c>
      <c r="B216" s="2" t="s">
        <v>189</v>
      </c>
      <c r="C216" s="2" t="s">
        <v>190</v>
      </c>
      <c r="D216" s="2" t="s">
        <v>2422</v>
      </c>
      <c r="E216" s="2" t="s">
        <v>2423</v>
      </c>
      <c r="F216" s="2" t="s">
        <v>2424</v>
      </c>
      <c r="G216" s="2" t="s">
        <v>2424</v>
      </c>
      <c r="H216" s="2" t="s">
        <v>2424</v>
      </c>
      <c r="I216" s="2" t="s">
        <v>2425</v>
      </c>
      <c r="J216" s="2" t="s">
        <v>2426</v>
      </c>
      <c r="K216" s="2" t="s">
        <v>430</v>
      </c>
      <c r="L216" s="3">
        <v>14.85</v>
      </c>
      <c r="M216" s="3">
        <v>15.59</v>
      </c>
      <c r="N216" s="3">
        <v>32.99</v>
      </c>
      <c r="O216" s="2" t="s">
        <v>197</v>
      </c>
      <c r="P216" s="2" t="s">
        <v>431</v>
      </c>
      <c r="Q216" s="2" t="s">
        <v>199</v>
      </c>
      <c r="R216" s="2" t="s">
        <v>200</v>
      </c>
      <c r="S216" s="2" t="s">
        <v>2461</v>
      </c>
      <c r="T216" s="2" t="s">
        <v>200</v>
      </c>
      <c r="U216" s="2" t="s">
        <v>200</v>
      </c>
      <c r="V216" s="2" t="s">
        <v>721</v>
      </c>
      <c r="W216" s="2" t="s">
        <v>723</v>
      </c>
      <c r="X216" s="2" t="s">
        <v>590</v>
      </c>
      <c r="Y216" s="2" t="s">
        <v>592</v>
      </c>
      <c r="Z216" s="4">
        <v>829</v>
      </c>
      <c r="AA216" s="4">
        <f>=ROUNDDOWN(31.8846153846154,0)</f>
      </c>
      <c r="AB216" s="5">
        <v>26</v>
      </c>
      <c r="AC216" s="2" t="s">
        <v>200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/>
      <c r="AP216" s="4">
        <v>14</v>
      </c>
      <c r="AQ216" s="8">
        <v>201.39</v>
      </c>
      <c r="AR216" s="4">
        <v>33</v>
      </c>
      <c r="AS216" s="8">
        <v>514.7</v>
      </c>
      <c r="AT216" s="7">
        <v>-0.5758</v>
      </c>
      <c r="AU216" s="7">
        <v>-0.6087</v>
      </c>
      <c r="AV216" s="4">
        <v>14</v>
      </c>
      <c r="AW216" s="8">
        <v>201.39</v>
      </c>
      <c r="AX216" s="4">
        <v>33</v>
      </c>
      <c r="AY216" s="8">
        <v>514.7</v>
      </c>
      <c r="AZ216" s="7">
        <v>-0.5758</v>
      </c>
      <c r="BA216" s="7">
        <v>-0.6087</v>
      </c>
      <c r="BB216" s="7">
        <v>1</v>
      </c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>
        <v>0.1829</v>
      </c>
      <c r="BJ216" s="4">
        <v>14</v>
      </c>
      <c r="BK216" s="8">
        <v>201.39</v>
      </c>
      <c r="BL216" s="2" t="s">
        <v>2462</v>
      </c>
      <c r="BM216" s="7">
        <v>1</v>
      </c>
      <c r="BN216" s="7">
        <v>1</v>
      </c>
      <c r="BO216" s="4"/>
      <c r="BP216" s="8"/>
      <c r="BQ216" s="4">
        <v>6</v>
      </c>
      <c r="BR216" s="8">
        <v>95.34</v>
      </c>
      <c r="BS216" s="7">
        <v>-1</v>
      </c>
      <c r="BT216" s="7">
        <v>-1</v>
      </c>
      <c r="BU216" s="2" t="s">
        <v>210</v>
      </c>
      <c r="BV216" s="2" t="s">
        <v>197</v>
      </c>
      <c r="BW216" s="2" t="s">
        <v>200</v>
      </c>
      <c r="BX216" s="2" t="s">
        <v>2463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197</v>
      </c>
      <c r="CI216" s="2" t="s">
        <v>596</v>
      </c>
      <c r="CJ216" s="2" t="s">
        <v>2451</v>
      </c>
      <c r="CK216" s="2" t="s">
        <v>212</v>
      </c>
      <c r="CL216" s="2" t="s">
        <v>200</v>
      </c>
      <c r="CM216" s="4">
        <v>6</v>
      </c>
      <c r="CN216" s="8">
        <v>86.4</v>
      </c>
      <c r="CO216" s="4">
        <v>1</v>
      </c>
      <c r="CP216" s="8">
        <v>14.4</v>
      </c>
      <c r="CQ216" s="7">
        <v>5</v>
      </c>
      <c r="CR216" s="7">
        <v>5</v>
      </c>
      <c r="CS216" s="2" t="s">
        <v>210</v>
      </c>
      <c r="CT216" s="2" t="s">
        <v>197</v>
      </c>
      <c r="CU216" s="2" t="s">
        <v>598</v>
      </c>
      <c r="CV216" s="2" t="s">
        <v>2464</v>
      </c>
      <c r="CW216" s="2" t="s">
        <v>212</v>
      </c>
      <c r="CX216" s="2" t="s">
        <v>200</v>
      </c>
      <c r="CY216" s="4">
        <v>1</v>
      </c>
      <c r="CZ216" s="8">
        <v>15.24</v>
      </c>
      <c r="DA216" s="4">
        <v>4</v>
      </c>
      <c r="DB216" s="8">
        <v>60.96</v>
      </c>
      <c r="DC216" s="7">
        <v>-0.75</v>
      </c>
      <c r="DD216" s="7">
        <v>-0.75</v>
      </c>
      <c r="DE216" s="2" t="s">
        <v>210</v>
      </c>
      <c r="DF216" s="2" t="s">
        <v>197</v>
      </c>
      <c r="DG216" s="2" t="s">
        <v>596</v>
      </c>
      <c r="DH216" s="2" t="s">
        <v>1582</v>
      </c>
      <c r="DI216" s="2" t="s">
        <v>212</v>
      </c>
      <c r="DJ216" s="2" t="s">
        <v>200</v>
      </c>
      <c r="DK216" s="4"/>
      <c r="DL216" s="8"/>
      <c r="DM216" s="4">
        <v>7</v>
      </c>
      <c r="DN216" s="8">
        <v>100.66</v>
      </c>
      <c r="DO216" s="7">
        <v>-1</v>
      </c>
      <c r="DP216" s="7">
        <v>-1</v>
      </c>
      <c r="DQ216" s="2" t="s">
        <v>210</v>
      </c>
      <c r="DR216" s="2" t="s">
        <v>197</v>
      </c>
      <c r="DS216" s="2" t="s">
        <v>596</v>
      </c>
      <c r="DT216" s="2" t="s">
        <v>2465</v>
      </c>
      <c r="DU216" s="2" t="s">
        <v>212</v>
      </c>
      <c r="DV216" s="2" t="s">
        <v>200</v>
      </c>
      <c r="DW216" s="4">
        <v>2</v>
      </c>
      <c r="DX216" s="8">
        <v>32.92</v>
      </c>
      <c r="DY216" s="4">
        <v>11</v>
      </c>
      <c r="DZ216" s="8">
        <v>181.06</v>
      </c>
      <c r="EA216" s="7">
        <v>-0.8182</v>
      </c>
      <c r="EB216" s="7">
        <v>-0.8182</v>
      </c>
      <c r="EC216" s="2" t="s">
        <v>210</v>
      </c>
      <c r="ED216" s="2" t="s">
        <v>197</v>
      </c>
      <c r="EE216" s="2" t="s">
        <v>602</v>
      </c>
      <c r="EF216" s="2" t="s">
        <v>864</v>
      </c>
      <c r="EG216" s="2" t="s">
        <v>212</v>
      </c>
      <c r="EH216" s="2" t="s">
        <v>200</v>
      </c>
      <c r="EI216" s="4"/>
      <c r="EJ216" s="8"/>
      <c r="EK216" s="4"/>
      <c r="EL216" s="8"/>
      <c r="EM216" s="7"/>
      <c r="EN216" s="7"/>
      <c r="EO216" s="2" t="s">
        <v>406</v>
      </c>
      <c r="EP216" s="2" t="s">
        <v>243</v>
      </c>
      <c r="EQ216" s="2" t="s">
        <v>596</v>
      </c>
      <c r="ER216" s="2" t="s">
        <v>2466</v>
      </c>
      <c r="ES216" s="2" t="s">
        <v>212</v>
      </c>
      <c r="ET216" s="2" t="s">
        <v>200</v>
      </c>
      <c r="EU216" s="4">
        <v>2</v>
      </c>
      <c r="EV216" s="8">
        <v>31.16</v>
      </c>
      <c r="EW216" s="4">
        <v>2</v>
      </c>
      <c r="EX216" s="8">
        <v>31.16</v>
      </c>
      <c r="EY216" s="7"/>
      <c r="EZ216" s="7"/>
      <c r="FA216" s="2" t="s">
        <v>210</v>
      </c>
      <c r="FB216" s="2" t="s">
        <v>197</v>
      </c>
      <c r="FC216" s="2" t="s">
        <v>596</v>
      </c>
      <c r="FD216" s="2" t="s">
        <v>2467</v>
      </c>
      <c r="FE216" s="2" t="s">
        <v>212</v>
      </c>
      <c r="FF216" s="2" t="s">
        <v>200</v>
      </c>
      <c r="FG216" s="4"/>
      <c r="FH216" s="8"/>
      <c r="FI216" s="4">
        <v>2</v>
      </c>
      <c r="FJ216" s="8">
        <v>31.12</v>
      </c>
      <c r="FK216" s="7">
        <v>-1</v>
      </c>
      <c r="FL216" s="7">
        <v>-1</v>
      </c>
      <c r="FM216" s="2" t="s">
        <v>210</v>
      </c>
      <c r="FN216" s="2" t="s">
        <v>197</v>
      </c>
      <c r="FO216" s="2" t="s">
        <v>226</v>
      </c>
      <c r="FP216" s="2" t="s">
        <v>2468</v>
      </c>
      <c r="FQ216" s="2" t="s">
        <v>212</v>
      </c>
      <c r="FR216" s="2" t="s">
        <v>200</v>
      </c>
      <c r="FS216" s="4">
        <v>3</v>
      </c>
      <c r="FT216" s="8">
        <v>35.67</v>
      </c>
      <c r="FU216" s="4"/>
      <c r="FV216" s="8"/>
      <c r="FW216" s="7"/>
      <c r="FX216" s="7"/>
      <c r="FY216" s="2" t="s">
        <v>210</v>
      </c>
      <c r="FZ216" s="2" t="s">
        <v>197</v>
      </c>
      <c r="GA216" s="2" t="s">
        <v>1521</v>
      </c>
      <c r="GB216" s="2" t="s">
        <v>442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254</v>
      </c>
      <c r="GL216" s="2" t="s">
        <v>197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254</v>
      </c>
      <c r="GX216" s="2" t="s">
        <v>197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307</v>
      </c>
      <c r="HJ216" s="2" t="s">
        <v>197</v>
      </c>
      <c r="HK216" s="2" t="s">
        <v>2469</v>
      </c>
      <c r="HL216" s="2" t="s">
        <v>2470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254</v>
      </c>
      <c r="HV216" s="2" t="s">
        <v>197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210</v>
      </c>
      <c r="IH216" s="2" t="s">
        <v>197</v>
      </c>
      <c r="II216" s="2" t="s">
        <v>596</v>
      </c>
      <c r="IJ216" s="2" t="s">
        <v>631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228</v>
      </c>
      <c r="IT216" s="2" t="s">
        <v>197</v>
      </c>
      <c r="IU216" s="2" t="s">
        <v>1395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228</v>
      </c>
      <c r="JF216" s="2" t="s">
        <v>197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200</v>
      </c>
      <c r="JR216" s="2" t="s">
        <v>200</v>
      </c>
      <c r="JS216" s="2" t="s">
        <v>200</v>
      </c>
      <c r="JT216" s="2" t="s">
        <v>200</v>
      </c>
      <c r="JU216" s="2" t="s">
        <v>200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242</v>
      </c>
      <c r="KD216" s="2" t="s">
        <v>197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210</v>
      </c>
      <c r="KP216" s="2" t="s">
        <v>243</v>
      </c>
      <c r="KQ216" s="2" t="s">
        <v>1428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243</v>
      </c>
      <c r="LC216" s="2" t="s">
        <v>246</v>
      </c>
      <c r="LD216" s="2" t="s">
        <v>416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406</v>
      </c>
      <c r="LN216" s="2" t="s">
        <v>197</v>
      </c>
      <c r="LO216" s="2" t="s">
        <v>200</v>
      </c>
      <c r="LP216" s="2" t="s">
        <v>200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197</v>
      </c>
      <c r="MA216" s="2" t="s">
        <v>616</v>
      </c>
      <c r="MB216" s="2" t="s">
        <v>1924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210</v>
      </c>
      <c r="ML216" s="2" t="s">
        <v>251</v>
      </c>
      <c r="MM216" s="2" t="s">
        <v>618</v>
      </c>
      <c r="MN216" s="2" t="s">
        <v>2454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228</v>
      </c>
      <c r="NJ216" s="2" t="s">
        <v>197</v>
      </c>
      <c r="NK216" s="2" t="s">
        <v>200</v>
      </c>
      <c r="NL216" s="2" t="s">
        <v>200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210</v>
      </c>
      <c r="NV216" s="2" t="s">
        <v>243</v>
      </c>
      <c r="NW216" s="2" t="s">
        <v>279</v>
      </c>
      <c r="NX216" s="2" t="s">
        <v>200</v>
      </c>
      <c r="NY216" s="2" t="s">
        <v>212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200</v>
      </c>
      <c r="OH216" s="2" t="s">
        <v>200</v>
      </c>
      <c r="OI216" s="2" t="s">
        <v>200</v>
      </c>
      <c r="OJ216" s="2" t="s">
        <v>200</v>
      </c>
      <c r="OK216" s="2" t="s">
        <v>200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210</v>
      </c>
      <c r="OT216" s="2" t="s">
        <v>243</v>
      </c>
      <c r="OU216" s="2" t="s">
        <v>1886</v>
      </c>
      <c r="OV216" s="2" t="s">
        <v>2471</v>
      </c>
      <c r="OW216" s="2" t="s">
        <v>212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210</v>
      </c>
      <c r="PF216" s="2" t="s">
        <v>197</v>
      </c>
      <c r="PG216" s="2" t="s">
        <v>668</v>
      </c>
      <c r="PH216" s="2" t="s">
        <v>200</v>
      </c>
      <c r="PI216" s="2" t="s">
        <v>212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254</v>
      </c>
      <c r="PR216" s="2" t="s">
        <v>197</v>
      </c>
      <c r="PS216" s="2" t="s">
        <v>200</v>
      </c>
      <c r="PT216" s="2" t="s">
        <v>200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210</v>
      </c>
      <c r="QP216" s="2" t="s">
        <v>243</v>
      </c>
      <c r="QQ216" s="2" t="s">
        <v>2113</v>
      </c>
      <c r="QR216" s="2" t="s">
        <v>200</v>
      </c>
      <c r="QS216" s="2" t="s">
        <v>212</v>
      </c>
      <c r="QT216" s="2" t="s">
        <v>200</v>
      </c>
      <c r="QU216" s="4">
        <v>829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2472</v>
      </c>
      <c r="B217" s="2" t="s">
        <v>189</v>
      </c>
      <c r="C217" s="2" t="s">
        <v>190</v>
      </c>
      <c r="D217" s="2" t="s">
        <v>2422</v>
      </c>
      <c r="E217" s="2" t="s">
        <v>2423</v>
      </c>
      <c r="F217" s="2" t="s">
        <v>2424</v>
      </c>
      <c r="G217" s="2" t="s">
        <v>2424</v>
      </c>
      <c r="H217" s="2" t="s">
        <v>2424</v>
      </c>
      <c r="I217" s="2" t="s">
        <v>2425</v>
      </c>
      <c r="J217" s="2" t="s">
        <v>2426</v>
      </c>
      <c r="K217" s="2" t="s">
        <v>1563</v>
      </c>
      <c r="L217" s="3">
        <v>14.85</v>
      </c>
      <c r="M217" s="3">
        <v>15.59</v>
      </c>
      <c r="N217" s="3">
        <v>32.99</v>
      </c>
      <c r="O217" s="2" t="s">
        <v>197</v>
      </c>
      <c r="P217" s="2" t="s">
        <v>528</v>
      </c>
      <c r="Q217" s="2" t="s">
        <v>199</v>
      </c>
      <c r="R217" s="2" t="s">
        <v>200</v>
      </c>
      <c r="S217" s="2" t="s">
        <v>2473</v>
      </c>
      <c r="T217" s="2" t="s">
        <v>200</v>
      </c>
      <c r="U217" s="2" t="s">
        <v>200</v>
      </c>
      <c r="V217" s="2" t="s">
        <v>721</v>
      </c>
      <c r="W217" s="2" t="s">
        <v>723</v>
      </c>
      <c r="X217" s="2" t="s">
        <v>590</v>
      </c>
      <c r="Y217" s="2" t="s">
        <v>2474</v>
      </c>
      <c r="Z217" s="4">
        <v>693</v>
      </c>
      <c r="AA217" s="4">
        <f>=ROUNDDOWN(46.2,0)</f>
      </c>
      <c r="AB217" s="5">
        <v>15</v>
      </c>
      <c r="AC217" s="2" t="s">
        <v>200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/>
      <c r="AP217" s="4">
        <v>9</v>
      </c>
      <c r="AQ217" s="8">
        <v>132.54</v>
      </c>
      <c r="AR217" s="4">
        <v>60</v>
      </c>
      <c r="AS217" s="8">
        <v>922.6</v>
      </c>
      <c r="AT217" s="7">
        <v>-0.85</v>
      </c>
      <c r="AU217" s="7">
        <v>-0.8563</v>
      </c>
      <c r="AV217" s="4">
        <v>9</v>
      </c>
      <c r="AW217" s="8">
        <v>132.54</v>
      </c>
      <c r="AX217" s="4">
        <v>60</v>
      </c>
      <c r="AY217" s="8">
        <v>922.6</v>
      </c>
      <c r="AZ217" s="7">
        <v>-0.85</v>
      </c>
      <c r="BA217" s="7">
        <v>-0.8563</v>
      </c>
      <c r="BB217" s="7">
        <v>1</v>
      </c>
      <c r="BC217" s="4" t="s">
        <v>200</v>
      </c>
      <c r="BD217" s="8" t="s">
        <v>200</v>
      </c>
      <c r="BE217" s="4" t="s">
        <v>200</v>
      </c>
      <c r="BF217" s="8" t="s">
        <v>200</v>
      </c>
      <c r="BG217" s="7" t="s">
        <v>200</v>
      </c>
      <c r="BH217" s="7" t="s">
        <v>200</v>
      </c>
      <c r="BI217" s="7">
        <v>0.1204</v>
      </c>
      <c r="BJ217" s="4">
        <v>9</v>
      </c>
      <c r="BK217" s="8">
        <v>132.54</v>
      </c>
      <c r="BL217" s="2" t="s">
        <v>725</v>
      </c>
      <c r="BM217" s="7">
        <v>1</v>
      </c>
      <c r="BN217" s="7">
        <v>1</v>
      </c>
      <c r="BO217" s="4"/>
      <c r="BP217" s="8"/>
      <c r="BQ217" s="4">
        <v>8</v>
      </c>
      <c r="BR217" s="8">
        <v>125.36</v>
      </c>
      <c r="BS217" s="7">
        <v>-1</v>
      </c>
      <c r="BT217" s="7">
        <v>-1</v>
      </c>
      <c r="BU217" s="2" t="s">
        <v>210</v>
      </c>
      <c r="BV217" s="2" t="s">
        <v>197</v>
      </c>
      <c r="BW217" s="2" t="s">
        <v>200</v>
      </c>
      <c r="BX217" s="2" t="s">
        <v>2475</v>
      </c>
      <c r="BY217" s="2" t="s">
        <v>212</v>
      </c>
      <c r="BZ217" s="2" t="s">
        <v>200</v>
      </c>
      <c r="CA217" s="4">
        <v>1</v>
      </c>
      <c r="CB217" s="8">
        <v>11.46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2476</v>
      </c>
      <c r="CJ217" s="2" t="s">
        <v>2477</v>
      </c>
      <c r="CK217" s="2" t="s">
        <v>212</v>
      </c>
      <c r="CL217" s="2" t="s">
        <v>200</v>
      </c>
      <c r="CM217" s="4">
        <v>1</v>
      </c>
      <c r="CN217" s="8">
        <v>14.4</v>
      </c>
      <c r="CO217" s="4">
        <v>2</v>
      </c>
      <c r="CP217" s="8">
        <v>28.8</v>
      </c>
      <c r="CQ217" s="7">
        <v>-0.5</v>
      </c>
      <c r="CR217" s="7">
        <v>-0.5</v>
      </c>
      <c r="CS217" s="2" t="s">
        <v>210</v>
      </c>
      <c r="CT217" s="2" t="s">
        <v>197</v>
      </c>
      <c r="CU217" s="2" t="s">
        <v>1362</v>
      </c>
      <c r="CV217" s="2" t="s">
        <v>2478</v>
      </c>
      <c r="CW217" s="2" t="s">
        <v>212</v>
      </c>
      <c r="CX217" s="2" t="s">
        <v>200</v>
      </c>
      <c r="CY217" s="4">
        <v>7</v>
      </c>
      <c r="CZ217" s="8">
        <v>106.68</v>
      </c>
      <c r="DA217" s="4"/>
      <c r="DB217" s="8"/>
      <c r="DC217" s="7"/>
      <c r="DD217" s="7"/>
      <c r="DE217" s="2" t="s">
        <v>210</v>
      </c>
      <c r="DF217" s="2" t="s">
        <v>197</v>
      </c>
      <c r="DG217" s="2" t="s">
        <v>2479</v>
      </c>
      <c r="DH217" s="2" t="s">
        <v>2480</v>
      </c>
      <c r="DI217" s="2" t="s">
        <v>212</v>
      </c>
      <c r="DJ217" s="2" t="s">
        <v>200</v>
      </c>
      <c r="DK217" s="4"/>
      <c r="DL217" s="8"/>
      <c r="DM217" s="4">
        <v>11</v>
      </c>
      <c r="DN217" s="8">
        <v>158.18</v>
      </c>
      <c r="DO217" s="7">
        <v>-1</v>
      </c>
      <c r="DP217" s="7">
        <v>-1</v>
      </c>
      <c r="DQ217" s="2" t="s">
        <v>210</v>
      </c>
      <c r="DR217" s="2" t="s">
        <v>197</v>
      </c>
      <c r="DS217" s="2" t="s">
        <v>2290</v>
      </c>
      <c r="DT217" s="2" t="s">
        <v>2477</v>
      </c>
      <c r="DU217" s="2" t="s">
        <v>212</v>
      </c>
      <c r="DV217" s="2" t="s">
        <v>200</v>
      </c>
      <c r="DW217" s="4"/>
      <c r="DX217" s="8"/>
      <c r="DY217" s="4">
        <v>3</v>
      </c>
      <c r="DZ217" s="8">
        <v>49.38</v>
      </c>
      <c r="EA217" s="7">
        <v>-1</v>
      </c>
      <c r="EB217" s="7">
        <v>-1</v>
      </c>
      <c r="EC217" s="2" t="s">
        <v>210</v>
      </c>
      <c r="ED217" s="2" t="s">
        <v>197</v>
      </c>
      <c r="EE217" s="2" t="s">
        <v>602</v>
      </c>
      <c r="EF217" s="2" t="s">
        <v>864</v>
      </c>
      <c r="EG217" s="2" t="s">
        <v>212</v>
      </c>
      <c r="EH217" s="2" t="s">
        <v>200</v>
      </c>
      <c r="EI217" s="4"/>
      <c r="EJ217" s="8"/>
      <c r="EK217" s="4"/>
      <c r="EL217" s="8"/>
      <c r="EM217" s="7"/>
      <c r="EN217" s="7"/>
      <c r="EO217" s="2" t="s">
        <v>210</v>
      </c>
      <c r="EP217" s="2" t="s">
        <v>243</v>
      </c>
      <c r="EQ217" s="2" t="s">
        <v>2481</v>
      </c>
      <c r="ER217" s="2" t="s">
        <v>2482</v>
      </c>
      <c r="ES217" s="2" t="s">
        <v>212</v>
      </c>
      <c r="ET217" s="2" t="s">
        <v>200</v>
      </c>
      <c r="EU217" s="4"/>
      <c r="EV217" s="8"/>
      <c r="EW217" s="4">
        <v>36</v>
      </c>
      <c r="EX217" s="8">
        <v>560.88</v>
      </c>
      <c r="EY217" s="7">
        <v>-1</v>
      </c>
      <c r="EZ217" s="7">
        <v>-1</v>
      </c>
      <c r="FA217" s="2" t="s">
        <v>210</v>
      </c>
      <c r="FB217" s="2" t="s">
        <v>197</v>
      </c>
      <c r="FC217" s="2" t="s">
        <v>2483</v>
      </c>
      <c r="FD217" s="2" t="s">
        <v>2484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478</v>
      </c>
      <c r="FP217" s="2" t="s">
        <v>292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210</v>
      </c>
      <c r="FZ217" s="2" t="s">
        <v>197</v>
      </c>
      <c r="GA217" s="2" t="s">
        <v>1521</v>
      </c>
      <c r="GB217" s="2" t="s">
        <v>293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254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254</v>
      </c>
      <c r="GX217" s="2" t="s">
        <v>197</v>
      </c>
      <c r="GY217" s="2" t="s">
        <v>200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307</v>
      </c>
      <c r="HJ217" s="2" t="s">
        <v>197</v>
      </c>
      <c r="HK217" s="2" t="s">
        <v>233</v>
      </c>
      <c r="HL217" s="2" t="s">
        <v>200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254</v>
      </c>
      <c r="HV217" s="2" t="s">
        <v>197</v>
      </c>
      <c r="HW217" s="2" t="s">
        <v>200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210</v>
      </c>
      <c r="IH217" s="2" t="s">
        <v>197</v>
      </c>
      <c r="II217" s="2" t="s">
        <v>2483</v>
      </c>
      <c r="IJ217" s="2" t="s">
        <v>1590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251</v>
      </c>
      <c r="IU217" s="2" t="s">
        <v>1019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254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200</v>
      </c>
      <c r="JR217" s="2" t="s">
        <v>200</v>
      </c>
      <c r="JS217" s="2" t="s">
        <v>200</v>
      </c>
      <c r="JT217" s="2" t="s">
        <v>200</v>
      </c>
      <c r="JU217" s="2" t="s">
        <v>200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242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210</v>
      </c>
      <c r="KP217" s="2" t="s">
        <v>243</v>
      </c>
      <c r="KQ217" s="2" t="s">
        <v>1428</v>
      </c>
      <c r="KR217" s="2" t="s">
        <v>341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210</v>
      </c>
      <c r="LB217" s="2" t="s">
        <v>197</v>
      </c>
      <c r="LC217" s="2" t="s">
        <v>315</v>
      </c>
      <c r="LD217" s="2" t="s">
        <v>1546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406</v>
      </c>
      <c r="LN217" s="2" t="s">
        <v>197</v>
      </c>
      <c r="LO217" s="2" t="s">
        <v>200</v>
      </c>
      <c r="LP217" s="2" t="s">
        <v>200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210</v>
      </c>
      <c r="LZ217" s="2" t="s">
        <v>197</v>
      </c>
      <c r="MA217" s="2" t="s">
        <v>2485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210</v>
      </c>
      <c r="ML217" s="2" t="s">
        <v>251</v>
      </c>
      <c r="MM217" s="2" t="s">
        <v>2271</v>
      </c>
      <c r="MN217" s="2" t="s">
        <v>224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254</v>
      </c>
      <c r="NJ217" s="2" t="s">
        <v>197</v>
      </c>
      <c r="NK217" s="2" t="s">
        <v>200</v>
      </c>
      <c r="NL217" s="2" t="s">
        <v>200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210</v>
      </c>
      <c r="NV217" s="2" t="s">
        <v>243</v>
      </c>
      <c r="NW217" s="2" t="s">
        <v>279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200</v>
      </c>
      <c r="OH217" s="2" t="s">
        <v>200</v>
      </c>
      <c r="OI217" s="2" t="s">
        <v>200</v>
      </c>
      <c r="OJ217" s="2" t="s">
        <v>200</v>
      </c>
      <c r="OK217" s="2" t="s">
        <v>200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228</v>
      </c>
      <c r="OT217" s="2" t="s">
        <v>243</v>
      </c>
      <c r="OU217" s="2" t="s">
        <v>200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210</v>
      </c>
      <c r="PF217" s="2" t="s">
        <v>197</v>
      </c>
      <c r="PG217" s="2" t="s">
        <v>668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254</v>
      </c>
      <c r="PR217" s="2" t="s">
        <v>197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228</v>
      </c>
      <c r="QP217" s="2" t="s">
        <v>243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>
        <v>693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2486</v>
      </c>
      <c r="B218" s="2" t="s">
        <v>189</v>
      </c>
      <c r="C218" s="2" t="s">
        <v>190</v>
      </c>
      <c r="D218" s="2" t="s">
        <v>2422</v>
      </c>
      <c r="E218" s="2" t="s">
        <v>2423</v>
      </c>
      <c r="F218" s="2" t="s">
        <v>2424</v>
      </c>
      <c r="G218" s="2" t="s">
        <v>2424</v>
      </c>
      <c r="H218" s="2" t="s">
        <v>2424</v>
      </c>
      <c r="I218" s="2" t="s">
        <v>2425</v>
      </c>
      <c r="J218" s="2" t="s">
        <v>2426</v>
      </c>
      <c r="K218" s="2" t="s">
        <v>2487</v>
      </c>
      <c r="L218" s="3">
        <v>14.85</v>
      </c>
      <c r="M218" s="3">
        <v>15.59</v>
      </c>
      <c r="N218" s="3">
        <v>32.99</v>
      </c>
      <c r="O218" s="2" t="s">
        <v>395</v>
      </c>
      <c r="P218" s="2" t="s">
        <v>396</v>
      </c>
      <c r="Q218" s="2" t="s">
        <v>199</v>
      </c>
      <c r="R218" s="2" t="s">
        <v>200</v>
      </c>
      <c r="S218" s="2" t="s">
        <v>2488</v>
      </c>
      <c r="T218" s="2" t="s">
        <v>200</v>
      </c>
      <c r="U218" s="2" t="s">
        <v>200</v>
      </c>
      <c r="V218" s="2" t="s">
        <v>721</v>
      </c>
      <c r="W218" s="2" t="s">
        <v>723</v>
      </c>
      <c r="X218" s="2" t="s">
        <v>590</v>
      </c>
      <c r="Y218" s="2" t="s">
        <v>592</v>
      </c>
      <c r="Z218" s="4">
        <v>3</v>
      </c>
      <c r="AA218" s="4">
        <f>=ROUNDDOWN(15,0)</f>
      </c>
      <c r="AB218" s="5">
        <v>0.2</v>
      </c>
      <c r="AC218" s="2" t="s">
        <v>200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/>
      <c r="AP218" s="4"/>
      <c r="AQ218" s="8"/>
      <c r="AR218" s="4">
        <v>4</v>
      </c>
      <c r="AS218" s="8">
        <v>63.4</v>
      </c>
      <c r="AT218" s="7">
        <v>-1</v>
      </c>
      <c r="AU218" s="7">
        <v>-1</v>
      </c>
      <c r="AV218" s="4"/>
      <c r="AW218" s="8"/>
      <c r="AX218" s="4">
        <v>4</v>
      </c>
      <c r="AY218" s="8">
        <v>63.4</v>
      </c>
      <c r="AZ218" s="7">
        <v>-1</v>
      </c>
      <c r="BA218" s="7">
        <v>-1</v>
      </c>
      <c r="BB218" s="7"/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/>
      <c r="BJ218" s="4"/>
      <c r="BK218" s="8"/>
      <c r="BL218" s="2" t="s">
        <v>940</v>
      </c>
      <c r="BM218" s="7"/>
      <c r="BN218" s="7"/>
      <c r="BO218" s="4"/>
      <c r="BP218" s="8"/>
      <c r="BQ218" s="4"/>
      <c r="BR218" s="8"/>
      <c r="BS218" s="7"/>
      <c r="BT218" s="7"/>
      <c r="BU218" s="2" t="s">
        <v>210</v>
      </c>
      <c r="BV218" s="2" t="s">
        <v>243</v>
      </c>
      <c r="BW218" s="2" t="s">
        <v>200</v>
      </c>
      <c r="BX218" s="2" t="s">
        <v>2220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243</v>
      </c>
      <c r="CI218" s="2" t="s">
        <v>596</v>
      </c>
      <c r="CJ218" s="2" t="s">
        <v>2451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243</v>
      </c>
      <c r="CU218" s="2" t="s">
        <v>598</v>
      </c>
      <c r="CV218" s="2" t="s">
        <v>2489</v>
      </c>
      <c r="CW218" s="2" t="s">
        <v>212</v>
      </c>
      <c r="CX218" s="2" t="s">
        <v>200</v>
      </c>
      <c r="CY218" s="4"/>
      <c r="CZ218" s="8"/>
      <c r="DA218" s="4">
        <v>2</v>
      </c>
      <c r="DB218" s="8">
        <v>30.48</v>
      </c>
      <c r="DC218" s="7">
        <v>-1</v>
      </c>
      <c r="DD218" s="7">
        <v>-1</v>
      </c>
      <c r="DE218" s="2" t="s">
        <v>210</v>
      </c>
      <c r="DF218" s="2" t="s">
        <v>243</v>
      </c>
      <c r="DG218" s="2" t="s">
        <v>596</v>
      </c>
      <c r="DH218" s="2" t="s">
        <v>1582</v>
      </c>
      <c r="DI218" s="2" t="s">
        <v>212</v>
      </c>
      <c r="DJ218" s="2" t="s">
        <v>200</v>
      </c>
      <c r="DK218" s="4"/>
      <c r="DL218" s="8"/>
      <c r="DM218" s="4"/>
      <c r="DN218" s="8"/>
      <c r="DO218" s="7"/>
      <c r="DP218" s="7"/>
      <c r="DQ218" s="2" t="s">
        <v>210</v>
      </c>
      <c r="DR218" s="2" t="s">
        <v>243</v>
      </c>
      <c r="DS218" s="2" t="s">
        <v>596</v>
      </c>
      <c r="DT218" s="2" t="s">
        <v>1893</v>
      </c>
      <c r="DU218" s="2" t="s">
        <v>212</v>
      </c>
      <c r="DV218" s="2" t="s">
        <v>200</v>
      </c>
      <c r="DW218" s="4"/>
      <c r="DX218" s="8"/>
      <c r="DY218" s="4">
        <v>2</v>
      </c>
      <c r="DZ218" s="8">
        <v>32.92</v>
      </c>
      <c r="EA218" s="7">
        <v>-1</v>
      </c>
      <c r="EB218" s="7">
        <v>-1</v>
      </c>
      <c r="EC218" s="2" t="s">
        <v>210</v>
      </c>
      <c r="ED218" s="2" t="s">
        <v>243</v>
      </c>
      <c r="EE218" s="2" t="s">
        <v>602</v>
      </c>
      <c r="EF218" s="2" t="s">
        <v>2490</v>
      </c>
      <c r="EG218" s="2" t="s">
        <v>212</v>
      </c>
      <c r="EH218" s="2" t="s">
        <v>200</v>
      </c>
      <c r="EI218" s="4"/>
      <c r="EJ218" s="8"/>
      <c r="EK218" s="4"/>
      <c r="EL218" s="8"/>
      <c r="EM218" s="7"/>
      <c r="EN218" s="7"/>
      <c r="EO218" s="2" t="s">
        <v>406</v>
      </c>
      <c r="EP218" s="2" t="s">
        <v>243</v>
      </c>
      <c r="EQ218" s="2" t="s">
        <v>596</v>
      </c>
      <c r="ER218" s="2" t="s">
        <v>2491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243</v>
      </c>
      <c r="FC218" s="2" t="s">
        <v>596</v>
      </c>
      <c r="FD218" s="2" t="s">
        <v>1582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210</v>
      </c>
      <c r="FN218" s="2" t="s">
        <v>243</v>
      </c>
      <c r="FO218" s="2" t="s">
        <v>226</v>
      </c>
      <c r="FP218" s="2" t="s">
        <v>221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210</v>
      </c>
      <c r="FZ218" s="2" t="s">
        <v>243</v>
      </c>
      <c r="GA218" s="2" t="s">
        <v>1521</v>
      </c>
      <c r="GB218" s="2" t="s">
        <v>2081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254</v>
      </c>
      <c r="GL218" s="2" t="s">
        <v>243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254</v>
      </c>
      <c r="GX218" s="2" t="s">
        <v>243</v>
      </c>
      <c r="GY218" s="2" t="s">
        <v>200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243</v>
      </c>
      <c r="HK218" s="2" t="s">
        <v>233</v>
      </c>
      <c r="HL218" s="2" t="s">
        <v>451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254</v>
      </c>
      <c r="HV218" s="2" t="s">
        <v>243</v>
      </c>
      <c r="HW218" s="2" t="s">
        <v>200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210</v>
      </c>
      <c r="IH218" s="2" t="s">
        <v>243</v>
      </c>
      <c r="II218" s="2" t="s">
        <v>596</v>
      </c>
      <c r="IJ218" s="2" t="s">
        <v>2220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210</v>
      </c>
      <c r="IT218" s="2" t="s">
        <v>243</v>
      </c>
      <c r="IU218" s="2" t="s">
        <v>1395</v>
      </c>
      <c r="IV218" s="2" t="s">
        <v>2182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228</v>
      </c>
      <c r="JF218" s="2" t="s">
        <v>243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200</v>
      </c>
      <c r="JR218" s="2" t="s">
        <v>200</v>
      </c>
      <c r="JS218" s="2" t="s">
        <v>200</v>
      </c>
      <c r="JT218" s="2" t="s">
        <v>200</v>
      </c>
      <c r="JU218" s="2" t="s">
        <v>200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242</v>
      </c>
      <c r="KD218" s="2" t="s">
        <v>243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210</v>
      </c>
      <c r="KP218" s="2" t="s">
        <v>243</v>
      </c>
      <c r="KQ218" s="2" t="s">
        <v>2237</v>
      </c>
      <c r="KR218" s="2" t="s">
        <v>799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210</v>
      </c>
      <c r="LB218" s="2" t="s">
        <v>243</v>
      </c>
      <c r="LC218" s="2" t="s">
        <v>246</v>
      </c>
      <c r="LD218" s="2" t="s">
        <v>739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243</v>
      </c>
      <c r="LO218" s="2" t="s">
        <v>503</v>
      </c>
      <c r="LP218" s="2" t="s">
        <v>386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243</v>
      </c>
      <c r="MA218" s="2" t="s">
        <v>616</v>
      </c>
      <c r="MB218" s="2" t="s">
        <v>2492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210</v>
      </c>
      <c r="ML218" s="2" t="s">
        <v>243</v>
      </c>
      <c r="MM218" s="2" t="s">
        <v>618</v>
      </c>
      <c r="MN218" s="2" t="s">
        <v>1585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228</v>
      </c>
      <c r="NJ218" s="2" t="s">
        <v>243</v>
      </c>
      <c r="NK218" s="2" t="s">
        <v>200</v>
      </c>
      <c r="NL218" s="2" t="s">
        <v>200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210</v>
      </c>
      <c r="NV218" s="2" t="s">
        <v>243</v>
      </c>
      <c r="NW218" s="2" t="s">
        <v>279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200</v>
      </c>
      <c r="OH218" s="2" t="s">
        <v>200</v>
      </c>
      <c r="OI218" s="2" t="s">
        <v>200</v>
      </c>
      <c r="OJ218" s="2" t="s">
        <v>200</v>
      </c>
      <c r="OK218" s="2" t="s">
        <v>200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243</v>
      </c>
      <c r="OU218" s="2" t="s">
        <v>1886</v>
      </c>
      <c r="OV218" s="2" t="s">
        <v>672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210</v>
      </c>
      <c r="PF218" s="2" t="s">
        <v>243</v>
      </c>
      <c r="PG218" s="2" t="s">
        <v>668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254</v>
      </c>
      <c r="PR218" s="2" t="s">
        <v>243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210</v>
      </c>
      <c r="QP218" s="2" t="s">
        <v>243</v>
      </c>
      <c r="QQ218" s="2" t="s">
        <v>2113</v>
      </c>
      <c r="QR218" s="2" t="s">
        <v>200</v>
      </c>
      <c r="QS218" s="2" t="s">
        <v>212</v>
      </c>
      <c r="QT218" s="2" t="s">
        <v>200</v>
      </c>
      <c r="QU218" s="4">
        <v>3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2493</v>
      </c>
      <c r="B219" s="2" t="s">
        <v>189</v>
      </c>
      <c r="C219" s="2" t="s">
        <v>190</v>
      </c>
      <c r="D219" s="2" t="s">
        <v>2422</v>
      </c>
      <c r="E219" s="2" t="s">
        <v>2423</v>
      </c>
      <c r="F219" s="2" t="s">
        <v>2494</v>
      </c>
      <c r="G219" s="2" t="s">
        <v>2494</v>
      </c>
      <c r="H219" s="2" t="s">
        <v>2494</v>
      </c>
      <c r="I219" s="2" t="s">
        <v>2495</v>
      </c>
      <c r="J219" s="2" t="s">
        <v>2426</v>
      </c>
      <c r="K219" s="2" t="s">
        <v>1414</v>
      </c>
      <c r="L219" s="3">
        <v>14.85</v>
      </c>
      <c r="M219" s="3">
        <v>15.59</v>
      </c>
      <c r="N219" s="3">
        <v>32.99</v>
      </c>
      <c r="O219" s="2" t="s">
        <v>197</v>
      </c>
      <c r="P219" s="2" t="s">
        <v>431</v>
      </c>
      <c r="Q219" s="2" t="s">
        <v>199</v>
      </c>
      <c r="R219" s="2" t="s">
        <v>200</v>
      </c>
      <c r="S219" s="2" t="s">
        <v>2496</v>
      </c>
      <c r="T219" s="2" t="s">
        <v>200</v>
      </c>
      <c r="U219" s="2" t="s">
        <v>200</v>
      </c>
      <c r="V219" s="2" t="s">
        <v>1346</v>
      </c>
      <c r="W219" s="2" t="s">
        <v>723</v>
      </c>
      <c r="X219" s="2" t="s">
        <v>590</v>
      </c>
      <c r="Y219" s="2" t="s">
        <v>592</v>
      </c>
      <c r="Z219" s="4">
        <v>1578</v>
      </c>
      <c r="AA219" s="4">
        <f>=ROUNDDOWN(31.56,0)</f>
      </c>
      <c r="AB219" s="5">
        <v>50</v>
      </c>
      <c r="AC219" s="2" t="s">
        <v>164</v>
      </c>
      <c r="AD219" s="4">
        <v>700</v>
      </c>
      <c r="AE219" s="4">
        <v>700</v>
      </c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/>
      <c r="AP219" s="4">
        <v>14</v>
      </c>
      <c r="AQ219" s="8">
        <v>221</v>
      </c>
      <c r="AR219" s="4">
        <v>25</v>
      </c>
      <c r="AS219" s="8">
        <v>383.48</v>
      </c>
      <c r="AT219" s="7">
        <v>-0.44</v>
      </c>
      <c r="AU219" s="7">
        <v>-0.4237</v>
      </c>
      <c r="AV219" s="4">
        <v>14</v>
      </c>
      <c r="AW219" s="8">
        <v>221</v>
      </c>
      <c r="AX219" s="4">
        <v>25</v>
      </c>
      <c r="AY219" s="8">
        <v>383.48</v>
      </c>
      <c r="AZ219" s="7">
        <v>-0.44</v>
      </c>
      <c r="BA219" s="7">
        <v>-0.4237</v>
      </c>
      <c r="BB219" s="7">
        <v>1</v>
      </c>
      <c r="BC219" s="4">
        <v>14</v>
      </c>
      <c r="BD219" s="8">
        <v>221</v>
      </c>
      <c r="BE219" s="4">
        <v>49</v>
      </c>
      <c r="BF219" s="8">
        <v>699.97</v>
      </c>
      <c r="BG219" s="7">
        <v>-0.7143</v>
      </c>
      <c r="BH219" s="7">
        <v>-0.6843</v>
      </c>
      <c r="BI219" s="7">
        <v>1</v>
      </c>
      <c r="BJ219" s="4">
        <v>14</v>
      </c>
      <c r="BK219" s="8">
        <v>221</v>
      </c>
      <c r="BL219" s="2" t="s">
        <v>2497</v>
      </c>
      <c r="BM219" s="7">
        <v>1</v>
      </c>
      <c r="BN219" s="7">
        <v>1</v>
      </c>
      <c r="BO219" s="4">
        <v>2</v>
      </c>
      <c r="BP219" s="8">
        <v>32.1</v>
      </c>
      <c r="BQ219" s="4">
        <v>2</v>
      </c>
      <c r="BR219" s="8">
        <v>32.1</v>
      </c>
      <c r="BS219" s="7"/>
      <c r="BT219" s="7"/>
      <c r="BU219" s="2" t="s">
        <v>210</v>
      </c>
      <c r="BV219" s="2" t="s">
        <v>197</v>
      </c>
      <c r="BW219" s="2" t="s">
        <v>200</v>
      </c>
      <c r="BX219" s="2" t="s">
        <v>595</v>
      </c>
      <c r="BY219" s="2" t="s">
        <v>212</v>
      </c>
      <c r="BZ219" s="2" t="s">
        <v>200</v>
      </c>
      <c r="CA219" s="4"/>
      <c r="CB219" s="8"/>
      <c r="CC219" s="4">
        <v>4</v>
      </c>
      <c r="CD219" s="8">
        <v>57.32</v>
      </c>
      <c r="CE219" s="7">
        <v>-1</v>
      </c>
      <c r="CF219" s="7">
        <v>-1</v>
      </c>
      <c r="CG219" s="2" t="s">
        <v>210</v>
      </c>
      <c r="CH219" s="2" t="s">
        <v>197</v>
      </c>
      <c r="CI219" s="2" t="s">
        <v>596</v>
      </c>
      <c r="CJ219" s="2" t="s">
        <v>2498</v>
      </c>
      <c r="CK219" s="2" t="s">
        <v>212</v>
      </c>
      <c r="CL219" s="2" t="s">
        <v>200</v>
      </c>
      <c r="CM219" s="4">
        <v>9</v>
      </c>
      <c r="CN219" s="8">
        <v>142.56</v>
      </c>
      <c r="CO219" s="4">
        <v>2</v>
      </c>
      <c r="CP219" s="8">
        <v>31.68</v>
      </c>
      <c r="CQ219" s="7">
        <v>3.5</v>
      </c>
      <c r="CR219" s="7">
        <v>3.5</v>
      </c>
      <c r="CS219" s="2" t="s">
        <v>210</v>
      </c>
      <c r="CT219" s="2" t="s">
        <v>197</v>
      </c>
      <c r="CU219" s="2" t="s">
        <v>598</v>
      </c>
      <c r="CV219" s="2" t="s">
        <v>2121</v>
      </c>
      <c r="CW219" s="2" t="s">
        <v>212</v>
      </c>
      <c r="CX219" s="2" t="s">
        <v>200</v>
      </c>
      <c r="CY219" s="4">
        <v>1</v>
      </c>
      <c r="CZ219" s="8">
        <v>15.24</v>
      </c>
      <c r="DA219" s="4">
        <v>9</v>
      </c>
      <c r="DB219" s="8">
        <v>137.16</v>
      </c>
      <c r="DC219" s="7">
        <v>-0.8889</v>
      </c>
      <c r="DD219" s="7">
        <v>-0.8889</v>
      </c>
      <c r="DE219" s="2" t="s">
        <v>210</v>
      </c>
      <c r="DF219" s="2" t="s">
        <v>197</v>
      </c>
      <c r="DG219" s="2" t="s">
        <v>596</v>
      </c>
      <c r="DH219" s="2" t="s">
        <v>631</v>
      </c>
      <c r="DI219" s="2" t="s">
        <v>212</v>
      </c>
      <c r="DJ219" s="2" t="s">
        <v>200</v>
      </c>
      <c r="DK219" s="4"/>
      <c r="DL219" s="8"/>
      <c r="DM219" s="4"/>
      <c r="DN219" s="8"/>
      <c r="DO219" s="7"/>
      <c r="DP219" s="7"/>
      <c r="DQ219" s="2" t="s">
        <v>210</v>
      </c>
      <c r="DR219" s="2" t="s">
        <v>197</v>
      </c>
      <c r="DS219" s="2" t="s">
        <v>596</v>
      </c>
      <c r="DT219" s="2" t="s">
        <v>2499</v>
      </c>
      <c r="DU219" s="2" t="s">
        <v>212</v>
      </c>
      <c r="DV219" s="2" t="s">
        <v>200</v>
      </c>
      <c r="DW219" s="4"/>
      <c r="DX219" s="8"/>
      <c r="DY219" s="4"/>
      <c r="DZ219" s="8"/>
      <c r="EA219" s="7"/>
      <c r="EB219" s="7"/>
      <c r="EC219" s="2" t="s">
        <v>210</v>
      </c>
      <c r="ED219" s="2" t="s">
        <v>197</v>
      </c>
      <c r="EE219" s="2" t="s">
        <v>602</v>
      </c>
      <c r="EF219" s="2" t="s">
        <v>227</v>
      </c>
      <c r="EG219" s="2" t="s">
        <v>212</v>
      </c>
      <c r="EH219" s="2" t="s">
        <v>200</v>
      </c>
      <c r="EI219" s="4"/>
      <c r="EJ219" s="8"/>
      <c r="EK219" s="4">
        <v>1</v>
      </c>
      <c r="EL219" s="8">
        <v>16.37</v>
      </c>
      <c r="EM219" s="7">
        <v>-1</v>
      </c>
      <c r="EN219" s="7">
        <v>-1</v>
      </c>
      <c r="EO219" s="2" t="s">
        <v>210</v>
      </c>
      <c r="EP219" s="2" t="s">
        <v>197</v>
      </c>
      <c r="EQ219" s="2" t="s">
        <v>596</v>
      </c>
      <c r="ER219" s="2" t="s">
        <v>2500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197</v>
      </c>
      <c r="FC219" s="2" t="s">
        <v>596</v>
      </c>
      <c r="FD219" s="2" t="s">
        <v>2501</v>
      </c>
      <c r="FE219" s="2" t="s">
        <v>212</v>
      </c>
      <c r="FF219" s="2" t="s">
        <v>200</v>
      </c>
      <c r="FG219" s="4">
        <v>2</v>
      </c>
      <c r="FH219" s="8">
        <v>31.1</v>
      </c>
      <c r="FI219" s="4">
        <v>7</v>
      </c>
      <c r="FJ219" s="8">
        <v>108.85</v>
      </c>
      <c r="FK219" s="7">
        <v>-0.7143</v>
      </c>
      <c r="FL219" s="7">
        <v>-0.7143</v>
      </c>
      <c r="FM219" s="2" t="s">
        <v>210</v>
      </c>
      <c r="FN219" s="2" t="s">
        <v>197</v>
      </c>
      <c r="FO219" s="2" t="s">
        <v>226</v>
      </c>
      <c r="FP219" s="2" t="s">
        <v>1003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228</v>
      </c>
      <c r="FZ219" s="2" t="s">
        <v>197</v>
      </c>
      <c r="GA219" s="2" t="s">
        <v>200</v>
      </c>
      <c r="GB219" s="2" t="s">
        <v>200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254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254</v>
      </c>
      <c r="GX219" s="2" t="s">
        <v>197</v>
      </c>
      <c r="GY219" s="2" t="s">
        <v>200</v>
      </c>
      <c r="GZ219" s="2" t="s">
        <v>200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233</v>
      </c>
      <c r="HL219" s="2" t="s">
        <v>1657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210</v>
      </c>
      <c r="HV219" s="2" t="s">
        <v>197</v>
      </c>
      <c r="HW219" s="2" t="s">
        <v>235</v>
      </c>
      <c r="HX219" s="2" t="s">
        <v>920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197</v>
      </c>
      <c r="II219" s="2" t="s">
        <v>596</v>
      </c>
      <c r="IJ219" s="2" t="s">
        <v>1891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197</v>
      </c>
      <c r="IU219" s="2" t="s">
        <v>311</v>
      </c>
      <c r="IV219" s="2" t="s">
        <v>821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228</v>
      </c>
      <c r="JF219" s="2" t="s">
        <v>197</v>
      </c>
      <c r="JG219" s="2" t="s">
        <v>200</v>
      </c>
      <c r="JH219" s="2" t="s">
        <v>200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200</v>
      </c>
      <c r="JR219" s="2" t="s">
        <v>200</v>
      </c>
      <c r="JS219" s="2" t="s">
        <v>200</v>
      </c>
      <c r="JT219" s="2" t="s">
        <v>200</v>
      </c>
      <c r="JU219" s="2" t="s">
        <v>200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242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243</v>
      </c>
      <c r="KQ219" s="2" t="s">
        <v>1428</v>
      </c>
      <c r="KR219" s="2" t="s">
        <v>2456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243</v>
      </c>
      <c r="LC219" s="2" t="s">
        <v>1458</v>
      </c>
      <c r="LD219" s="2" t="s">
        <v>297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406</v>
      </c>
      <c r="LN219" s="2" t="s">
        <v>197</v>
      </c>
      <c r="LO219" s="2" t="s">
        <v>200</v>
      </c>
      <c r="LP219" s="2" t="s">
        <v>200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197</v>
      </c>
      <c r="MA219" s="2" t="s">
        <v>616</v>
      </c>
      <c r="MB219" s="2" t="s">
        <v>2502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210</v>
      </c>
      <c r="ML219" s="2" t="s">
        <v>251</v>
      </c>
      <c r="MM219" s="2" t="s">
        <v>618</v>
      </c>
      <c r="MN219" s="2" t="s">
        <v>2503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254</v>
      </c>
      <c r="NJ219" s="2" t="s">
        <v>197</v>
      </c>
      <c r="NK219" s="2" t="s">
        <v>200</v>
      </c>
      <c r="NL219" s="2" t="s">
        <v>200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210</v>
      </c>
      <c r="NV219" s="2" t="s">
        <v>243</v>
      </c>
      <c r="NW219" s="2" t="s">
        <v>279</v>
      </c>
      <c r="NX219" s="2" t="s">
        <v>200</v>
      </c>
      <c r="NY219" s="2" t="s">
        <v>212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200</v>
      </c>
      <c r="OH219" s="2" t="s">
        <v>200</v>
      </c>
      <c r="OI219" s="2" t="s">
        <v>200</v>
      </c>
      <c r="OJ219" s="2" t="s">
        <v>200</v>
      </c>
      <c r="OK219" s="2" t="s">
        <v>200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243</v>
      </c>
      <c r="OU219" s="2" t="s">
        <v>666</v>
      </c>
      <c r="OV219" s="2" t="s">
        <v>2504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307</v>
      </c>
      <c r="PF219" s="2" t="s">
        <v>197</v>
      </c>
      <c r="PG219" s="2" t="s">
        <v>2505</v>
      </c>
      <c r="PH219" s="2" t="s">
        <v>1945</v>
      </c>
      <c r="PI219" s="2" t="s">
        <v>212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254</v>
      </c>
      <c r="PR219" s="2" t="s">
        <v>197</v>
      </c>
      <c r="PS219" s="2" t="s">
        <v>200</v>
      </c>
      <c r="PT219" s="2" t="s">
        <v>200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406</v>
      </c>
      <c r="QP219" s="2" t="s">
        <v>243</v>
      </c>
      <c r="QQ219" s="2" t="s">
        <v>200</v>
      </c>
      <c r="QR219" s="2" t="s">
        <v>200</v>
      </c>
      <c r="QS219" s="2" t="s">
        <v>212</v>
      </c>
      <c r="QT219" s="2" t="s">
        <v>200</v>
      </c>
      <c r="QU219" s="4">
        <v>1578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>
        <v>700</v>
      </c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2506</v>
      </c>
      <c r="B220" s="2" t="s">
        <v>189</v>
      </c>
      <c r="C220" s="2" t="s">
        <v>190</v>
      </c>
      <c r="D220" s="2" t="s">
        <v>2422</v>
      </c>
      <c r="E220" s="2" t="s">
        <v>2423</v>
      </c>
      <c r="F220" s="2" t="s">
        <v>2494</v>
      </c>
      <c r="G220" s="2" t="s">
        <v>2494</v>
      </c>
      <c r="H220" s="2" t="s">
        <v>2494</v>
      </c>
      <c r="I220" s="2" t="s">
        <v>2495</v>
      </c>
      <c r="J220" s="2" t="s">
        <v>2426</v>
      </c>
      <c r="K220" s="2" t="s">
        <v>286</v>
      </c>
      <c r="L220" s="3">
        <v>14.85</v>
      </c>
      <c r="M220" s="3">
        <v>15.59</v>
      </c>
      <c r="N220" s="3">
        <v>32.99</v>
      </c>
      <c r="O220" s="2" t="s">
        <v>1266</v>
      </c>
      <c r="P220" s="2" t="s">
        <v>396</v>
      </c>
      <c r="Q220" s="2" t="s">
        <v>199</v>
      </c>
      <c r="R220" s="2" t="s">
        <v>200</v>
      </c>
      <c r="S220" s="2" t="s">
        <v>2507</v>
      </c>
      <c r="T220" s="2" t="s">
        <v>202</v>
      </c>
      <c r="U220" s="2" t="s">
        <v>2428</v>
      </c>
      <c r="V220" s="2" t="s">
        <v>1346</v>
      </c>
      <c r="W220" s="2" t="s">
        <v>723</v>
      </c>
      <c r="X220" s="2" t="s">
        <v>590</v>
      </c>
      <c r="Y220" s="2" t="s">
        <v>811</v>
      </c>
      <c r="Z220" s="4"/>
      <c r="AA220" s="4">
        <f>=ROUNDDOWN({0},0)</f>
      </c>
      <c r="AB220" s="5">
        <v>1.9</v>
      </c>
      <c r="AC220" s="2" t="s">
        <v>200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/>
      <c r="AP220" s="4"/>
      <c r="AQ220" s="8"/>
      <c r="AR220" s="4">
        <v>8</v>
      </c>
      <c r="AS220" s="8">
        <v>80.18</v>
      </c>
      <c r="AT220" s="7">
        <v>-1</v>
      </c>
      <c r="AU220" s="7">
        <v>-1</v>
      </c>
      <c r="AV220" s="4"/>
      <c r="AW220" s="8"/>
      <c r="AX220" s="4">
        <v>8</v>
      </c>
      <c r="AY220" s="8">
        <v>80.18</v>
      </c>
      <c r="AZ220" s="7">
        <v>-1</v>
      </c>
      <c r="BA220" s="7">
        <v>-1</v>
      </c>
      <c r="BB220" s="7"/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/>
      <c r="BJ220" s="4"/>
      <c r="BK220" s="8"/>
      <c r="BL220" s="2" t="s">
        <v>2508</v>
      </c>
      <c r="BM220" s="7"/>
      <c r="BN220" s="7"/>
      <c r="BO220" s="4"/>
      <c r="BP220" s="8"/>
      <c r="BQ220" s="4">
        <v>2</v>
      </c>
      <c r="BR220" s="8">
        <v>34.16</v>
      </c>
      <c r="BS220" s="7">
        <v>-1</v>
      </c>
      <c r="BT220" s="7">
        <v>-1</v>
      </c>
      <c r="BU220" s="2" t="s">
        <v>210</v>
      </c>
      <c r="BV220" s="2" t="s">
        <v>243</v>
      </c>
      <c r="BW220" s="2" t="s">
        <v>200</v>
      </c>
      <c r="BX220" s="2" t="s">
        <v>2055</v>
      </c>
      <c r="BY220" s="2" t="s">
        <v>212</v>
      </c>
      <c r="BZ220" s="2" t="s">
        <v>200</v>
      </c>
      <c r="CA220" s="4"/>
      <c r="CB220" s="8"/>
      <c r="CC220" s="4">
        <v>2</v>
      </c>
      <c r="CD220" s="8">
        <v>14.34</v>
      </c>
      <c r="CE220" s="7">
        <v>-1</v>
      </c>
      <c r="CF220" s="7">
        <v>-1</v>
      </c>
      <c r="CG220" s="2" t="s">
        <v>210</v>
      </c>
      <c r="CH220" s="2" t="s">
        <v>243</v>
      </c>
      <c r="CI220" s="2" t="s">
        <v>1476</v>
      </c>
      <c r="CJ220" s="2" t="s">
        <v>2314</v>
      </c>
      <c r="CK220" s="2" t="s">
        <v>499</v>
      </c>
      <c r="CL220" s="2" t="s">
        <v>200</v>
      </c>
      <c r="CM220" s="4"/>
      <c r="CN220" s="8"/>
      <c r="CO220" s="4">
        <v>4</v>
      </c>
      <c r="CP220" s="8">
        <v>31.68</v>
      </c>
      <c r="CQ220" s="7">
        <v>-1</v>
      </c>
      <c r="CR220" s="7">
        <v>-1</v>
      </c>
      <c r="CS220" s="2" t="s">
        <v>210</v>
      </c>
      <c r="CT220" s="2" t="s">
        <v>243</v>
      </c>
      <c r="CU220" s="2" t="s">
        <v>944</v>
      </c>
      <c r="CV220" s="2" t="s">
        <v>1155</v>
      </c>
      <c r="CW220" s="2" t="s">
        <v>499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243</v>
      </c>
      <c r="DG220" s="2" t="s">
        <v>2509</v>
      </c>
      <c r="DH220" s="2" t="s">
        <v>2510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243</v>
      </c>
      <c r="DS220" s="2" t="s">
        <v>1309</v>
      </c>
      <c r="DT220" s="2" t="s">
        <v>1848</v>
      </c>
      <c r="DU220" s="2" t="s">
        <v>212</v>
      </c>
      <c r="DV220" s="2" t="s">
        <v>200</v>
      </c>
      <c r="DW220" s="4"/>
      <c r="DX220" s="8"/>
      <c r="DY220" s="4"/>
      <c r="DZ220" s="8"/>
      <c r="EA220" s="7"/>
      <c r="EB220" s="7"/>
      <c r="EC220" s="2" t="s">
        <v>210</v>
      </c>
      <c r="ED220" s="2" t="s">
        <v>243</v>
      </c>
      <c r="EE220" s="2" t="s">
        <v>1208</v>
      </c>
      <c r="EF220" s="2" t="s">
        <v>1310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243</v>
      </c>
      <c r="EQ220" s="2" t="s">
        <v>612</v>
      </c>
      <c r="ER220" s="2" t="s">
        <v>792</v>
      </c>
      <c r="ES220" s="2" t="s">
        <v>212</v>
      </c>
      <c r="ET220" s="2" t="s">
        <v>200</v>
      </c>
      <c r="EU220" s="4"/>
      <c r="EV220" s="8"/>
      <c r="EW220" s="4"/>
      <c r="EX220" s="8"/>
      <c r="EY220" s="7"/>
      <c r="EZ220" s="7"/>
      <c r="FA220" s="2" t="s">
        <v>210</v>
      </c>
      <c r="FB220" s="2" t="s">
        <v>243</v>
      </c>
      <c r="FC220" s="2" t="s">
        <v>1339</v>
      </c>
      <c r="FD220" s="2" t="s">
        <v>1268</v>
      </c>
      <c r="FE220" s="2" t="s">
        <v>212</v>
      </c>
      <c r="FF220" s="2" t="s">
        <v>200</v>
      </c>
      <c r="FG220" s="4"/>
      <c r="FH220" s="8"/>
      <c r="FI220" s="4"/>
      <c r="FJ220" s="8"/>
      <c r="FK220" s="7"/>
      <c r="FL220" s="7"/>
      <c r="FM220" s="2" t="s">
        <v>228</v>
      </c>
      <c r="FN220" s="2" t="s">
        <v>243</v>
      </c>
      <c r="FO220" s="2" t="s">
        <v>200</v>
      </c>
      <c r="FP220" s="2" t="s">
        <v>200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254</v>
      </c>
      <c r="FZ220" s="2" t="s">
        <v>243</v>
      </c>
      <c r="GA220" s="2" t="s">
        <v>200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254</v>
      </c>
      <c r="GL220" s="2" t="s">
        <v>243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254</v>
      </c>
      <c r="GX220" s="2" t="s">
        <v>243</v>
      </c>
      <c r="GY220" s="2" t="s">
        <v>200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254</v>
      </c>
      <c r="HJ220" s="2" t="s">
        <v>243</v>
      </c>
      <c r="HK220" s="2" t="s">
        <v>200</v>
      </c>
      <c r="HL220" s="2" t="s">
        <v>200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254</v>
      </c>
      <c r="HV220" s="2" t="s">
        <v>243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210</v>
      </c>
      <c r="IH220" s="2" t="s">
        <v>243</v>
      </c>
      <c r="II220" s="2" t="s">
        <v>2509</v>
      </c>
      <c r="IJ220" s="2" t="s">
        <v>1475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228</v>
      </c>
      <c r="IT220" s="2" t="s">
        <v>243</v>
      </c>
      <c r="IU220" s="2" t="s">
        <v>200</v>
      </c>
      <c r="IV220" s="2" t="s">
        <v>200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254</v>
      </c>
      <c r="JF220" s="2" t="s">
        <v>243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200</v>
      </c>
      <c r="JR220" s="2" t="s">
        <v>200</v>
      </c>
      <c r="JS220" s="2" t="s">
        <v>200</v>
      </c>
      <c r="JT220" s="2" t="s">
        <v>200</v>
      </c>
      <c r="JU220" s="2" t="s">
        <v>200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242</v>
      </c>
      <c r="KD220" s="2" t="s">
        <v>243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210</v>
      </c>
      <c r="KP220" s="2" t="s">
        <v>243</v>
      </c>
      <c r="KQ220" s="2" t="s">
        <v>750</v>
      </c>
      <c r="KR220" s="2" t="s">
        <v>959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254</v>
      </c>
      <c r="LB220" s="2" t="s">
        <v>243</v>
      </c>
      <c r="LC220" s="2" t="s">
        <v>200</v>
      </c>
      <c r="LD220" s="2" t="s">
        <v>200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254</v>
      </c>
      <c r="LN220" s="2" t="s">
        <v>243</v>
      </c>
      <c r="LO220" s="2" t="s">
        <v>200</v>
      </c>
      <c r="LP220" s="2" t="s">
        <v>200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254</v>
      </c>
      <c r="LZ220" s="2" t="s">
        <v>243</v>
      </c>
      <c r="MA220" s="2" t="s">
        <v>200</v>
      </c>
      <c r="MB220" s="2" t="s">
        <v>200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210</v>
      </c>
      <c r="ML220" s="2" t="s">
        <v>243</v>
      </c>
      <c r="MM220" s="2" t="s">
        <v>2509</v>
      </c>
      <c r="MN220" s="2" t="s">
        <v>2003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254</v>
      </c>
      <c r="MX220" s="2" t="s">
        <v>243</v>
      </c>
      <c r="MY220" s="2" t="s">
        <v>200</v>
      </c>
      <c r="MZ220" s="2" t="s">
        <v>200</v>
      </c>
      <c r="NA220" s="2" t="s">
        <v>212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254</v>
      </c>
      <c r="NJ220" s="2" t="s">
        <v>243</v>
      </c>
      <c r="NK220" s="2" t="s">
        <v>200</v>
      </c>
      <c r="NL220" s="2" t="s">
        <v>200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242</v>
      </c>
      <c r="OH220" s="2" t="s">
        <v>243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254</v>
      </c>
      <c r="OT220" s="2" t="s">
        <v>243</v>
      </c>
      <c r="OU220" s="2" t="s">
        <v>200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243</v>
      </c>
      <c r="PG220" s="2" t="s">
        <v>1653</v>
      </c>
      <c r="PH220" s="2" t="s">
        <v>200</v>
      </c>
      <c r="PI220" s="2" t="s">
        <v>212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254</v>
      </c>
      <c r="PR220" s="2" t="s">
        <v>243</v>
      </c>
      <c r="PS220" s="2" t="s">
        <v>200</v>
      </c>
      <c r="PT220" s="2" t="s">
        <v>200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254</v>
      </c>
      <c r="QP220" s="2" t="s">
        <v>243</v>
      </c>
      <c r="QQ220" s="2" t="s">
        <v>200</v>
      </c>
      <c r="QR220" s="2" t="s">
        <v>200</v>
      </c>
      <c r="QS220" s="2" t="s">
        <v>212</v>
      </c>
      <c r="QT220" s="2" t="s">
        <v>200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2511</v>
      </c>
      <c r="B221" s="2" t="s">
        <v>189</v>
      </c>
      <c r="C221" s="2" t="s">
        <v>190</v>
      </c>
      <c r="D221" s="2" t="s">
        <v>2422</v>
      </c>
      <c r="E221" s="2" t="s">
        <v>2423</v>
      </c>
      <c r="F221" s="2" t="s">
        <v>2494</v>
      </c>
      <c r="G221" s="2" t="s">
        <v>2494</v>
      </c>
      <c r="H221" s="2" t="s">
        <v>2494</v>
      </c>
      <c r="I221" s="2" t="s">
        <v>2495</v>
      </c>
      <c r="J221" s="2" t="s">
        <v>2426</v>
      </c>
      <c r="K221" s="2" t="s">
        <v>471</v>
      </c>
      <c r="L221" s="3">
        <v>14.85</v>
      </c>
      <c r="M221" s="3">
        <v>15.59</v>
      </c>
      <c r="N221" s="3">
        <v>32.99</v>
      </c>
      <c r="O221" s="2" t="s">
        <v>1266</v>
      </c>
      <c r="P221" s="2" t="s">
        <v>1191</v>
      </c>
      <c r="Q221" s="2" t="s">
        <v>199</v>
      </c>
      <c r="R221" s="2" t="s">
        <v>200</v>
      </c>
      <c r="S221" s="2" t="s">
        <v>2512</v>
      </c>
      <c r="T221" s="2" t="s">
        <v>200</v>
      </c>
      <c r="U221" s="2" t="s">
        <v>200</v>
      </c>
      <c r="V221" s="2" t="s">
        <v>1346</v>
      </c>
      <c r="W221" s="2" t="s">
        <v>723</v>
      </c>
      <c r="X221" s="2" t="s">
        <v>590</v>
      </c>
      <c r="Y221" s="2" t="s">
        <v>592</v>
      </c>
      <c r="Z221" s="4"/>
      <c r="AA221" s="4">
        <f>=ROUNDDOWN({0},0)</f>
      </c>
      <c r="AB221" s="5">
        <v>0.2</v>
      </c>
      <c r="AC221" s="2" t="s">
        <v>200</v>
      </c>
      <c r="AD221" s="4"/>
      <c r="AE221" s="4"/>
      <c r="AF221" s="6">
        <v>65</v>
      </c>
      <c r="AG221" s="6">
        <v>48</v>
      </c>
      <c r="AH221" s="7">
        <v>0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/>
      <c r="AP221" s="4"/>
      <c r="AQ221" s="8"/>
      <c r="AR221" s="4">
        <v>13</v>
      </c>
      <c r="AS221" s="8">
        <v>194.98</v>
      </c>
      <c r="AT221" s="7">
        <v>-1</v>
      </c>
      <c r="AU221" s="7">
        <v>-1</v>
      </c>
      <c r="AV221" s="4"/>
      <c r="AW221" s="8"/>
      <c r="AX221" s="4">
        <v>13</v>
      </c>
      <c r="AY221" s="8">
        <v>194.98</v>
      </c>
      <c r="AZ221" s="7">
        <v>-1</v>
      </c>
      <c r="BA221" s="7">
        <v>-1</v>
      </c>
      <c r="BB221" s="7"/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/>
      <c r="BJ221" s="4"/>
      <c r="BK221" s="8"/>
      <c r="BL221" s="2" t="s">
        <v>2513</v>
      </c>
      <c r="BM221" s="7"/>
      <c r="BN221" s="7"/>
      <c r="BO221" s="4"/>
      <c r="BP221" s="8"/>
      <c r="BQ221" s="4">
        <v>4</v>
      </c>
      <c r="BR221" s="8">
        <v>64.2</v>
      </c>
      <c r="BS221" s="7">
        <v>-1</v>
      </c>
      <c r="BT221" s="7">
        <v>-1</v>
      </c>
      <c r="BU221" s="2" t="s">
        <v>210</v>
      </c>
      <c r="BV221" s="2" t="s">
        <v>243</v>
      </c>
      <c r="BW221" s="2" t="s">
        <v>200</v>
      </c>
      <c r="BX221" s="2" t="s">
        <v>595</v>
      </c>
      <c r="BY221" s="2" t="s">
        <v>212</v>
      </c>
      <c r="BZ221" s="2" t="s">
        <v>200</v>
      </c>
      <c r="CA221" s="4"/>
      <c r="CB221" s="8"/>
      <c r="CC221" s="4">
        <v>3</v>
      </c>
      <c r="CD221" s="8">
        <v>40.13</v>
      </c>
      <c r="CE221" s="7">
        <v>-1</v>
      </c>
      <c r="CF221" s="7">
        <v>-1</v>
      </c>
      <c r="CG221" s="2" t="s">
        <v>210</v>
      </c>
      <c r="CH221" s="2" t="s">
        <v>243</v>
      </c>
      <c r="CI221" s="2" t="s">
        <v>596</v>
      </c>
      <c r="CJ221" s="2" t="s">
        <v>627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243</v>
      </c>
      <c r="CU221" s="2" t="s">
        <v>598</v>
      </c>
      <c r="CV221" s="2" t="s">
        <v>599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15.24</v>
      </c>
      <c r="DC221" s="7">
        <v>-1</v>
      </c>
      <c r="DD221" s="7">
        <v>-1</v>
      </c>
      <c r="DE221" s="2" t="s">
        <v>210</v>
      </c>
      <c r="DF221" s="2" t="s">
        <v>243</v>
      </c>
      <c r="DG221" s="2" t="s">
        <v>596</v>
      </c>
      <c r="DH221" s="2" t="s">
        <v>2282</v>
      </c>
      <c r="DI221" s="2" t="s">
        <v>212</v>
      </c>
      <c r="DJ221" s="2" t="s">
        <v>200</v>
      </c>
      <c r="DK221" s="4"/>
      <c r="DL221" s="8"/>
      <c r="DM221" s="4">
        <v>2</v>
      </c>
      <c r="DN221" s="8">
        <v>28.76</v>
      </c>
      <c r="DO221" s="7">
        <v>-1</v>
      </c>
      <c r="DP221" s="7">
        <v>-1</v>
      </c>
      <c r="DQ221" s="2" t="s">
        <v>210</v>
      </c>
      <c r="DR221" s="2" t="s">
        <v>243</v>
      </c>
      <c r="DS221" s="2" t="s">
        <v>596</v>
      </c>
      <c r="DT221" s="2" t="s">
        <v>630</v>
      </c>
      <c r="DU221" s="2" t="s">
        <v>212</v>
      </c>
      <c r="DV221" s="2" t="s">
        <v>200</v>
      </c>
      <c r="DW221" s="4"/>
      <c r="DX221" s="8"/>
      <c r="DY221" s="4"/>
      <c r="DZ221" s="8"/>
      <c r="EA221" s="7"/>
      <c r="EB221" s="7"/>
      <c r="EC221" s="2" t="s">
        <v>210</v>
      </c>
      <c r="ED221" s="2" t="s">
        <v>243</v>
      </c>
      <c r="EE221" s="2" t="s">
        <v>602</v>
      </c>
      <c r="EF221" s="2" t="s">
        <v>226</v>
      </c>
      <c r="EG221" s="2" t="s">
        <v>212</v>
      </c>
      <c r="EH221" s="2" t="s">
        <v>200</v>
      </c>
      <c r="EI221" s="4"/>
      <c r="EJ221" s="8"/>
      <c r="EK221" s="4"/>
      <c r="EL221" s="8"/>
      <c r="EM221" s="7"/>
      <c r="EN221" s="7"/>
      <c r="EO221" s="2" t="s">
        <v>210</v>
      </c>
      <c r="EP221" s="2" t="s">
        <v>243</v>
      </c>
      <c r="EQ221" s="2" t="s">
        <v>596</v>
      </c>
      <c r="ER221" s="2" t="s">
        <v>1391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243</v>
      </c>
      <c r="FC221" s="2" t="s">
        <v>596</v>
      </c>
      <c r="FD221" s="2" t="s">
        <v>2514</v>
      </c>
      <c r="FE221" s="2" t="s">
        <v>212</v>
      </c>
      <c r="FF221" s="2" t="s">
        <v>200</v>
      </c>
      <c r="FG221" s="4"/>
      <c r="FH221" s="8"/>
      <c r="FI221" s="4">
        <v>3</v>
      </c>
      <c r="FJ221" s="8">
        <v>46.65</v>
      </c>
      <c r="FK221" s="7">
        <v>-1</v>
      </c>
      <c r="FL221" s="7">
        <v>-1</v>
      </c>
      <c r="FM221" s="2" t="s">
        <v>210</v>
      </c>
      <c r="FN221" s="2" t="s">
        <v>243</v>
      </c>
      <c r="FO221" s="2" t="s">
        <v>226</v>
      </c>
      <c r="FP221" s="2" t="s">
        <v>1853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228</v>
      </c>
      <c r="FZ221" s="2" t="s">
        <v>243</v>
      </c>
      <c r="GA221" s="2" t="s">
        <v>200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254</v>
      </c>
      <c r="GL221" s="2" t="s">
        <v>243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254</v>
      </c>
      <c r="GX221" s="2" t="s">
        <v>243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243</v>
      </c>
      <c r="HK221" s="2" t="s">
        <v>233</v>
      </c>
      <c r="HL221" s="2" t="s">
        <v>200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254</v>
      </c>
      <c r="HV221" s="2" t="s">
        <v>243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210</v>
      </c>
      <c r="IH221" s="2" t="s">
        <v>243</v>
      </c>
      <c r="II221" s="2" t="s">
        <v>596</v>
      </c>
      <c r="IJ221" s="2" t="s">
        <v>631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210</v>
      </c>
      <c r="IT221" s="2" t="s">
        <v>243</v>
      </c>
      <c r="IU221" s="2" t="s">
        <v>311</v>
      </c>
      <c r="IV221" s="2" t="s">
        <v>829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228</v>
      </c>
      <c r="JF221" s="2" t="s">
        <v>243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200</v>
      </c>
      <c r="JR221" s="2" t="s">
        <v>200</v>
      </c>
      <c r="JS221" s="2" t="s">
        <v>200</v>
      </c>
      <c r="JT221" s="2" t="s">
        <v>200</v>
      </c>
      <c r="JU221" s="2" t="s">
        <v>200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242</v>
      </c>
      <c r="KD221" s="2" t="s">
        <v>243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210</v>
      </c>
      <c r="KP221" s="2" t="s">
        <v>243</v>
      </c>
      <c r="KQ221" s="2" t="s">
        <v>1428</v>
      </c>
      <c r="KR221" s="2" t="s">
        <v>881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243</v>
      </c>
      <c r="LC221" s="2" t="s">
        <v>246</v>
      </c>
      <c r="LD221" s="2" t="s">
        <v>1111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254</v>
      </c>
      <c r="LN221" s="2" t="s">
        <v>243</v>
      </c>
      <c r="LO221" s="2" t="s">
        <v>200</v>
      </c>
      <c r="LP221" s="2" t="s">
        <v>200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243</v>
      </c>
      <c r="MA221" s="2" t="s">
        <v>616</v>
      </c>
      <c r="MB221" s="2" t="s">
        <v>1400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210</v>
      </c>
      <c r="ML221" s="2" t="s">
        <v>243</v>
      </c>
      <c r="MM221" s="2" t="s">
        <v>618</v>
      </c>
      <c r="MN221" s="2" t="s">
        <v>2515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254</v>
      </c>
      <c r="NJ221" s="2" t="s">
        <v>243</v>
      </c>
      <c r="NK221" s="2" t="s">
        <v>200</v>
      </c>
      <c r="NL221" s="2" t="s">
        <v>200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210</v>
      </c>
      <c r="NV221" s="2" t="s">
        <v>243</v>
      </c>
      <c r="NW221" s="2" t="s">
        <v>279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200</v>
      </c>
      <c r="OH221" s="2" t="s">
        <v>200</v>
      </c>
      <c r="OI221" s="2" t="s">
        <v>200</v>
      </c>
      <c r="OJ221" s="2" t="s">
        <v>200</v>
      </c>
      <c r="OK221" s="2" t="s">
        <v>200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243</v>
      </c>
      <c r="OU221" s="2" t="s">
        <v>666</v>
      </c>
      <c r="OV221" s="2" t="s">
        <v>2270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307</v>
      </c>
      <c r="PF221" s="2" t="s">
        <v>243</v>
      </c>
      <c r="PG221" s="2" t="s">
        <v>2505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254</v>
      </c>
      <c r="PR221" s="2" t="s">
        <v>243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406</v>
      </c>
      <c r="QP221" s="2" t="s">
        <v>243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2516</v>
      </c>
      <c r="B222" s="2" t="s">
        <v>189</v>
      </c>
      <c r="C222" s="2" t="s">
        <v>190</v>
      </c>
      <c r="D222" s="2" t="s">
        <v>2422</v>
      </c>
      <c r="E222" s="2" t="s">
        <v>2423</v>
      </c>
      <c r="F222" s="2" t="s">
        <v>2494</v>
      </c>
      <c r="G222" s="2" t="s">
        <v>2494</v>
      </c>
      <c r="H222" s="2" t="s">
        <v>2494</v>
      </c>
      <c r="I222" s="2" t="s">
        <v>2495</v>
      </c>
      <c r="J222" s="2" t="s">
        <v>2426</v>
      </c>
      <c r="K222" s="2" t="s">
        <v>430</v>
      </c>
      <c r="L222" s="3">
        <v>14.85</v>
      </c>
      <c r="M222" s="3">
        <v>15.59</v>
      </c>
      <c r="N222" s="3">
        <v>32.99</v>
      </c>
      <c r="O222" s="2" t="s">
        <v>1266</v>
      </c>
      <c r="P222" s="2" t="s">
        <v>396</v>
      </c>
      <c r="Q222" s="2" t="s">
        <v>199</v>
      </c>
      <c r="R222" s="2" t="s">
        <v>200</v>
      </c>
      <c r="S222" s="2" t="s">
        <v>2507</v>
      </c>
      <c r="T222" s="2" t="s">
        <v>202</v>
      </c>
      <c r="U222" s="2" t="s">
        <v>2428</v>
      </c>
      <c r="V222" s="2" t="s">
        <v>1346</v>
      </c>
      <c r="W222" s="2" t="s">
        <v>723</v>
      </c>
      <c r="X222" s="2" t="s">
        <v>590</v>
      </c>
      <c r="Y222" s="2" t="s">
        <v>811</v>
      </c>
      <c r="Z222" s="4"/>
      <c r="AA222" s="4">
        <f>=ROUNDDOWN({0},0)</f>
      </c>
      <c r="AB222" s="5">
        <v>2.1</v>
      </c>
      <c r="AC222" s="2" t="s">
        <v>200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/>
      <c r="AP222" s="4"/>
      <c r="AQ222" s="8"/>
      <c r="AR222" s="4">
        <v>3</v>
      </c>
      <c r="AS222" s="8">
        <v>41.33</v>
      </c>
      <c r="AT222" s="7">
        <v>-1</v>
      </c>
      <c r="AU222" s="7">
        <v>-1</v>
      </c>
      <c r="AV222" s="4"/>
      <c r="AW222" s="8"/>
      <c r="AX222" s="4">
        <v>3</v>
      </c>
      <c r="AY222" s="8">
        <v>41.33</v>
      </c>
      <c r="AZ222" s="7">
        <v>-1</v>
      </c>
      <c r="BA222" s="7">
        <v>-1</v>
      </c>
      <c r="BB222" s="7"/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/>
      <c r="BJ222" s="4"/>
      <c r="BK222" s="8"/>
      <c r="BL222" s="2" t="s">
        <v>1687</v>
      </c>
      <c r="BM222" s="7"/>
      <c r="BN222" s="7"/>
      <c r="BO222" s="4"/>
      <c r="BP222" s="8"/>
      <c r="BQ222" s="4">
        <v>2</v>
      </c>
      <c r="BR222" s="8">
        <v>34.16</v>
      </c>
      <c r="BS222" s="7">
        <v>-1</v>
      </c>
      <c r="BT222" s="7">
        <v>-1</v>
      </c>
      <c r="BU222" s="2" t="s">
        <v>210</v>
      </c>
      <c r="BV222" s="2" t="s">
        <v>243</v>
      </c>
      <c r="BW222" s="2" t="s">
        <v>200</v>
      </c>
      <c r="BX222" s="2" t="s">
        <v>2055</v>
      </c>
      <c r="BY222" s="2" t="s">
        <v>212</v>
      </c>
      <c r="BZ222" s="2" t="s">
        <v>200</v>
      </c>
      <c r="CA222" s="4"/>
      <c r="CB222" s="8"/>
      <c r="CC222" s="4">
        <v>1</v>
      </c>
      <c r="CD222" s="8">
        <v>7.17</v>
      </c>
      <c r="CE222" s="7">
        <v>-1</v>
      </c>
      <c r="CF222" s="7">
        <v>-1</v>
      </c>
      <c r="CG222" s="2" t="s">
        <v>210</v>
      </c>
      <c r="CH222" s="2" t="s">
        <v>243</v>
      </c>
      <c r="CI222" s="2" t="s">
        <v>1476</v>
      </c>
      <c r="CJ222" s="2" t="s">
        <v>2517</v>
      </c>
      <c r="CK222" s="2" t="s">
        <v>499</v>
      </c>
      <c r="CL222" s="2" t="s">
        <v>200</v>
      </c>
      <c r="CM222" s="4"/>
      <c r="CN222" s="8"/>
      <c r="CO222" s="4"/>
      <c r="CP222" s="8"/>
      <c r="CQ222" s="7"/>
      <c r="CR222" s="7"/>
      <c r="CS222" s="2" t="s">
        <v>210</v>
      </c>
      <c r="CT222" s="2" t="s">
        <v>243</v>
      </c>
      <c r="CU222" s="2" t="s">
        <v>944</v>
      </c>
      <c r="CV222" s="2" t="s">
        <v>376</v>
      </c>
      <c r="CW222" s="2" t="s">
        <v>499</v>
      </c>
      <c r="CX222" s="2" t="s">
        <v>200</v>
      </c>
      <c r="CY222" s="4"/>
      <c r="CZ222" s="8"/>
      <c r="DA222" s="4"/>
      <c r="DB222" s="8"/>
      <c r="DC222" s="7"/>
      <c r="DD222" s="7"/>
      <c r="DE222" s="2" t="s">
        <v>210</v>
      </c>
      <c r="DF222" s="2" t="s">
        <v>243</v>
      </c>
      <c r="DG222" s="2" t="s">
        <v>2509</v>
      </c>
      <c r="DH222" s="2" t="s">
        <v>812</v>
      </c>
      <c r="DI222" s="2" t="s">
        <v>212</v>
      </c>
      <c r="DJ222" s="2" t="s">
        <v>200</v>
      </c>
      <c r="DK222" s="4"/>
      <c r="DL222" s="8"/>
      <c r="DM222" s="4"/>
      <c r="DN222" s="8"/>
      <c r="DO222" s="7"/>
      <c r="DP222" s="7"/>
      <c r="DQ222" s="2" t="s">
        <v>210</v>
      </c>
      <c r="DR222" s="2" t="s">
        <v>243</v>
      </c>
      <c r="DS222" s="2" t="s">
        <v>1309</v>
      </c>
      <c r="DT222" s="2" t="s">
        <v>803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243</v>
      </c>
      <c r="EE222" s="2" t="s">
        <v>1208</v>
      </c>
      <c r="EF222" s="2" t="s">
        <v>1128</v>
      </c>
      <c r="EG222" s="2" t="s">
        <v>212</v>
      </c>
      <c r="EH222" s="2" t="s">
        <v>200</v>
      </c>
      <c r="EI222" s="4"/>
      <c r="EJ222" s="8"/>
      <c r="EK222" s="4"/>
      <c r="EL222" s="8"/>
      <c r="EM222" s="7"/>
      <c r="EN222" s="7"/>
      <c r="EO222" s="2" t="s">
        <v>210</v>
      </c>
      <c r="EP222" s="2" t="s">
        <v>243</v>
      </c>
      <c r="EQ222" s="2" t="s">
        <v>612</v>
      </c>
      <c r="ER222" s="2" t="s">
        <v>1770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243</v>
      </c>
      <c r="FC222" s="2" t="s">
        <v>1339</v>
      </c>
      <c r="FD222" s="2" t="s">
        <v>2518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228</v>
      </c>
      <c r="FN222" s="2" t="s">
        <v>243</v>
      </c>
      <c r="FO222" s="2" t="s">
        <v>200</v>
      </c>
      <c r="FP222" s="2" t="s">
        <v>200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254</v>
      </c>
      <c r="FZ222" s="2" t="s">
        <v>243</v>
      </c>
      <c r="GA222" s="2" t="s">
        <v>200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254</v>
      </c>
      <c r="GL222" s="2" t="s">
        <v>243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254</v>
      </c>
      <c r="GX222" s="2" t="s">
        <v>243</v>
      </c>
      <c r="GY222" s="2" t="s">
        <v>200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254</v>
      </c>
      <c r="HJ222" s="2" t="s">
        <v>243</v>
      </c>
      <c r="HK222" s="2" t="s">
        <v>200</v>
      </c>
      <c r="HL222" s="2" t="s">
        <v>200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254</v>
      </c>
      <c r="HV222" s="2" t="s">
        <v>243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243</v>
      </c>
      <c r="II222" s="2" t="s">
        <v>2509</v>
      </c>
      <c r="IJ222" s="2" t="s">
        <v>2519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228</v>
      </c>
      <c r="IT222" s="2" t="s">
        <v>243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254</v>
      </c>
      <c r="JF222" s="2" t="s">
        <v>243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200</v>
      </c>
      <c r="JR222" s="2" t="s">
        <v>200</v>
      </c>
      <c r="JS222" s="2" t="s">
        <v>200</v>
      </c>
      <c r="JT222" s="2" t="s">
        <v>200</v>
      </c>
      <c r="JU222" s="2" t="s">
        <v>200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242</v>
      </c>
      <c r="KD222" s="2" t="s">
        <v>243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210</v>
      </c>
      <c r="KP222" s="2" t="s">
        <v>243</v>
      </c>
      <c r="KQ222" s="2" t="s">
        <v>750</v>
      </c>
      <c r="KR222" s="2" t="s">
        <v>1962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254</v>
      </c>
      <c r="LB222" s="2" t="s">
        <v>243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254</v>
      </c>
      <c r="LN222" s="2" t="s">
        <v>243</v>
      </c>
      <c r="LO222" s="2" t="s">
        <v>200</v>
      </c>
      <c r="LP222" s="2" t="s">
        <v>200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254</v>
      </c>
      <c r="LZ222" s="2" t="s">
        <v>243</v>
      </c>
      <c r="MA222" s="2" t="s">
        <v>200</v>
      </c>
      <c r="MB222" s="2" t="s">
        <v>200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210</v>
      </c>
      <c r="ML222" s="2" t="s">
        <v>243</v>
      </c>
      <c r="MM222" s="2" t="s">
        <v>2509</v>
      </c>
      <c r="MN222" s="2" t="s">
        <v>2008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254</v>
      </c>
      <c r="MX222" s="2" t="s">
        <v>243</v>
      </c>
      <c r="MY222" s="2" t="s">
        <v>200</v>
      </c>
      <c r="MZ222" s="2" t="s">
        <v>200</v>
      </c>
      <c r="NA222" s="2" t="s">
        <v>212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254</v>
      </c>
      <c r="NJ222" s="2" t="s">
        <v>243</v>
      </c>
      <c r="NK222" s="2" t="s">
        <v>200</v>
      </c>
      <c r="NL222" s="2" t="s">
        <v>200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200</v>
      </c>
      <c r="NW222" s="2" t="s">
        <v>200</v>
      </c>
      <c r="NX222" s="2" t="s">
        <v>200</v>
      </c>
      <c r="NY222" s="2" t="s">
        <v>200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242</v>
      </c>
      <c r="OH222" s="2" t="s">
        <v>243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254</v>
      </c>
      <c r="OT222" s="2" t="s">
        <v>243</v>
      </c>
      <c r="OU222" s="2" t="s">
        <v>200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210</v>
      </c>
      <c r="PF222" s="2" t="s">
        <v>243</v>
      </c>
      <c r="PG222" s="2" t="s">
        <v>1653</v>
      </c>
      <c r="PH222" s="2" t="s">
        <v>2520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254</v>
      </c>
      <c r="PR222" s="2" t="s">
        <v>243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254</v>
      </c>
      <c r="QP222" s="2" t="s">
        <v>243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2521</v>
      </c>
      <c r="B223" s="2" t="s">
        <v>189</v>
      </c>
      <c r="C223" s="2" t="s">
        <v>190</v>
      </c>
      <c r="D223" s="2" t="s">
        <v>2422</v>
      </c>
      <c r="E223" s="2" t="s">
        <v>2423</v>
      </c>
      <c r="F223" s="2" t="s">
        <v>2522</v>
      </c>
      <c r="G223" s="2" t="s">
        <v>2522</v>
      </c>
      <c r="H223" s="2" t="s">
        <v>200</v>
      </c>
      <c r="I223" s="2" t="s">
        <v>2523</v>
      </c>
      <c r="J223" s="2" t="s">
        <v>2426</v>
      </c>
      <c r="K223" s="2" t="s">
        <v>1414</v>
      </c>
      <c r="L223" s="3">
        <v>14.85</v>
      </c>
      <c r="M223" s="3">
        <v>15.59</v>
      </c>
      <c r="N223" s="3">
        <v>32.99</v>
      </c>
      <c r="O223" s="2" t="s">
        <v>197</v>
      </c>
      <c r="P223" s="2" t="s">
        <v>396</v>
      </c>
      <c r="Q223" s="2" t="s">
        <v>199</v>
      </c>
      <c r="R223" s="2" t="s">
        <v>200</v>
      </c>
      <c r="S223" s="2" t="s">
        <v>1415</v>
      </c>
      <c r="T223" s="2" t="s">
        <v>202</v>
      </c>
      <c r="U223" s="2" t="s">
        <v>2428</v>
      </c>
      <c r="V223" s="2" t="s">
        <v>721</v>
      </c>
      <c r="W223" s="2" t="s">
        <v>723</v>
      </c>
      <c r="X223" s="2" t="s">
        <v>590</v>
      </c>
      <c r="Y223" s="2" t="s">
        <v>592</v>
      </c>
      <c r="Z223" s="4">
        <v>292</v>
      </c>
      <c r="AA223" s="4">
        <f>=ROUNDDOWN(20.8571428571429,0)</f>
      </c>
      <c r="AB223" s="5">
        <v>14</v>
      </c>
      <c r="AC223" s="2" t="s">
        <v>200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/>
      <c r="AP223" s="4">
        <v>7</v>
      </c>
      <c r="AQ223" s="8">
        <v>98.9</v>
      </c>
      <c r="AR223" s="4">
        <v>12</v>
      </c>
      <c r="AS223" s="8">
        <v>184.57</v>
      </c>
      <c r="AT223" s="7">
        <v>-0.4167</v>
      </c>
      <c r="AU223" s="7">
        <v>-0.4642</v>
      </c>
      <c r="AV223" s="4">
        <v>7</v>
      </c>
      <c r="AW223" s="8">
        <v>98.9</v>
      </c>
      <c r="AX223" s="4">
        <v>12</v>
      </c>
      <c r="AY223" s="8">
        <v>184.57</v>
      </c>
      <c r="AZ223" s="7">
        <v>-0.4167</v>
      </c>
      <c r="BA223" s="7">
        <v>-0.4642</v>
      </c>
      <c r="BB223" s="7">
        <v>1</v>
      </c>
      <c r="BC223" s="4">
        <v>7</v>
      </c>
      <c r="BD223" s="8">
        <v>98.9</v>
      </c>
      <c r="BE223" s="4">
        <v>17</v>
      </c>
      <c r="BF223" s="8">
        <v>260.47</v>
      </c>
      <c r="BG223" s="7">
        <v>-0.5882</v>
      </c>
      <c r="BH223" s="7">
        <v>-0.6203</v>
      </c>
      <c r="BI223" s="7">
        <v>1</v>
      </c>
      <c r="BJ223" s="4">
        <v>7</v>
      </c>
      <c r="BK223" s="8">
        <v>98.9</v>
      </c>
      <c r="BL223" s="2" t="s">
        <v>2524</v>
      </c>
      <c r="BM223" s="7">
        <v>1</v>
      </c>
      <c r="BN223" s="7">
        <v>1</v>
      </c>
      <c r="BO223" s="4"/>
      <c r="BP223" s="8"/>
      <c r="BQ223" s="4">
        <v>6</v>
      </c>
      <c r="BR223" s="8">
        <v>94.02</v>
      </c>
      <c r="BS223" s="7">
        <v>-1</v>
      </c>
      <c r="BT223" s="7">
        <v>-1</v>
      </c>
      <c r="BU223" s="2" t="s">
        <v>210</v>
      </c>
      <c r="BV223" s="2" t="s">
        <v>197</v>
      </c>
      <c r="BW223" s="2" t="s">
        <v>200</v>
      </c>
      <c r="BX223" s="2" t="s">
        <v>650</v>
      </c>
      <c r="BY223" s="2" t="s">
        <v>212</v>
      </c>
      <c r="BZ223" s="2" t="s">
        <v>200</v>
      </c>
      <c r="CA223" s="4"/>
      <c r="CB223" s="8"/>
      <c r="CC223" s="4">
        <v>1</v>
      </c>
      <c r="CD223" s="8">
        <v>14.35</v>
      </c>
      <c r="CE223" s="7">
        <v>-1</v>
      </c>
      <c r="CF223" s="7">
        <v>-1</v>
      </c>
      <c r="CG223" s="2" t="s">
        <v>210</v>
      </c>
      <c r="CH223" s="2" t="s">
        <v>197</v>
      </c>
      <c r="CI223" s="2" t="s">
        <v>2525</v>
      </c>
      <c r="CJ223" s="2" t="s">
        <v>655</v>
      </c>
      <c r="CK223" s="2" t="s">
        <v>212</v>
      </c>
      <c r="CL223" s="2" t="s">
        <v>200</v>
      </c>
      <c r="CM223" s="4">
        <v>3</v>
      </c>
      <c r="CN223" s="8">
        <v>39.66</v>
      </c>
      <c r="CO223" s="4"/>
      <c r="CP223" s="8"/>
      <c r="CQ223" s="7"/>
      <c r="CR223" s="7"/>
      <c r="CS223" s="2" t="s">
        <v>210</v>
      </c>
      <c r="CT223" s="2" t="s">
        <v>197</v>
      </c>
      <c r="CU223" s="2" t="s">
        <v>598</v>
      </c>
      <c r="CV223" s="2" t="s">
        <v>1921</v>
      </c>
      <c r="CW223" s="2" t="s">
        <v>212</v>
      </c>
      <c r="CX223" s="2" t="s">
        <v>200</v>
      </c>
      <c r="CY223" s="4">
        <v>2</v>
      </c>
      <c r="CZ223" s="8">
        <v>30.48</v>
      </c>
      <c r="DA223" s="4">
        <v>5</v>
      </c>
      <c r="DB223" s="8">
        <v>76.2</v>
      </c>
      <c r="DC223" s="7">
        <v>-0.6</v>
      </c>
      <c r="DD223" s="7">
        <v>-0.6</v>
      </c>
      <c r="DE223" s="2" t="s">
        <v>210</v>
      </c>
      <c r="DF223" s="2" t="s">
        <v>197</v>
      </c>
      <c r="DG223" s="2" t="s">
        <v>596</v>
      </c>
      <c r="DH223" s="2" t="s">
        <v>1435</v>
      </c>
      <c r="DI223" s="2" t="s">
        <v>212</v>
      </c>
      <c r="DJ223" s="2" t="s">
        <v>200</v>
      </c>
      <c r="DK223" s="4">
        <v>2</v>
      </c>
      <c r="DL223" s="8">
        <v>28.76</v>
      </c>
      <c r="DM223" s="4"/>
      <c r="DN223" s="8"/>
      <c r="DO223" s="7"/>
      <c r="DP223" s="7"/>
      <c r="DQ223" s="2" t="s">
        <v>210</v>
      </c>
      <c r="DR223" s="2" t="s">
        <v>197</v>
      </c>
      <c r="DS223" s="2" t="s">
        <v>656</v>
      </c>
      <c r="DT223" s="2" t="s">
        <v>605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602</v>
      </c>
      <c r="EF223" s="2" t="s">
        <v>227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197</v>
      </c>
      <c r="EQ223" s="2" t="s">
        <v>596</v>
      </c>
      <c r="ER223" s="2" t="s">
        <v>2526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197</v>
      </c>
      <c r="FC223" s="2" t="s">
        <v>596</v>
      </c>
      <c r="FD223" s="2" t="s">
        <v>1422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226</v>
      </c>
      <c r="FP223" s="2" t="s">
        <v>1925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228</v>
      </c>
      <c r="FZ223" s="2" t="s">
        <v>197</v>
      </c>
      <c r="GA223" s="2" t="s">
        <v>200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254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254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233</v>
      </c>
      <c r="HL223" s="2" t="s">
        <v>753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254</v>
      </c>
      <c r="HV223" s="2" t="s">
        <v>197</v>
      </c>
      <c r="HW223" s="2" t="s">
        <v>200</v>
      </c>
      <c r="HX223" s="2" t="s">
        <v>200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197</v>
      </c>
      <c r="II223" s="2" t="s">
        <v>596</v>
      </c>
      <c r="IJ223" s="2" t="s">
        <v>2441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210</v>
      </c>
      <c r="IT223" s="2" t="s">
        <v>197</v>
      </c>
      <c r="IU223" s="2" t="s">
        <v>1395</v>
      </c>
      <c r="IV223" s="2" t="s">
        <v>1835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228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200</v>
      </c>
      <c r="JR223" s="2" t="s">
        <v>200</v>
      </c>
      <c r="JS223" s="2" t="s">
        <v>200</v>
      </c>
      <c r="JT223" s="2" t="s">
        <v>200</v>
      </c>
      <c r="JU223" s="2" t="s">
        <v>200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242</v>
      </c>
      <c r="KD223" s="2" t="s">
        <v>197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210</v>
      </c>
      <c r="KP223" s="2" t="s">
        <v>243</v>
      </c>
      <c r="KQ223" s="2" t="s">
        <v>1428</v>
      </c>
      <c r="KR223" s="2" t="s">
        <v>200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243</v>
      </c>
      <c r="LC223" s="2" t="s">
        <v>246</v>
      </c>
      <c r="LD223" s="2" t="s">
        <v>276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210</v>
      </c>
      <c r="LN223" s="2" t="s">
        <v>243</v>
      </c>
      <c r="LO223" s="2" t="s">
        <v>503</v>
      </c>
      <c r="LP223" s="2" t="s">
        <v>737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197</v>
      </c>
      <c r="MA223" s="2" t="s">
        <v>616</v>
      </c>
      <c r="MB223" s="2" t="s">
        <v>675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210</v>
      </c>
      <c r="ML223" s="2" t="s">
        <v>251</v>
      </c>
      <c r="MM223" s="2" t="s">
        <v>618</v>
      </c>
      <c r="MN223" s="2" t="s">
        <v>1442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254</v>
      </c>
      <c r="NJ223" s="2" t="s">
        <v>197</v>
      </c>
      <c r="NK223" s="2" t="s">
        <v>200</v>
      </c>
      <c r="NL223" s="2" t="s">
        <v>200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210</v>
      </c>
      <c r="NV223" s="2" t="s">
        <v>243</v>
      </c>
      <c r="NW223" s="2" t="s">
        <v>279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200</v>
      </c>
      <c r="OH223" s="2" t="s">
        <v>200</v>
      </c>
      <c r="OI223" s="2" t="s">
        <v>200</v>
      </c>
      <c r="OJ223" s="2" t="s">
        <v>200</v>
      </c>
      <c r="OK223" s="2" t="s">
        <v>200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210</v>
      </c>
      <c r="OT223" s="2" t="s">
        <v>243</v>
      </c>
      <c r="OU223" s="2" t="s">
        <v>666</v>
      </c>
      <c r="OV223" s="2" t="s">
        <v>237</v>
      </c>
      <c r="OW223" s="2" t="s">
        <v>212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197</v>
      </c>
      <c r="PG223" s="2" t="s">
        <v>668</v>
      </c>
      <c r="PH223" s="2" t="s">
        <v>200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254</v>
      </c>
      <c r="PR223" s="2" t="s">
        <v>197</v>
      </c>
      <c r="PS223" s="2" t="s">
        <v>200</v>
      </c>
      <c r="PT223" s="2" t="s">
        <v>200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406</v>
      </c>
      <c r="QP223" s="2" t="s">
        <v>243</v>
      </c>
      <c r="QQ223" s="2" t="s">
        <v>200</v>
      </c>
      <c r="QR223" s="2" t="s">
        <v>200</v>
      </c>
      <c r="QS223" s="2" t="s">
        <v>212</v>
      </c>
      <c r="QT223" s="2" t="s">
        <v>200</v>
      </c>
      <c r="QU223" s="4">
        <v>292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2527</v>
      </c>
      <c r="B224" s="2" t="s">
        <v>189</v>
      </c>
      <c r="C224" s="2" t="s">
        <v>190</v>
      </c>
      <c r="D224" s="2" t="s">
        <v>2422</v>
      </c>
      <c r="E224" s="2" t="s">
        <v>2423</v>
      </c>
      <c r="F224" s="2" t="s">
        <v>2522</v>
      </c>
      <c r="G224" s="2" t="s">
        <v>2522</v>
      </c>
      <c r="H224" s="2" t="s">
        <v>200</v>
      </c>
      <c r="I224" s="2" t="s">
        <v>2523</v>
      </c>
      <c r="J224" s="2" t="s">
        <v>2426</v>
      </c>
      <c r="K224" s="2" t="s">
        <v>471</v>
      </c>
      <c r="L224" s="3">
        <v>14.85</v>
      </c>
      <c r="M224" s="3">
        <v>15.59</v>
      </c>
      <c r="N224" s="3">
        <v>32.99</v>
      </c>
      <c r="O224" s="2" t="s">
        <v>395</v>
      </c>
      <c r="P224" s="2" t="s">
        <v>396</v>
      </c>
      <c r="Q224" s="2" t="s">
        <v>199</v>
      </c>
      <c r="R224" s="2" t="s">
        <v>200</v>
      </c>
      <c r="S224" s="2" t="s">
        <v>1384</v>
      </c>
      <c r="T224" s="2" t="s">
        <v>200</v>
      </c>
      <c r="U224" s="2" t="s">
        <v>200</v>
      </c>
      <c r="V224" s="2" t="s">
        <v>721</v>
      </c>
      <c r="W224" s="2" t="s">
        <v>723</v>
      </c>
      <c r="X224" s="2" t="s">
        <v>590</v>
      </c>
      <c r="Y224" s="2" t="s">
        <v>2528</v>
      </c>
      <c r="Z224" s="4"/>
      <c r="AA224" s="4">
        <f>=ROUNDDOWN({0},0)</f>
      </c>
      <c r="AB224" s="5">
        <v>1.7</v>
      </c>
      <c r="AC224" s="2" t="s">
        <v>200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/>
      <c r="AP224" s="4"/>
      <c r="AQ224" s="8"/>
      <c r="AR224" s="4">
        <v>5</v>
      </c>
      <c r="AS224" s="8">
        <v>75.9</v>
      </c>
      <c r="AT224" s="7">
        <v>-1</v>
      </c>
      <c r="AU224" s="7">
        <v>-1</v>
      </c>
      <c r="AV224" s="4"/>
      <c r="AW224" s="8"/>
      <c r="AX224" s="4">
        <v>5</v>
      </c>
      <c r="AY224" s="8">
        <v>75.9</v>
      </c>
      <c r="AZ224" s="7">
        <v>-1</v>
      </c>
      <c r="BA224" s="7">
        <v>-1</v>
      </c>
      <c r="BB224" s="7"/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/>
      <c r="BJ224" s="4"/>
      <c r="BK224" s="8"/>
      <c r="BL224" s="2" t="s">
        <v>2529</v>
      </c>
      <c r="BM224" s="7"/>
      <c r="BN224" s="7"/>
      <c r="BO224" s="4"/>
      <c r="BP224" s="8"/>
      <c r="BQ224" s="4">
        <v>4</v>
      </c>
      <c r="BR224" s="8">
        <v>62.68</v>
      </c>
      <c r="BS224" s="7">
        <v>-1</v>
      </c>
      <c r="BT224" s="7">
        <v>-1</v>
      </c>
      <c r="BU224" s="2" t="s">
        <v>210</v>
      </c>
      <c r="BV224" s="2" t="s">
        <v>243</v>
      </c>
      <c r="BW224" s="2" t="s">
        <v>200</v>
      </c>
      <c r="BX224" s="2" t="s">
        <v>650</v>
      </c>
      <c r="BY224" s="2" t="s">
        <v>212</v>
      </c>
      <c r="BZ224" s="2" t="s">
        <v>200</v>
      </c>
      <c r="CA224" s="4"/>
      <c r="CB224" s="8"/>
      <c r="CC224" s="4"/>
      <c r="CD224" s="8"/>
      <c r="CE224" s="7"/>
      <c r="CF224" s="7"/>
      <c r="CG224" s="2" t="s">
        <v>210</v>
      </c>
      <c r="CH224" s="2" t="s">
        <v>243</v>
      </c>
      <c r="CI224" s="2" t="s">
        <v>2525</v>
      </c>
      <c r="CJ224" s="2" t="s">
        <v>1388</v>
      </c>
      <c r="CK224" s="2" t="s">
        <v>212</v>
      </c>
      <c r="CL224" s="2" t="s">
        <v>200</v>
      </c>
      <c r="CM224" s="4"/>
      <c r="CN224" s="8"/>
      <c r="CO224" s="4">
        <v>1</v>
      </c>
      <c r="CP224" s="8">
        <v>13.22</v>
      </c>
      <c r="CQ224" s="7">
        <v>-1</v>
      </c>
      <c r="CR224" s="7">
        <v>-1</v>
      </c>
      <c r="CS224" s="2" t="s">
        <v>210</v>
      </c>
      <c r="CT224" s="2" t="s">
        <v>243</v>
      </c>
      <c r="CU224" s="2" t="s">
        <v>598</v>
      </c>
      <c r="CV224" s="2" t="s">
        <v>2530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210</v>
      </c>
      <c r="DF224" s="2" t="s">
        <v>243</v>
      </c>
      <c r="DG224" s="2" t="s">
        <v>654</v>
      </c>
      <c r="DH224" s="2" t="s">
        <v>699</v>
      </c>
      <c r="DI224" s="2" t="s">
        <v>212</v>
      </c>
      <c r="DJ224" s="2" t="s">
        <v>200</v>
      </c>
      <c r="DK224" s="4"/>
      <c r="DL224" s="8"/>
      <c r="DM224" s="4"/>
      <c r="DN224" s="8"/>
      <c r="DO224" s="7"/>
      <c r="DP224" s="7"/>
      <c r="DQ224" s="2" t="s">
        <v>210</v>
      </c>
      <c r="DR224" s="2" t="s">
        <v>243</v>
      </c>
      <c r="DS224" s="2" t="s">
        <v>656</v>
      </c>
      <c r="DT224" s="2" t="s">
        <v>2531</v>
      </c>
      <c r="DU224" s="2" t="s">
        <v>212</v>
      </c>
      <c r="DV224" s="2" t="s">
        <v>200</v>
      </c>
      <c r="DW224" s="4"/>
      <c r="DX224" s="8"/>
      <c r="DY224" s="4"/>
      <c r="DZ224" s="8"/>
      <c r="EA224" s="7"/>
      <c r="EB224" s="7"/>
      <c r="EC224" s="2" t="s">
        <v>210</v>
      </c>
      <c r="ED224" s="2" t="s">
        <v>243</v>
      </c>
      <c r="EE224" s="2" t="s">
        <v>602</v>
      </c>
      <c r="EF224" s="2" t="s">
        <v>227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243</v>
      </c>
      <c r="EQ224" s="2" t="s">
        <v>2532</v>
      </c>
      <c r="ER224" s="2" t="s">
        <v>2533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243</v>
      </c>
      <c r="FC224" s="2" t="s">
        <v>1390</v>
      </c>
      <c r="FD224" s="2" t="s">
        <v>1394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210</v>
      </c>
      <c r="FN224" s="2" t="s">
        <v>243</v>
      </c>
      <c r="FO224" s="2" t="s">
        <v>226</v>
      </c>
      <c r="FP224" s="2" t="s">
        <v>1465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228</v>
      </c>
      <c r="FZ224" s="2" t="s">
        <v>243</v>
      </c>
      <c r="GA224" s="2" t="s">
        <v>200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254</v>
      </c>
      <c r="GL224" s="2" t="s">
        <v>243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254</v>
      </c>
      <c r="GX224" s="2" t="s">
        <v>243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243</v>
      </c>
      <c r="HK224" s="2" t="s">
        <v>233</v>
      </c>
      <c r="HL224" s="2" t="s">
        <v>375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254</v>
      </c>
      <c r="HV224" s="2" t="s">
        <v>243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210</v>
      </c>
      <c r="IH224" s="2" t="s">
        <v>243</v>
      </c>
      <c r="II224" s="2" t="s">
        <v>1390</v>
      </c>
      <c r="IJ224" s="2" t="s">
        <v>1576</v>
      </c>
      <c r="IK224" s="2" t="s">
        <v>212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210</v>
      </c>
      <c r="IT224" s="2" t="s">
        <v>243</v>
      </c>
      <c r="IU224" s="2" t="s">
        <v>1395</v>
      </c>
      <c r="IV224" s="2" t="s">
        <v>1834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228</v>
      </c>
      <c r="JF224" s="2" t="s">
        <v>243</v>
      </c>
      <c r="JG224" s="2" t="s">
        <v>200</v>
      </c>
      <c r="JH224" s="2" t="s">
        <v>200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200</v>
      </c>
      <c r="JR224" s="2" t="s">
        <v>200</v>
      </c>
      <c r="JS224" s="2" t="s">
        <v>200</v>
      </c>
      <c r="JT224" s="2" t="s">
        <v>200</v>
      </c>
      <c r="JU224" s="2" t="s">
        <v>200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242</v>
      </c>
      <c r="KD224" s="2" t="s">
        <v>243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210</v>
      </c>
      <c r="KP224" s="2" t="s">
        <v>243</v>
      </c>
      <c r="KQ224" s="2" t="s">
        <v>2468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210</v>
      </c>
      <c r="LB224" s="2" t="s">
        <v>243</v>
      </c>
      <c r="LC224" s="2" t="s">
        <v>246</v>
      </c>
      <c r="LD224" s="2" t="s">
        <v>1111</v>
      </c>
      <c r="LE224" s="2" t="s">
        <v>212</v>
      </c>
      <c r="LF224" s="2" t="s">
        <v>200</v>
      </c>
      <c r="LG224" s="4"/>
      <c r="LH224" s="8"/>
      <c r="LI224" s="4"/>
      <c r="LJ224" s="8"/>
      <c r="LK224" s="7"/>
      <c r="LL224" s="7"/>
      <c r="LM224" s="2" t="s">
        <v>254</v>
      </c>
      <c r="LN224" s="2" t="s">
        <v>243</v>
      </c>
      <c r="LO224" s="2" t="s">
        <v>200</v>
      </c>
      <c r="LP224" s="2" t="s">
        <v>200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243</v>
      </c>
      <c r="MA224" s="2" t="s">
        <v>664</v>
      </c>
      <c r="MB224" s="2" t="s">
        <v>2082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210</v>
      </c>
      <c r="ML224" s="2" t="s">
        <v>243</v>
      </c>
      <c r="MM224" s="2" t="s">
        <v>665</v>
      </c>
      <c r="MN224" s="2" t="s">
        <v>1400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254</v>
      </c>
      <c r="NJ224" s="2" t="s">
        <v>243</v>
      </c>
      <c r="NK224" s="2" t="s">
        <v>200</v>
      </c>
      <c r="NL224" s="2" t="s">
        <v>200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210</v>
      </c>
      <c r="NV224" s="2" t="s">
        <v>243</v>
      </c>
      <c r="NW224" s="2" t="s">
        <v>279</v>
      </c>
      <c r="NX224" s="2" t="s">
        <v>200</v>
      </c>
      <c r="NY224" s="2" t="s">
        <v>212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200</v>
      </c>
      <c r="OH224" s="2" t="s">
        <v>200</v>
      </c>
      <c r="OI224" s="2" t="s">
        <v>200</v>
      </c>
      <c r="OJ224" s="2" t="s">
        <v>200</v>
      </c>
      <c r="OK224" s="2" t="s">
        <v>200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210</v>
      </c>
      <c r="OT224" s="2" t="s">
        <v>243</v>
      </c>
      <c r="OU224" s="2" t="s">
        <v>666</v>
      </c>
      <c r="OV224" s="2" t="s">
        <v>2126</v>
      </c>
      <c r="OW224" s="2" t="s">
        <v>212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243</v>
      </c>
      <c r="PG224" s="2" t="s">
        <v>668</v>
      </c>
      <c r="PH224" s="2" t="s">
        <v>200</v>
      </c>
      <c r="PI224" s="2" t="s">
        <v>212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254</v>
      </c>
      <c r="PR224" s="2" t="s">
        <v>243</v>
      </c>
      <c r="PS224" s="2" t="s">
        <v>200</v>
      </c>
      <c r="PT224" s="2" t="s">
        <v>200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406</v>
      </c>
      <c r="QP224" s="2" t="s">
        <v>243</v>
      </c>
      <c r="QQ224" s="2" t="s">
        <v>200</v>
      </c>
      <c r="QR224" s="2" t="s">
        <v>200</v>
      </c>
      <c r="QS224" s="2" t="s">
        <v>212</v>
      </c>
      <c r="QT224" s="2" t="s">
        <v>200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2534</v>
      </c>
      <c r="B225" s="2" t="s">
        <v>189</v>
      </c>
      <c r="C225" s="2" t="s">
        <v>190</v>
      </c>
      <c r="D225" s="2" t="s">
        <v>2535</v>
      </c>
      <c r="E225" s="2" t="s">
        <v>2536</v>
      </c>
      <c r="F225" s="2" t="s">
        <v>2537</v>
      </c>
      <c r="G225" s="2" t="s">
        <v>200</v>
      </c>
      <c r="H225" s="2" t="s">
        <v>200</v>
      </c>
      <c r="I225" s="2" t="s">
        <v>2538</v>
      </c>
      <c r="J225" s="2" t="s">
        <v>2539</v>
      </c>
      <c r="K225" s="2" t="s">
        <v>646</v>
      </c>
      <c r="L225" s="3">
        <v>14.4</v>
      </c>
      <c r="M225" s="3">
        <v>15.12</v>
      </c>
      <c r="N225" s="3">
        <v>31.99</v>
      </c>
      <c r="O225" s="2" t="s">
        <v>197</v>
      </c>
      <c r="P225" s="2" t="s">
        <v>396</v>
      </c>
      <c r="Q225" s="2" t="s">
        <v>199</v>
      </c>
      <c r="R225" s="2" t="s">
        <v>200</v>
      </c>
      <c r="S225" s="2" t="s">
        <v>2488</v>
      </c>
      <c r="T225" s="2" t="s">
        <v>200</v>
      </c>
      <c r="U225" s="2" t="s">
        <v>200</v>
      </c>
      <c r="V225" s="2" t="s">
        <v>204</v>
      </c>
      <c r="W225" s="2" t="s">
        <v>205</v>
      </c>
      <c r="X225" s="2" t="s">
        <v>200</v>
      </c>
      <c r="Y225" s="2" t="s">
        <v>592</v>
      </c>
      <c r="Z225" s="4">
        <v>27</v>
      </c>
      <c r="AA225" s="4">
        <f>=ROUNDDOWN(2.25,0)</f>
      </c>
      <c r="AB225" s="5">
        <v>12</v>
      </c>
      <c r="AC225" s="2" t="s">
        <v>200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/>
      <c r="AP225" s="4">
        <v>18</v>
      </c>
      <c r="AQ225" s="8">
        <v>212.85</v>
      </c>
      <c r="AR225" s="4">
        <v>14</v>
      </c>
      <c r="AS225" s="8">
        <v>201.49</v>
      </c>
      <c r="AT225" s="7">
        <v>0.2857</v>
      </c>
      <c r="AU225" s="7">
        <v>0.0564</v>
      </c>
      <c r="AV225" s="4">
        <v>18</v>
      </c>
      <c r="AW225" s="8">
        <v>212.85</v>
      </c>
      <c r="AX225" s="4">
        <v>14</v>
      </c>
      <c r="AY225" s="8">
        <v>201.49</v>
      </c>
      <c r="AZ225" s="7">
        <v>0.2857</v>
      </c>
      <c r="BA225" s="7">
        <v>0.0564</v>
      </c>
      <c r="BB225" s="7">
        <v>1</v>
      </c>
      <c r="BC225" s="4">
        <v>18</v>
      </c>
      <c r="BD225" s="8">
        <v>212.85</v>
      </c>
      <c r="BE225" s="4">
        <v>20</v>
      </c>
      <c r="BF225" s="8">
        <v>283.53</v>
      </c>
      <c r="BG225" s="7">
        <v>-0.1</v>
      </c>
      <c r="BH225" s="7">
        <v>-0.2493</v>
      </c>
      <c r="BI225" s="7">
        <v>1</v>
      </c>
      <c r="BJ225" s="4">
        <v>18</v>
      </c>
      <c r="BK225" s="8">
        <v>212.85</v>
      </c>
      <c r="BL225" s="2" t="s">
        <v>2540</v>
      </c>
      <c r="BM225" s="7">
        <v>1</v>
      </c>
      <c r="BN225" s="7">
        <v>1</v>
      </c>
      <c r="BO225" s="4"/>
      <c r="BP225" s="8"/>
      <c r="BQ225" s="4">
        <v>1</v>
      </c>
      <c r="BR225" s="8">
        <v>15.49</v>
      </c>
      <c r="BS225" s="7">
        <v>-1</v>
      </c>
      <c r="BT225" s="7">
        <v>-1</v>
      </c>
      <c r="BU225" s="2" t="s">
        <v>210</v>
      </c>
      <c r="BV225" s="2" t="s">
        <v>197</v>
      </c>
      <c r="BW225" s="2" t="s">
        <v>200</v>
      </c>
      <c r="BX225" s="2" t="s">
        <v>2451</v>
      </c>
      <c r="BY225" s="2" t="s">
        <v>212</v>
      </c>
      <c r="BZ225" s="2" t="s">
        <v>200</v>
      </c>
      <c r="CA225" s="4"/>
      <c r="CB225" s="8"/>
      <c r="CC225" s="4"/>
      <c r="CD225" s="8"/>
      <c r="CE225" s="7"/>
      <c r="CF225" s="7"/>
      <c r="CG225" s="2" t="s">
        <v>210</v>
      </c>
      <c r="CH225" s="2" t="s">
        <v>197</v>
      </c>
      <c r="CI225" s="2" t="s">
        <v>596</v>
      </c>
      <c r="CJ225" s="2" t="s">
        <v>1581</v>
      </c>
      <c r="CK225" s="2" t="s">
        <v>212</v>
      </c>
      <c r="CL225" s="2" t="s">
        <v>200</v>
      </c>
      <c r="CM225" s="4">
        <v>9</v>
      </c>
      <c r="CN225" s="8">
        <v>119.79</v>
      </c>
      <c r="CO225" s="4">
        <v>5</v>
      </c>
      <c r="CP225" s="8">
        <v>66.55</v>
      </c>
      <c r="CQ225" s="7">
        <v>0.8</v>
      </c>
      <c r="CR225" s="7">
        <v>0.8</v>
      </c>
      <c r="CS225" s="2" t="s">
        <v>210</v>
      </c>
      <c r="CT225" s="2" t="s">
        <v>197</v>
      </c>
      <c r="CU225" s="2" t="s">
        <v>598</v>
      </c>
      <c r="CV225" s="2" t="s">
        <v>2541</v>
      </c>
      <c r="CW225" s="2" t="s">
        <v>212</v>
      </c>
      <c r="CX225" s="2" t="s">
        <v>200</v>
      </c>
      <c r="CY225" s="4"/>
      <c r="CZ225" s="8"/>
      <c r="DA225" s="4"/>
      <c r="DB225" s="8"/>
      <c r="DC225" s="7"/>
      <c r="DD225" s="7"/>
      <c r="DE225" s="2" t="s">
        <v>210</v>
      </c>
      <c r="DF225" s="2" t="s">
        <v>197</v>
      </c>
      <c r="DG225" s="2" t="s">
        <v>596</v>
      </c>
      <c r="DH225" s="2" t="s">
        <v>1582</v>
      </c>
      <c r="DI225" s="2" t="s">
        <v>212</v>
      </c>
      <c r="DJ225" s="2" t="s">
        <v>200</v>
      </c>
      <c r="DK225" s="4"/>
      <c r="DL225" s="8"/>
      <c r="DM225" s="4">
        <v>1</v>
      </c>
      <c r="DN225" s="8">
        <v>13.67</v>
      </c>
      <c r="DO225" s="7">
        <v>-1</v>
      </c>
      <c r="DP225" s="7">
        <v>-1</v>
      </c>
      <c r="DQ225" s="2" t="s">
        <v>210</v>
      </c>
      <c r="DR225" s="2" t="s">
        <v>197</v>
      </c>
      <c r="DS225" s="2" t="s">
        <v>596</v>
      </c>
      <c r="DT225" s="2" t="s">
        <v>1582</v>
      </c>
      <c r="DU225" s="2" t="s">
        <v>212</v>
      </c>
      <c r="DV225" s="2" t="s">
        <v>200</v>
      </c>
      <c r="DW225" s="4">
        <v>1</v>
      </c>
      <c r="DX225" s="8">
        <v>13.89</v>
      </c>
      <c r="DY225" s="4"/>
      <c r="DZ225" s="8"/>
      <c r="EA225" s="7"/>
      <c r="EB225" s="7"/>
      <c r="EC225" s="2" t="s">
        <v>210</v>
      </c>
      <c r="ED225" s="2" t="s">
        <v>197</v>
      </c>
      <c r="EE225" s="2" t="s">
        <v>2542</v>
      </c>
      <c r="EF225" s="2" t="s">
        <v>2543</v>
      </c>
      <c r="EG225" s="2" t="s">
        <v>212</v>
      </c>
      <c r="EH225" s="2" t="s">
        <v>200</v>
      </c>
      <c r="EI225" s="4"/>
      <c r="EJ225" s="8"/>
      <c r="EK225" s="4"/>
      <c r="EL225" s="8"/>
      <c r="EM225" s="7"/>
      <c r="EN225" s="7"/>
      <c r="EO225" s="2" t="s">
        <v>210</v>
      </c>
      <c r="EP225" s="2" t="s">
        <v>243</v>
      </c>
      <c r="EQ225" s="2" t="s">
        <v>596</v>
      </c>
      <c r="ER225" s="2" t="s">
        <v>2544</v>
      </c>
      <c r="ES225" s="2" t="s">
        <v>212</v>
      </c>
      <c r="ET225" s="2" t="s">
        <v>200</v>
      </c>
      <c r="EU225" s="4">
        <v>1</v>
      </c>
      <c r="EV225" s="8">
        <v>17.08</v>
      </c>
      <c r="EW225" s="4">
        <v>6</v>
      </c>
      <c r="EX225" s="8">
        <v>90.66</v>
      </c>
      <c r="EY225" s="7">
        <v>-0.8333</v>
      </c>
      <c r="EZ225" s="7">
        <v>-0.8116</v>
      </c>
      <c r="FA225" s="2" t="s">
        <v>210</v>
      </c>
      <c r="FB225" s="2" t="s">
        <v>197</v>
      </c>
      <c r="FC225" s="2" t="s">
        <v>596</v>
      </c>
      <c r="FD225" s="2" t="s">
        <v>1582</v>
      </c>
      <c r="FE225" s="2" t="s">
        <v>212</v>
      </c>
      <c r="FF225" s="2" t="s">
        <v>200</v>
      </c>
      <c r="FG225" s="4">
        <v>7</v>
      </c>
      <c r="FH225" s="8">
        <v>62.09</v>
      </c>
      <c r="FI225" s="4"/>
      <c r="FJ225" s="8"/>
      <c r="FK225" s="7"/>
      <c r="FL225" s="7"/>
      <c r="FM225" s="2" t="s">
        <v>210</v>
      </c>
      <c r="FN225" s="2" t="s">
        <v>197</v>
      </c>
      <c r="FO225" s="2" t="s">
        <v>226</v>
      </c>
      <c r="FP225" s="2" t="s">
        <v>1362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228</v>
      </c>
      <c r="FZ225" s="2" t="s">
        <v>197</v>
      </c>
      <c r="GA225" s="2" t="s">
        <v>200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254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254</v>
      </c>
      <c r="GX225" s="2" t="s">
        <v>197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234</v>
      </c>
      <c r="HL225" s="2" t="s">
        <v>958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254</v>
      </c>
      <c r="HV225" s="2" t="s">
        <v>197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210</v>
      </c>
      <c r="IH225" s="2" t="s">
        <v>197</v>
      </c>
      <c r="II225" s="2" t="s">
        <v>596</v>
      </c>
      <c r="IJ225" s="2" t="s">
        <v>2545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210</v>
      </c>
      <c r="IT225" s="2" t="s">
        <v>197</v>
      </c>
      <c r="IU225" s="2" t="s">
        <v>311</v>
      </c>
      <c r="IV225" s="2" t="s">
        <v>2546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228</v>
      </c>
      <c r="JF225" s="2" t="s">
        <v>197</v>
      </c>
      <c r="JG225" s="2" t="s">
        <v>200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200</v>
      </c>
      <c r="JR225" s="2" t="s">
        <v>200</v>
      </c>
      <c r="JS225" s="2" t="s">
        <v>200</v>
      </c>
      <c r="JT225" s="2" t="s">
        <v>200</v>
      </c>
      <c r="JU225" s="2" t="s">
        <v>200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242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210</v>
      </c>
      <c r="KP225" s="2" t="s">
        <v>243</v>
      </c>
      <c r="KQ225" s="2" t="s">
        <v>1430</v>
      </c>
      <c r="KR225" s="2" t="s">
        <v>614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406</v>
      </c>
      <c r="LB225" s="2" t="s">
        <v>197</v>
      </c>
      <c r="LC225" s="2" t="s">
        <v>200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243</v>
      </c>
      <c r="LO225" s="2" t="s">
        <v>503</v>
      </c>
      <c r="LP225" s="2" t="s">
        <v>2008</v>
      </c>
      <c r="LQ225" s="2" t="s">
        <v>212</v>
      </c>
      <c r="LR225" s="2" t="s">
        <v>200</v>
      </c>
      <c r="LS225" s="4"/>
      <c r="LT225" s="8"/>
      <c r="LU225" s="4">
        <v>1</v>
      </c>
      <c r="LV225" s="8">
        <v>15.12</v>
      </c>
      <c r="LW225" s="7">
        <v>-1</v>
      </c>
      <c r="LX225" s="7">
        <v>-1</v>
      </c>
      <c r="LY225" s="2" t="s">
        <v>210</v>
      </c>
      <c r="LZ225" s="2" t="s">
        <v>197</v>
      </c>
      <c r="MA225" s="2" t="s">
        <v>616</v>
      </c>
      <c r="MB225" s="2" t="s">
        <v>2547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210</v>
      </c>
      <c r="ML225" s="2" t="s">
        <v>251</v>
      </c>
      <c r="MM225" s="2" t="s">
        <v>618</v>
      </c>
      <c r="MN225" s="2" t="s">
        <v>2548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228</v>
      </c>
      <c r="NJ225" s="2" t="s">
        <v>197</v>
      </c>
      <c r="NK225" s="2" t="s">
        <v>200</v>
      </c>
      <c r="NL225" s="2" t="s">
        <v>200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210</v>
      </c>
      <c r="NV225" s="2" t="s">
        <v>243</v>
      </c>
      <c r="NW225" s="2" t="s">
        <v>279</v>
      </c>
      <c r="NX225" s="2" t="s">
        <v>200</v>
      </c>
      <c r="NY225" s="2" t="s">
        <v>212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200</v>
      </c>
      <c r="OH225" s="2" t="s">
        <v>200</v>
      </c>
      <c r="OI225" s="2" t="s">
        <v>200</v>
      </c>
      <c r="OJ225" s="2" t="s">
        <v>200</v>
      </c>
      <c r="OK225" s="2" t="s">
        <v>200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243</v>
      </c>
      <c r="OU225" s="2" t="s">
        <v>1886</v>
      </c>
      <c r="OV225" s="2" t="s">
        <v>2549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210</v>
      </c>
      <c r="PF225" s="2" t="s">
        <v>197</v>
      </c>
      <c r="PG225" s="2" t="s">
        <v>2288</v>
      </c>
      <c r="PH225" s="2" t="s">
        <v>216</v>
      </c>
      <c r="PI225" s="2" t="s">
        <v>212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254</v>
      </c>
      <c r="PR225" s="2" t="s">
        <v>197</v>
      </c>
      <c r="PS225" s="2" t="s">
        <v>200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210</v>
      </c>
      <c r="QP225" s="2" t="s">
        <v>243</v>
      </c>
      <c r="QQ225" s="2" t="s">
        <v>2113</v>
      </c>
      <c r="QR225" s="2" t="s">
        <v>2117</v>
      </c>
      <c r="QS225" s="2" t="s">
        <v>212</v>
      </c>
      <c r="QT225" s="2" t="s">
        <v>200</v>
      </c>
      <c r="QU225" s="4">
        <v>27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2550</v>
      </c>
      <c r="B226" s="2" t="s">
        <v>189</v>
      </c>
      <c r="C226" s="2" t="s">
        <v>190</v>
      </c>
      <c r="D226" s="2" t="s">
        <v>2535</v>
      </c>
      <c r="E226" s="2" t="s">
        <v>2536</v>
      </c>
      <c r="F226" s="2" t="s">
        <v>2537</v>
      </c>
      <c r="G226" s="2" t="s">
        <v>200</v>
      </c>
      <c r="H226" s="2" t="s">
        <v>200</v>
      </c>
      <c r="I226" s="2" t="s">
        <v>2538</v>
      </c>
      <c r="J226" s="2" t="s">
        <v>2539</v>
      </c>
      <c r="K226" s="2" t="s">
        <v>430</v>
      </c>
      <c r="L226" s="3">
        <v>14.4</v>
      </c>
      <c r="M226" s="3">
        <v>15.12</v>
      </c>
      <c r="N226" s="3">
        <v>31.99</v>
      </c>
      <c r="O226" s="2" t="s">
        <v>1190</v>
      </c>
      <c r="P226" s="2" t="s">
        <v>1191</v>
      </c>
      <c r="Q226" s="2" t="s">
        <v>199</v>
      </c>
      <c r="R226" s="2" t="s">
        <v>200</v>
      </c>
      <c r="S226" s="2" t="s">
        <v>2551</v>
      </c>
      <c r="T226" s="2" t="s">
        <v>200</v>
      </c>
      <c r="U226" s="2" t="s">
        <v>200</v>
      </c>
      <c r="V226" s="2" t="s">
        <v>204</v>
      </c>
      <c r="W226" s="2" t="s">
        <v>205</v>
      </c>
      <c r="X226" s="2" t="s">
        <v>200</v>
      </c>
      <c r="Y226" s="2" t="s">
        <v>592</v>
      </c>
      <c r="Z226" s="4"/>
      <c r="AA226" s="4">
        <f>=ROUNDDOWN({0},0)</f>
      </c>
      <c r="AB226" s="5">
        <v>0.8</v>
      </c>
      <c r="AC226" s="2" t="s">
        <v>200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/>
      <c r="AP226" s="4"/>
      <c r="AQ226" s="8"/>
      <c r="AR226" s="4">
        <v>6</v>
      </c>
      <c r="AS226" s="8">
        <v>82.04</v>
      </c>
      <c r="AT226" s="7">
        <v>-1</v>
      </c>
      <c r="AU226" s="7">
        <v>-1</v>
      </c>
      <c r="AV226" s="4"/>
      <c r="AW226" s="8"/>
      <c r="AX226" s="4">
        <v>6</v>
      </c>
      <c r="AY226" s="8">
        <v>82.04</v>
      </c>
      <c r="AZ226" s="7">
        <v>-1</v>
      </c>
      <c r="BA226" s="7">
        <v>-1</v>
      </c>
      <c r="BB226" s="7"/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/>
      <c r="BJ226" s="4"/>
      <c r="BK226" s="8"/>
      <c r="BL226" s="2" t="s">
        <v>2529</v>
      </c>
      <c r="BM226" s="7"/>
      <c r="BN226" s="7"/>
      <c r="BO226" s="4"/>
      <c r="BP226" s="8"/>
      <c r="BQ226" s="4">
        <v>1</v>
      </c>
      <c r="BR226" s="8">
        <v>15.49</v>
      </c>
      <c r="BS226" s="7">
        <v>-1</v>
      </c>
      <c r="BT226" s="7">
        <v>-1</v>
      </c>
      <c r="BU226" s="2" t="s">
        <v>210</v>
      </c>
      <c r="BV226" s="2" t="s">
        <v>243</v>
      </c>
      <c r="BW226" s="2" t="s">
        <v>200</v>
      </c>
      <c r="BX226" s="2" t="s">
        <v>2463</v>
      </c>
      <c r="BY226" s="2" t="s">
        <v>212</v>
      </c>
      <c r="BZ226" s="2" t="s">
        <v>200</v>
      </c>
      <c r="CA226" s="4"/>
      <c r="CB226" s="8"/>
      <c r="CC226" s="4"/>
      <c r="CD226" s="8"/>
      <c r="CE226" s="7"/>
      <c r="CF226" s="7"/>
      <c r="CG226" s="2" t="s">
        <v>210</v>
      </c>
      <c r="CH226" s="2" t="s">
        <v>243</v>
      </c>
      <c r="CI226" s="2" t="s">
        <v>596</v>
      </c>
      <c r="CJ226" s="2" t="s">
        <v>2552</v>
      </c>
      <c r="CK226" s="2" t="s">
        <v>499</v>
      </c>
      <c r="CL226" s="2" t="s">
        <v>200</v>
      </c>
      <c r="CM226" s="4"/>
      <c r="CN226" s="8"/>
      <c r="CO226" s="4">
        <v>5</v>
      </c>
      <c r="CP226" s="8">
        <v>66.55</v>
      </c>
      <c r="CQ226" s="7">
        <v>-1</v>
      </c>
      <c r="CR226" s="7">
        <v>-1</v>
      </c>
      <c r="CS226" s="2" t="s">
        <v>210</v>
      </c>
      <c r="CT226" s="2" t="s">
        <v>243</v>
      </c>
      <c r="CU226" s="2" t="s">
        <v>2553</v>
      </c>
      <c r="CV226" s="2" t="s">
        <v>1514</v>
      </c>
      <c r="CW226" s="2" t="s">
        <v>212</v>
      </c>
      <c r="CX226" s="2" t="s">
        <v>200</v>
      </c>
      <c r="CY226" s="4"/>
      <c r="CZ226" s="8"/>
      <c r="DA226" s="4"/>
      <c r="DB226" s="8"/>
      <c r="DC226" s="7"/>
      <c r="DD226" s="7"/>
      <c r="DE226" s="2" t="s">
        <v>210</v>
      </c>
      <c r="DF226" s="2" t="s">
        <v>243</v>
      </c>
      <c r="DG226" s="2" t="s">
        <v>596</v>
      </c>
      <c r="DH226" s="2" t="s">
        <v>2554</v>
      </c>
      <c r="DI226" s="2" t="s">
        <v>212</v>
      </c>
      <c r="DJ226" s="2" t="s">
        <v>200</v>
      </c>
      <c r="DK226" s="4"/>
      <c r="DL226" s="8"/>
      <c r="DM226" s="4"/>
      <c r="DN226" s="8"/>
      <c r="DO226" s="7"/>
      <c r="DP226" s="7"/>
      <c r="DQ226" s="2" t="s">
        <v>210</v>
      </c>
      <c r="DR226" s="2" t="s">
        <v>243</v>
      </c>
      <c r="DS226" s="2" t="s">
        <v>596</v>
      </c>
      <c r="DT226" s="2" t="s">
        <v>2555</v>
      </c>
      <c r="DU226" s="2" t="s">
        <v>212</v>
      </c>
      <c r="DV226" s="2" t="s">
        <v>200</v>
      </c>
      <c r="DW226" s="4"/>
      <c r="DX226" s="8"/>
      <c r="DY226" s="4"/>
      <c r="DZ226" s="8"/>
      <c r="EA226" s="7"/>
      <c r="EB226" s="7"/>
      <c r="EC226" s="2" t="s">
        <v>210</v>
      </c>
      <c r="ED226" s="2" t="s">
        <v>243</v>
      </c>
      <c r="EE226" s="2" t="s">
        <v>2542</v>
      </c>
      <c r="EF226" s="2" t="s">
        <v>227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243</v>
      </c>
      <c r="EQ226" s="2" t="s">
        <v>596</v>
      </c>
      <c r="ER226" s="2" t="s">
        <v>2122</v>
      </c>
      <c r="ES226" s="2" t="s">
        <v>212</v>
      </c>
      <c r="ET226" s="2" t="s">
        <v>200</v>
      </c>
      <c r="EU226" s="4"/>
      <c r="EV226" s="8"/>
      <c r="EW226" s="4"/>
      <c r="EX226" s="8"/>
      <c r="EY226" s="7"/>
      <c r="EZ226" s="7"/>
      <c r="FA226" s="2" t="s">
        <v>210</v>
      </c>
      <c r="FB226" s="2" t="s">
        <v>243</v>
      </c>
      <c r="FC226" s="2" t="s">
        <v>596</v>
      </c>
      <c r="FD226" s="2" t="s">
        <v>2451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243</v>
      </c>
      <c r="FO226" s="2" t="s">
        <v>226</v>
      </c>
      <c r="FP226" s="2" t="s">
        <v>2153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228</v>
      </c>
      <c r="FZ226" s="2" t="s">
        <v>243</v>
      </c>
      <c r="GA226" s="2" t="s">
        <v>200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254</v>
      </c>
      <c r="GL226" s="2" t="s">
        <v>243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254</v>
      </c>
      <c r="GX226" s="2" t="s">
        <v>243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243</v>
      </c>
      <c r="HK226" s="2" t="s">
        <v>2556</v>
      </c>
      <c r="HL226" s="2" t="s">
        <v>273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254</v>
      </c>
      <c r="HV226" s="2" t="s">
        <v>243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210</v>
      </c>
      <c r="IH226" s="2" t="s">
        <v>243</v>
      </c>
      <c r="II226" s="2" t="s">
        <v>596</v>
      </c>
      <c r="IJ226" s="2" t="s">
        <v>2557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228</v>
      </c>
      <c r="IT226" s="2" t="s">
        <v>243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228</v>
      </c>
      <c r="JF226" s="2" t="s">
        <v>243</v>
      </c>
      <c r="JG226" s="2" t="s">
        <v>200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200</v>
      </c>
      <c r="JR226" s="2" t="s">
        <v>200</v>
      </c>
      <c r="JS226" s="2" t="s">
        <v>200</v>
      </c>
      <c r="JT226" s="2" t="s">
        <v>200</v>
      </c>
      <c r="JU226" s="2" t="s">
        <v>200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242</v>
      </c>
      <c r="KD226" s="2" t="s">
        <v>243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210</v>
      </c>
      <c r="KP226" s="2" t="s">
        <v>243</v>
      </c>
      <c r="KQ226" s="2" t="s">
        <v>259</v>
      </c>
      <c r="KR226" s="2" t="s">
        <v>549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406</v>
      </c>
      <c r="LB226" s="2" t="s">
        <v>243</v>
      </c>
      <c r="LC226" s="2" t="s">
        <v>200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254</v>
      </c>
      <c r="LN226" s="2" t="s">
        <v>243</v>
      </c>
      <c r="LO226" s="2" t="s">
        <v>200</v>
      </c>
      <c r="LP226" s="2" t="s">
        <v>200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243</v>
      </c>
      <c r="MA226" s="2" t="s">
        <v>616</v>
      </c>
      <c r="MB226" s="2" t="s">
        <v>2132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210</v>
      </c>
      <c r="ML226" s="2" t="s">
        <v>243</v>
      </c>
      <c r="MM226" s="2" t="s">
        <v>618</v>
      </c>
      <c r="MN226" s="2" t="s">
        <v>2555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254</v>
      </c>
      <c r="NJ226" s="2" t="s">
        <v>243</v>
      </c>
      <c r="NK226" s="2" t="s">
        <v>200</v>
      </c>
      <c r="NL226" s="2" t="s">
        <v>200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254</v>
      </c>
      <c r="NV226" s="2" t="s">
        <v>243</v>
      </c>
      <c r="NW226" s="2" t="s">
        <v>200</v>
      </c>
      <c r="NX226" s="2" t="s">
        <v>200</v>
      </c>
      <c r="NY226" s="2" t="s">
        <v>212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200</v>
      </c>
      <c r="OH226" s="2" t="s">
        <v>200</v>
      </c>
      <c r="OI226" s="2" t="s">
        <v>200</v>
      </c>
      <c r="OJ226" s="2" t="s">
        <v>200</v>
      </c>
      <c r="OK226" s="2" t="s">
        <v>200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243</v>
      </c>
      <c r="OU226" s="2" t="s">
        <v>666</v>
      </c>
      <c r="OV226" s="2" t="s">
        <v>2264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210</v>
      </c>
      <c r="PF226" s="2" t="s">
        <v>243</v>
      </c>
      <c r="PG226" s="2" t="s">
        <v>2288</v>
      </c>
      <c r="PH226" s="2" t="s">
        <v>613</v>
      </c>
      <c r="PI226" s="2" t="s">
        <v>212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254</v>
      </c>
      <c r="PR226" s="2" t="s">
        <v>243</v>
      </c>
      <c r="PS226" s="2" t="s">
        <v>200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406</v>
      </c>
      <c r="QP226" s="2" t="s">
        <v>243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2558</v>
      </c>
      <c r="B227" s="2" t="s">
        <v>189</v>
      </c>
      <c r="C227" s="2" t="s">
        <v>190</v>
      </c>
      <c r="D227" s="2" t="s">
        <v>2535</v>
      </c>
      <c r="E227" s="2" t="s">
        <v>2536</v>
      </c>
      <c r="F227" s="2" t="s">
        <v>2559</v>
      </c>
      <c r="G227" s="2" t="s">
        <v>2559</v>
      </c>
      <c r="H227" s="2" t="s">
        <v>2559</v>
      </c>
      <c r="I227" s="2" t="s">
        <v>2560</v>
      </c>
      <c r="J227" s="2" t="s">
        <v>2561</v>
      </c>
      <c r="K227" s="2" t="s">
        <v>196</v>
      </c>
      <c r="L227" s="3">
        <v>11.88</v>
      </c>
      <c r="M227" s="3">
        <v>12.47</v>
      </c>
      <c r="N227" s="3">
        <v>26.99</v>
      </c>
      <c r="O227" s="2" t="s">
        <v>197</v>
      </c>
      <c r="P227" s="2" t="s">
        <v>396</v>
      </c>
      <c r="Q227" s="2" t="s">
        <v>199</v>
      </c>
      <c r="R227" s="2" t="s">
        <v>200</v>
      </c>
      <c r="S227" s="2" t="s">
        <v>2562</v>
      </c>
      <c r="T227" s="2" t="s">
        <v>202</v>
      </c>
      <c r="U227" s="2" t="s">
        <v>2428</v>
      </c>
      <c r="V227" s="2" t="s">
        <v>721</v>
      </c>
      <c r="W227" s="2" t="s">
        <v>473</v>
      </c>
      <c r="X227" s="2" t="s">
        <v>723</v>
      </c>
      <c r="Y227" s="2" t="s">
        <v>2563</v>
      </c>
      <c r="Z227" s="4">
        <v>542</v>
      </c>
      <c r="AA227" s="4">
        <f>=ROUNDDOWN(40.7518796992481,0)</f>
      </c>
      <c r="AB227" s="5">
        <v>13.3</v>
      </c>
      <c r="AC227" s="2" t="s">
        <v>200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/>
      <c r="AP227" s="4">
        <v>15</v>
      </c>
      <c r="AQ227" s="8">
        <v>202.57</v>
      </c>
      <c r="AR227" s="4">
        <v>28</v>
      </c>
      <c r="AS227" s="8">
        <v>358.62</v>
      </c>
      <c r="AT227" s="7">
        <v>-0.4643</v>
      </c>
      <c r="AU227" s="7">
        <v>-0.4351</v>
      </c>
      <c r="AV227" s="4">
        <v>15</v>
      </c>
      <c r="AW227" s="8">
        <v>202.57</v>
      </c>
      <c r="AX227" s="4">
        <v>28</v>
      </c>
      <c r="AY227" s="8">
        <v>358.62</v>
      </c>
      <c r="AZ227" s="7">
        <v>-0.4643</v>
      </c>
      <c r="BA227" s="7">
        <v>-0.4351</v>
      </c>
      <c r="BB227" s="7">
        <v>1</v>
      </c>
      <c r="BC227" s="4">
        <v>15</v>
      </c>
      <c r="BD227" s="8">
        <v>202.57</v>
      </c>
      <c r="BE227" s="4">
        <v>28</v>
      </c>
      <c r="BF227" s="8">
        <v>358.62</v>
      </c>
      <c r="BG227" s="7">
        <v>-0.4643</v>
      </c>
      <c r="BH227" s="7">
        <v>-0.4351</v>
      </c>
      <c r="BI227" s="7">
        <v>1</v>
      </c>
      <c r="BJ227" s="4">
        <v>15</v>
      </c>
      <c r="BK227" s="8">
        <v>202.57</v>
      </c>
      <c r="BL227" s="2" t="s">
        <v>2564</v>
      </c>
      <c r="BM227" s="7">
        <v>1</v>
      </c>
      <c r="BN227" s="7">
        <v>1</v>
      </c>
      <c r="BO227" s="4">
        <v>6</v>
      </c>
      <c r="BP227" s="8">
        <v>79.02</v>
      </c>
      <c r="BQ227" s="4">
        <v>16</v>
      </c>
      <c r="BR227" s="8">
        <v>210.72</v>
      </c>
      <c r="BS227" s="7">
        <v>-0.625</v>
      </c>
      <c r="BT227" s="7">
        <v>-0.625</v>
      </c>
      <c r="BU227" s="2" t="s">
        <v>210</v>
      </c>
      <c r="BV227" s="2" t="s">
        <v>197</v>
      </c>
      <c r="BW227" s="2" t="s">
        <v>200</v>
      </c>
      <c r="BX227" s="2" t="s">
        <v>741</v>
      </c>
      <c r="BY227" s="2" t="s">
        <v>212</v>
      </c>
      <c r="BZ227" s="2" t="s">
        <v>200</v>
      </c>
      <c r="CA227" s="4">
        <v>1</v>
      </c>
      <c r="CB227" s="8">
        <v>8.58</v>
      </c>
      <c r="CC227" s="4">
        <v>2</v>
      </c>
      <c r="CD227" s="8">
        <v>23.31</v>
      </c>
      <c r="CE227" s="7">
        <v>-0.5</v>
      </c>
      <c r="CF227" s="7">
        <v>-0.6319</v>
      </c>
      <c r="CG227" s="2" t="s">
        <v>210</v>
      </c>
      <c r="CH227" s="2" t="s">
        <v>197</v>
      </c>
      <c r="CI227" s="2" t="s">
        <v>1780</v>
      </c>
      <c r="CJ227" s="2" t="s">
        <v>310</v>
      </c>
      <c r="CK227" s="2" t="s">
        <v>212</v>
      </c>
      <c r="CL227" s="2" t="s">
        <v>200</v>
      </c>
      <c r="CM227" s="4">
        <v>5</v>
      </c>
      <c r="CN227" s="8">
        <v>68.6</v>
      </c>
      <c r="CO227" s="4">
        <v>2</v>
      </c>
      <c r="CP227" s="8">
        <v>27.44</v>
      </c>
      <c r="CQ227" s="7">
        <v>1.5</v>
      </c>
      <c r="CR227" s="7">
        <v>1.5</v>
      </c>
      <c r="CS227" s="2" t="s">
        <v>210</v>
      </c>
      <c r="CT227" s="2" t="s">
        <v>197</v>
      </c>
      <c r="CU227" s="2" t="s">
        <v>1812</v>
      </c>
      <c r="CV227" s="2" t="s">
        <v>548</v>
      </c>
      <c r="CW227" s="2" t="s">
        <v>212</v>
      </c>
      <c r="CX227" s="2" t="s">
        <v>200</v>
      </c>
      <c r="CY227" s="4"/>
      <c r="CZ227" s="8"/>
      <c r="DA227" s="4"/>
      <c r="DB227" s="8"/>
      <c r="DC227" s="7"/>
      <c r="DD227" s="7"/>
      <c r="DE227" s="2" t="s">
        <v>210</v>
      </c>
      <c r="DF227" s="2" t="s">
        <v>197</v>
      </c>
      <c r="DG227" s="2" t="s">
        <v>2565</v>
      </c>
      <c r="DH227" s="2" t="s">
        <v>276</v>
      </c>
      <c r="DI227" s="2" t="s">
        <v>212</v>
      </c>
      <c r="DJ227" s="2" t="s">
        <v>200</v>
      </c>
      <c r="DK227" s="4"/>
      <c r="DL227" s="8"/>
      <c r="DM227" s="4">
        <v>4</v>
      </c>
      <c r="DN227" s="8">
        <v>50.12</v>
      </c>
      <c r="DO227" s="7">
        <v>-1</v>
      </c>
      <c r="DP227" s="7">
        <v>-1</v>
      </c>
      <c r="DQ227" s="2" t="s">
        <v>210</v>
      </c>
      <c r="DR227" s="2" t="s">
        <v>197</v>
      </c>
      <c r="DS227" s="2" t="s">
        <v>295</v>
      </c>
      <c r="DT227" s="2" t="s">
        <v>417</v>
      </c>
      <c r="DU227" s="2" t="s">
        <v>212</v>
      </c>
      <c r="DV227" s="2" t="s">
        <v>200</v>
      </c>
      <c r="DW227" s="4">
        <v>1</v>
      </c>
      <c r="DX227" s="8">
        <v>11.49</v>
      </c>
      <c r="DY227" s="4">
        <v>3</v>
      </c>
      <c r="DZ227" s="8">
        <v>34.47</v>
      </c>
      <c r="EA227" s="7">
        <v>-0.6667</v>
      </c>
      <c r="EB227" s="7">
        <v>-0.6667</v>
      </c>
      <c r="EC227" s="2" t="s">
        <v>210</v>
      </c>
      <c r="ED227" s="2" t="s">
        <v>197</v>
      </c>
      <c r="EE227" s="2" t="s">
        <v>1716</v>
      </c>
      <c r="EF227" s="2" t="s">
        <v>743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1702</v>
      </c>
      <c r="ER227" s="2" t="s">
        <v>763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491</v>
      </c>
      <c r="FD227" s="2" t="s">
        <v>1179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210</v>
      </c>
      <c r="FN227" s="2" t="s">
        <v>197</v>
      </c>
      <c r="FO227" s="2" t="s">
        <v>1717</v>
      </c>
      <c r="FP227" s="2" t="s">
        <v>780</v>
      </c>
      <c r="FQ227" s="2" t="s">
        <v>212</v>
      </c>
      <c r="FR227" s="2" t="s">
        <v>200</v>
      </c>
      <c r="FS227" s="4">
        <v>1</v>
      </c>
      <c r="FT227" s="8">
        <v>8.16</v>
      </c>
      <c r="FU227" s="4">
        <v>1</v>
      </c>
      <c r="FV227" s="8">
        <v>12.56</v>
      </c>
      <c r="FW227" s="7"/>
      <c r="FX227" s="7">
        <v>-0.3503</v>
      </c>
      <c r="FY227" s="2" t="s">
        <v>210</v>
      </c>
      <c r="FZ227" s="2" t="s">
        <v>197</v>
      </c>
      <c r="GA227" s="2" t="s">
        <v>295</v>
      </c>
      <c r="GB227" s="2" t="s">
        <v>739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254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254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2556</v>
      </c>
      <c r="HL227" s="2" t="s">
        <v>200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254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>
        <v>1</v>
      </c>
      <c r="IB227" s="8">
        <v>26.72</v>
      </c>
      <c r="IC227" s="4"/>
      <c r="ID227" s="8"/>
      <c r="IE227" s="7"/>
      <c r="IF227" s="7"/>
      <c r="IG227" s="2" t="s">
        <v>210</v>
      </c>
      <c r="IH227" s="2" t="s">
        <v>197</v>
      </c>
      <c r="II227" s="2" t="s">
        <v>2563</v>
      </c>
      <c r="IJ227" s="2" t="s">
        <v>302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228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254</v>
      </c>
      <c r="JF227" s="2" t="s">
        <v>197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200</v>
      </c>
      <c r="JR227" s="2" t="s">
        <v>200</v>
      </c>
      <c r="JS227" s="2" t="s">
        <v>200</v>
      </c>
      <c r="JT227" s="2" t="s">
        <v>200</v>
      </c>
      <c r="JU227" s="2" t="s">
        <v>200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242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210</v>
      </c>
      <c r="KP227" s="2" t="s">
        <v>243</v>
      </c>
      <c r="KQ227" s="2" t="s">
        <v>1196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243</v>
      </c>
      <c r="LC227" s="2" t="s">
        <v>933</v>
      </c>
      <c r="LD227" s="2" t="s">
        <v>1067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406</v>
      </c>
      <c r="LN227" s="2" t="s">
        <v>197</v>
      </c>
      <c r="LO227" s="2" t="s">
        <v>200</v>
      </c>
      <c r="LP227" s="2" t="s">
        <v>200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254</v>
      </c>
      <c r="LZ227" s="2" t="s">
        <v>197</v>
      </c>
      <c r="MA227" s="2" t="s">
        <v>200</v>
      </c>
      <c r="MB227" s="2" t="s">
        <v>200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210</v>
      </c>
      <c r="ML227" s="2" t="s">
        <v>251</v>
      </c>
      <c r="MM227" s="2" t="s">
        <v>729</v>
      </c>
      <c r="MN227" s="2" t="s">
        <v>1714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254</v>
      </c>
      <c r="NJ227" s="2" t="s">
        <v>197</v>
      </c>
      <c r="NK227" s="2" t="s">
        <v>200</v>
      </c>
      <c r="NL227" s="2" t="s">
        <v>200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210</v>
      </c>
      <c r="NV227" s="2" t="s">
        <v>243</v>
      </c>
      <c r="NW227" s="2" t="s">
        <v>422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242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228</v>
      </c>
      <c r="OT227" s="2" t="s">
        <v>243</v>
      </c>
      <c r="OU227" s="2" t="s">
        <v>200</v>
      </c>
      <c r="OV227" s="2" t="s">
        <v>200</v>
      </c>
      <c r="OW227" s="2" t="s">
        <v>212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197</v>
      </c>
      <c r="PG227" s="2" t="s">
        <v>1061</v>
      </c>
      <c r="PH227" s="2" t="s">
        <v>566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254</v>
      </c>
      <c r="PR227" s="2" t="s">
        <v>197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228</v>
      </c>
      <c r="QP227" s="2" t="s">
        <v>243</v>
      </c>
      <c r="QQ227" s="2" t="s">
        <v>200</v>
      </c>
      <c r="QR227" s="2" t="s">
        <v>200</v>
      </c>
      <c r="QS227" s="2" t="s">
        <v>212</v>
      </c>
      <c r="QT227" s="2" t="s">
        <v>200</v>
      </c>
      <c r="QU227" s="4">
        <v>542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2566</v>
      </c>
      <c r="B228" s="2" t="s">
        <v>189</v>
      </c>
      <c r="C228" s="2" t="s">
        <v>190</v>
      </c>
      <c r="D228" s="2" t="s">
        <v>2535</v>
      </c>
      <c r="E228" s="2" t="s">
        <v>2536</v>
      </c>
      <c r="F228" s="2" t="s">
        <v>2567</v>
      </c>
      <c r="G228" s="2" t="s">
        <v>2567</v>
      </c>
      <c r="H228" s="2" t="s">
        <v>200</v>
      </c>
      <c r="I228" s="2" t="s">
        <v>2568</v>
      </c>
      <c r="J228" s="2" t="s">
        <v>2569</v>
      </c>
      <c r="K228" s="2" t="s">
        <v>1563</v>
      </c>
      <c r="L228" s="3">
        <v>15.2</v>
      </c>
      <c r="M228" s="3">
        <v>15.96</v>
      </c>
      <c r="N228" s="3">
        <v>36.99</v>
      </c>
      <c r="O228" s="2" t="s">
        <v>197</v>
      </c>
      <c r="P228" s="2" t="s">
        <v>431</v>
      </c>
      <c r="Q228" s="2" t="s">
        <v>199</v>
      </c>
      <c r="R228" s="2" t="s">
        <v>200</v>
      </c>
      <c r="S228" s="2" t="s">
        <v>2570</v>
      </c>
      <c r="T228" s="2" t="s">
        <v>202</v>
      </c>
      <c r="U228" s="2" t="s">
        <v>2428</v>
      </c>
      <c r="V228" s="2" t="s">
        <v>2571</v>
      </c>
      <c r="W228" s="2" t="s">
        <v>590</v>
      </c>
      <c r="X228" s="2" t="s">
        <v>723</v>
      </c>
      <c r="Y228" s="2" t="s">
        <v>592</v>
      </c>
      <c r="Z228" s="4">
        <v>310</v>
      </c>
      <c r="AA228" s="4">
        <f>=ROUNDDOWN(8.2010582010582,0)</f>
      </c>
      <c r="AB228" s="5">
        <v>37.8</v>
      </c>
      <c r="AC228" s="2" t="s">
        <v>1230</v>
      </c>
      <c r="AD228" s="4">
        <v>900</v>
      </c>
      <c r="AE228" s="4">
        <v>1410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/>
      <c r="AP228" s="4">
        <v>12</v>
      </c>
      <c r="AQ228" s="8">
        <v>200.91</v>
      </c>
      <c r="AR228" s="4">
        <v>58</v>
      </c>
      <c r="AS228" s="8">
        <v>991.11</v>
      </c>
      <c r="AT228" s="7">
        <v>-0.7931</v>
      </c>
      <c r="AU228" s="7">
        <v>-0.7973</v>
      </c>
      <c r="AV228" s="4">
        <v>12</v>
      </c>
      <c r="AW228" s="8">
        <v>200.91</v>
      </c>
      <c r="AX228" s="4">
        <v>58</v>
      </c>
      <c r="AY228" s="8">
        <v>991.11</v>
      </c>
      <c r="AZ228" s="7">
        <v>-0.7931</v>
      </c>
      <c r="BA228" s="7">
        <v>-0.7973</v>
      </c>
      <c r="BB228" s="7">
        <v>1</v>
      </c>
      <c r="BC228" s="4">
        <v>12</v>
      </c>
      <c r="BD228" s="8">
        <v>200.91</v>
      </c>
      <c r="BE228" s="4">
        <v>58</v>
      </c>
      <c r="BF228" s="8">
        <v>991.11</v>
      </c>
      <c r="BG228" s="7">
        <v>-0.7931</v>
      </c>
      <c r="BH228" s="7">
        <v>-0.7973</v>
      </c>
      <c r="BI228" s="7">
        <v>1</v>
      </c>
      <c r="BJ228" s="4">
        <v>12</v>
      </c>
      <c r="BK228" s="8">
        <v>200.91</v>
      </c>
      <c r="BL228" s="2" t="s">
        <v>2572</v>
      </c>
      <c r="BM228" s="7">
        <v>1</v>
      </c>
      <c r="BN228" s="7">
        <v>1</v>
      </c>
      <c r="BO228" s="4">
        <v>3</v>
      </c>
      <c r="BP228" s="8">
        <v>52.11</v>
      </c>
      <c r="BQ228" s="4">
        <v>32</v>
      </c>
      <c r="BR228" s="8">
        <v>555.84</v>
      </c>
      <c r="BS228" s="7">
        <v>-0.9062</v>
      </c>
      <c r="BT228" s="7">
        <v>-0.9062</v>
      </c>
      <c r="BU228" s="2" t="s">
        <v>210</v>
      </c>
      <c r="BV228" s="2" t="s">
        <v>197</v>
      </c>
      <c r="BW228" s="2" t="s">
        <v>200</v>
      </c>
      <c r="BX228" s="2" t="s">
        <v>1453</v>
      </c>
      <c r="BY228" s="2" t="s">
        <v>212</v>
      </c>
      <c r="BZ228" s="2" t="s">
        <v>200</v>
      </c>
      <c r="CA228" s="4">
        <v>2</v>
      </c>
      <c r="CB228" s="8">
        <v>28.9</v>
      </c>
      <c r="CC228" s="4">
        <v>3</v>
      </c>
      <c r="CD228" s="8">
        <v>51</v>
      </c>
      <c r="CE228" s="7">
        <v>-0.3333</v>
      </c>
      <c r="CF228" s="7">
        <v>-0.4333</v>
      </c>
      <c r="CG228" s="2" t="s">
        <v>210</v>
      </c>
      <c r="CH228" s="2" t="s">
        <v>197</v>
      </c>
      <c r="CI228" s="2" t="s">
        <v>596</v>
      </c>
      <c r="CJ228" s="2" t="s">
        <v>2573</v>
      </c>
      <c r="CK228" s="2" t="s">
        <v>212</v>
      </c>
      <c r="CL228" s="2" t="s">
        <v>200</v>
      </c>
      <c r="CM228" s="4">
        <v>3</v>
      </c>
      <c r="CN228" s="8">
        <v>48.84</v>
      </c>
      <c r="CO228" s="4">
        <v>3</v>
      </c>
      <c r="CP228" s="8">
        <v>48.84</v>
      </c>
      <c r="CQ228" s="7"/>
      <c r="CR228" s="7"/>
      <c r="CS228" s="2" t="s">
        <v>210</v>
      </c>
      <c r="CT228" s="2" t="s">
        <v>197</v>
      </c>
      <c r="CU228" s="2" t="s">
        <v>598</v>
      </c>
      <c r="CV228" s="2" t="s">
        <v>2574</v>
      </c>
      <c r="CW228" s="2" t="s">
        <v>212</v>
      </c>
      <c r="CX228" s="2" t="s">
        <v>200</v>
      </c>
      <c r="CY228" s="4"/>
      <c r="CZ228" s="8"/>
      <c r="DA228" s="4">
        <v>8</v>
      </c>
      <c r="DB228" s="8">
        <v>154.16</v>
      </c>
      <c r="DC228" s="7">
        <v>-1</v>
      </c>
      <c r="DD228" s="7">
        <v>-1</v>
      </c>
      <c r="DE228" s="2" t="s">
        <v>210</v>
      </c>
      <c r="DF228" s="2" t="s">
        <v>197</v>
      </c>
      <c r="DG228" s="2" t="s">
        <v>596</v>
      </c>
      <c r="DH228" s="2" t="s">
        <v>1435</v>
      </c>
      <c r="DI228" s="2" t="s">
        <v>212</v>
      </c>
      <c r="DJ228" s="2" t="s">
        <v>200</v>
      </c>
      <c r="DK228" s="4"/>
      <c r="DL228" s="8"/>
      <c r="DM228" s="4">
        <v>3</v>
      </c>
      <c r="DN228" s="8">
        <v>36.9</v>
      </c>
      <c r="DO228" s="7">
        <v>-1</v>
      </c>
      <c r="DP228" s="7">
        <v>-1</v>
      </c>
      <c r="DQ228" s="2" t="s">
        <v>210</v>
      </c>
      <c r="DR228" s="2" t="s">
        <v>197</v>
      </c>
      <c r="DS228" s="2" t="s">
        <v>596</v>
      </c>
      <c r="DT228" s="2" t="s">
        <v>2575</v>
      </c>
      <c r="DU228" s="2" t="s">
        <v>212</v>
      </c>
      <c r="DV228" s="2" t="s">
        <v>200</v>
      </c>
      <c r="DW228" s="4">
        <v>2</v>
      </c>
      <c r="DX228" s="8">
        <v>34.98</v>
      </c>
      <c r="DY228" s="4">
        <v>1</v>
      </c>
      <c r="DZ228" s="8">
        <v>17.49</v>
      </c>
      <c r="EA228" s="7">
        <v>1</v>
      </c>
      <c r="EB228" s="7">
        <v>1</v>
      </c>
      <c r="EC228" s="2" t="s">
        <v>210</v>
      </c>
      <c r="ED228" s="2" t="s">
        <v>197</v>
      </c>
      <c r="EE228" s="2" t="s">
        <v>2542</v>
      </c>
      <c r="EF228" s="2" t="s">
        <v>216</v>
      </c>
      <c r="EG228" s="2" t="s">
        <v>212</v>
      </c>
      <c r="EH228" s="2" t="s">
        <v>200</v>
      </c>
      <c r="EI228" s="4"/>
      <c r="EJ228" s="8"/>
      <c r="EK228" s="4">
        <v>2</v>
      </c>
      <c r="EL228" s="8">
        <v>33.52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596</v>
      </c>
      <c r="ER228" s="2" t="s">
        <v>2576</v>
      </c>
      <c r="ES228" s="2" t="s">
        <v>212</v>
      </c>
      <c r="ET228" s="2" t="s">
        <v>200</v>
      </c>
      <c r="EU228" s="4">
        <v>2</v>
      </c>
      <c r="EV228" s="8">
        <v>36.08</v>
      </c>
      <c r="EW228" s="4">
        <v>5</v>
      </c>
      <c r="EX228" s="8">
        <v>76.6</v>
      </c>
      <c r="EY228" s="7">
        <v>-0.6</v>
      </c>
      <c r="EZ228" s="7">
        <v>-0.529</v>
      </c>
      <c r="FA228" s="2" t="s">
        <v>210</v>
      </c>
      <c r="FB228" s="2" t="s">
        <v>197</v>
      </c>
      <c r="FC228" s="2" t="s">
        <v>654</v>
      </c>
      <c r="FD228" s="2" t="s">
        <v>1436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226</v>
      </c>
      <c r="FP228" s="2" t="s">
        <v>200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228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254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254</v>
      </c>
      <c r="GX228" s="2" t="s">
        <v>197</v>
      </c>
      <c r="GY228" s="2" t="s">
        <v>200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307</v>
      </c>
      <c r="HJ228" s="2" t="s">
        <v>197</v>
      </c>
      <c r="HK228" s="2" t="s">
        <v>2556</v>
      </c>
      <c r="HL228" s="2" t="s">
        <v>1477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254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210</v>
      </c>
      <c r="IH228" s="2" t="s">
        <v>197</v>
      </c>
      <c r="II228" s="2" t="s">
        <v>596</v>
      </c>
      <c r="IJ228" s="2" t="s">
        <v>642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210</v>
      </c>
      <c r="IT228" s="2" t="s">
        <v>197</v>
      </c>
      <c r="IU228" s="2" t="s">
        <v>1395</v>
      </c>
      <c r="IV228" s="2" t="s">
        <v>1868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254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200</v>
      </c>
      <c r="JR228" s="2" t="s">
        <v>200</v>
      </c>
      <c r="JS228" s="2" t="s">
        <v>200</v>
      </c>
      <c r="JT228" s="2" t="s">
        <v>200</v>
      </c>
      <c r="JU228" s="2" t="s">
        <v>200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242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210</v>
      </c>
      <c r="KP228" s="2" t="s">
        <v>243</v>
      </c>
      <c r="KQ228" s="2" t="s">
        <v>2163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>
        <v>1</v>
      </c>
      <c r="KX228" s="8">
        <v>16.76</v>
      </c>
      <c r="KY228" s="7">
        <v>-1</v>
      </c>
      <c r="KZ228" s="7">
        <v>-1</v>
      </c>
      <c r="LA228" s="2" t="s">
        <v>210</v>
      </c>
      <c r="LB228" s="2" t="s">
        <v>197</v>
      </c>
      <c r="LC228" s="2" t="s">
        <v>246</v>
      </c>
      <c r="LD228" s="2" t="s">
        <v>903</v>
      </c>
      <c r="LE228" s="2" t="s">
        <v>212</v>
      </c>
      <c r="LF228" s="2" t="s">
        <v>200</v>
      </c>
      <c r="LG228" s="4"/>
      <c r="LH228" s="8"/>
      <c r="LI228" s="4"/>
      <c r="LJ228" s="8"/>
      <c r="LK228" s="7"/>
      <c r="LL228" s="7"/>
      <c r="LM228" s="2" t="s">
        <v>254</v>
      </c>
      <c r="LN228" s="2" t="s">
        <v>197</v>
      </c>
      <c r="LO228" s="2" t="s">
        <v>200</v>
      </c>
      <c r="LP228" s="2" t="s">
        <v>200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197</v>
      </c>
      <c r="MA228" s="2" t="s">
        <v>616</v>
      </c>
      <c r="MB228" s="2" t="s">
        <v>2492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210</v>
      </c>
      <c r="ML228" s="2" t="s">
        <v>251</v>
      </c>
      <c r="MM228" s="2" t="s">
        <v>618</v>
      </c>
      <c r="MN228" s="2" t="s">
        <v>1442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254</v>
      </c>
      <c r="NJ228" s="2" t="s">
        <v>197</v>
      </c>
      <c r="NK228" s="2" t="s">
        <v>200</v>
      </c>
      <c r="NL228" s="2" t="s">
        <v>200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210</v>
      </c>
      <c r="NV228" s="2" t="s">
        <v>243</v>
      </c>
      <c r="NW228" s="2" t="s">
        <v>279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200</v>
      </c>
      <c r="OH228" s="2" t="s">
        <v>200</v>
      </c>
      <c r="OI228" s="2" t="s">
        <v>200</v>
      </c>
      <c r="OJ228" s="2" t="s">
        <v>200</v>
      </c>
      <c r="OK228" s="2" t="s">
        <v>200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210</v>
      </c>
      <c r="OT228" s="2" t="s">
        <v>243</v>
      </c>
      <c r="OU228" s="2" t="s">
        <v>666</v>
      </c>
      <c r="OV228" s="2" t="s">
        <v>2577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307</v>
      </c>
      <c r="PF228" s="2" t="s">
        <v>197</v>
      </c>
      <c r="PG228" s="2" t="s">
        <v>2288</v>
      </c>
      <c r="PH228" s="2" t="s">
        <v>2578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210</v>
      </c>
      <c r="PR228" s="2" t="s">
        <v>197</v>
      </c>
      <c r="PS228" s="2" t="s">
        <v>283</v>
      </c>
      <c r="PT228" s="2" t="s">
        <v>1791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406</v>
      </c>
      <c r="QP228" s="2" t="s">
        <v>243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310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>
        <v>900</v>
      </c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>
        <v>510</v>
      </c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2579</v>
      </c>
      <c r="B229" s="2" t="s">
        <v>189</v>
      </c>
      <c r="C229" s="2" t="s">
        <v>190</v>
      </c>
      <c r="D229" s="2" t="s">
        <v>2535</v>
      </c>
      <c r="E229" s="2" t="s">
        <v>2536</v>
      </c>
      <c r="F229" s="2" t="s">
        <v>2580</v>
      </c>
      <c r="G229" s="2" t="s">
        <v>2580</v>
      </c>
      <c r="H229" s="2" t="s">
        <v>2580</v>
      </c>
      <c r="I229" s="2" t="s">
        <v>2581</v>
      </c>
      <c r="J229" s="2" t="s">
        <v>2561</v>
      </c>
      <c r="K229" s="2" t="s">
        <v>196</v>
      </c>
      <c r="L229" s="3">
        <v>14.4</v>
      </c>
      <c r="M229" s="3">
        <v>15.12</v>
      </c>
      <c r="N229" s="3">
        <v>31.99</v>
      </c>
      <c r="O229" s="2" t="s">
        <v>197</v>
      </c>
      <c r="P229" s="2" t="s">
        <v>396</v>
      </c>
      <c r="Q229" s="2" t="s">
        <v>199</v>
      </c>
      <c r="R229" s="2" t="s">
        <v>200</v>
      </c>
      <c r="S229" s="2" t="s">
        <v>200</v>
      </c>
      <c r="T229" s="2" t="s">
        <v>202</v>
      </c>
      <c r="U229" s="2" t="s">
        <v>2428</v>
      </c>
      <c r="V229" s="2" t="s">
        <v>859</v>
      </c>
      <c r="W229" s="2" t="s">
        <v>205</v>
      </c>
      <c r="X229" s="2" t="s">
        <v>206</v>
      </c>
      <c r="Y229" s="2" t="s">
        <v>2582</v>
      </c>
      <c r="Z229" s="4">
        <v>1273</v>
      </c>
      <c r="AA229" s="4">
        <f>=ROUNDDOWN(113.660714285714,0)</f>
      </c>
      <c r="AB229" s="5">
        <v>11.2</v>
      </c>
      <c r="AC229" s="2" t="s">
        <v>200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/>
      <c r="AP229" s="4">
        <v>12</v>
      </c>
      <c r="AQ229" s="8">
        <v>171.79</v>
      </c>
      <c r="AR229" s="4">
        <v>10</v>
      </c>
      <c r="AS229" s="8">
        <v>148.13</v>
      </c>
      <c r="AT229" s="7">
        <v>0.2</v>
      </c>
      <c r="AU229" s="7">
        <v>0.1597</v>
      </c>
      <c r="AV229" s="4">
        <v>12</v>
      </c>
      <c r="AW229" s="8">
        <v>171.79</v>
      </c>
      <c r="AX229" s="4">
        <v>10</v>
      </c>
      <c r="AY229" s="8">
        <v>148.13</v>
      </c>
      <c r="AZ229" s="7">
        <v>0.2</v>
      </c>
      <c r="BA229" s="7">
        <v>0.1597</v>
      </c>
      <c r="BB229" s="7">
        <v>1</v>
      </c>
      <c r="BC229" s="4">
        <v>12</v>
      </c>
      <c r="BD229" s="8">
        <v>171.79</v>
      </c>
      <c r="BE229" s="4">
        <v>19</v>
      </c>
      <c r="BF229" s="8">
        <v>258.58</v>
      </c>
      <c r="BG229" s="7">
        <v>-0.3684</v>
      </c>
      <c r="BH229" s="7">
        <v>-0.3356</v>
      </c>
      <c r="BI229" s="7">
        <v>1</v>
      </c>
      <c r="BJ229" s="4">
        <v>12</v>
      </c>
      <c r="BK229" s="8">
        <v>171.79</v>
      </c>
      <c r="BL229" s="2" t="s">
        <v>2583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210</v>
      </c>
      <c r="BV229" s="2" t="s">
        <v>197</v>
      </c>
      <c r="BW229" s="2" t="s">
        <v>200</v>
      </c>
      <c r="BX229" s="2" t="s">
        <v>1462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210</v>
      </c>
      <c r="CH229" s="2" t="s">
        <v>197</v>
      </c>
      <c r="CI229" s="2" t="s">
        <v>2584</v>
      </c>
      <c r="CJ229" s="2" t="s">
        <v>2145</v>
      </c>
      <c r="CK229" s="2" t="s">
        <v>212</v>
      </c>
      <c r="CL229" s="2" t="s">
        <v>200</v>
      </c>
      <c r="CM229" s="4">
        <v>3</v>
      </c>
      <c r="CN229" s="8">
        <v>45</v>
      </c>
      <c r="CO229" s="4">
        <v>3</v>
      </c>
      <c r="CP229" s="8">
        <v>45</v>
      </c>
      <c r="CQ229" s="7"/>
      <c r="CR229" s="7"/>
      <c r="CS229" s="2" t="s">
        <v>210</v>
      </c>
      <c r="CT229" s="2" t="s">
        <v>197</v>
      </c>
      <c r="CU229" s="2" t="s">
        <v>2553</v>
      </c>
      <c r="CV229" s="2" t="s">
        <v>2585</v>
      </c>
      <c r="CW229" s="2" t="s">
        <v>212</v>
      </c>
      <c r="CX229" s="2" t="s">
        <v>200</v>
      </c>
      <c r="CY229" s="4">
        <v>2</v>
      </c>
      <c r="CZ229" s="8">
        <v>27.88</v>
      </c>
      <c r="DA229" s="4">
        <v>2</v>
      </c>
      <c r="DB229" s="8">
        <v>27.88</v>
      </c>
      <c r="DC229" s="7"/>
      <c r="DD229" s="7"/>
      <c r="DE229" s="2" t="s">
        <v>210</v>
      </c>
      <c r="DF229" s="2" t="s">
        <v>197</v>
      </c>
      <c r="DG229" s="2" t="s">
        <v>1457</v>
      </c>
      <c r="DH229" s="2" t="s">
        <v>1633</v>
      </c>
      <c r="DI229" s="2" t="s">
        <v>212</v>
      </c>
      <c r="DJ229" s="2" t="s">
        <v>200</v>
      </c>
      <c r="DK229" s="4">
        <v>2</v>
      </c>
      <c r="DL229" s="8">
        <v>28.7</v>
      </c>
      <c r="DM229" s="4">
        <v>2</v>
      </c>
      <c r="DN229" s="8">
        <v>28.7</v>
      </c>
      <c r="DO229" s="7"/>
      <c r="DP229" s="7"/>
      <c r="DQ229" s="2" t="s">
        <v>210</v>
      </c>
      <c r="DR229" s="2" t="s">
        <v>197</v>
      </c>
      <c r="DS229" s="2" t="s">
        <v>1514</v>
      </c>
      <c r="DT229" s="2" t="s">
        <v>2586</v>
      </c>
      <c r="DU229" s="2" t="s">
        <v>212</v>
      </c>
      <c r="DV229" s="2" t="s">
        <v>200</v>
      </c>
      <c r="DW229" s="4">
        <v>2</v>
      </c>
      <c r="DX229" s="8">
        <v>25.84</v>
      </c>
      <c r="DY229" s="4"/>
      <c r="DZ229" s="8"/>
      <c r="EA229" s="7"/>
      <c r="EB229" s="7"/>
      <c r="EC229" s="2" t="s">
        <v>210</v>
      </c>
      <c r="ED229" s="2" t="s">
        <v>197</v>
      </c>
      <c r="EE229" s="2" t="s">
        <v>2542</v>
      </c>
      <c r="EF229" s="2" t="s">
        <v>2490</v>
      </c>
      <c r="EG229" s="2" t="s">
        <v>212</v>
      </c>
      <c r="EH229" s="2" t="s">
        <v>200</v>
      </c>
      <c r="EI229" s="4"/>
      <c r="EJ229" s="8"/>
      <c r="EK229" s="4">
        <v>2</v>
      </c>
      <c r="EL229" s="8">
        <v>31.76</v>
      </c>
      <c r="EM229" s="7">
        <v>-1</v>
      </c>
      <c r="EN229" s="7">
        <v>-1</v>
      </c>
      <c r="EO229" s="2" t="s">
        <v>210</v>
      </c>
      <c r="EP229" s="2" t="s">
        <v>197</v>
      </c>
      <c r="EQ229" s="2" t="s">
        <v>213</v>
      </c>
      <c r="ER229" s="2" t="s">
        <v>2587</v>
      </c>
      <c r="ES229" s="2" t="s">
        <v>212</v>
      </c>
      <c r="ET229" s="2" t="s">
        <v>200</v>
      </c>
      <c r="EU229" s="4"/>
      <c r="EV229" s="8"/>
      <c r="EW229" s="4"/>
      <c r="EX229" s="8"/>
      <c r="EY229" s="7"/>
      <c r="EZ229" s="7"/>
      <c r="FA229" s="2" t="s">
        <v>210</v>
      </c>
      <c r="FB229" s="2" t="s">
        <v>197</v>
      </c>
      <c r="FC229" s="2" t="s">
        <v>224</v>
      </c>
      <c r="FD229" s="2" t="s">
        <v>2588</v>
      </c>
      <c r="FE229" s="2" t="s">
        <v>212</v>
      </c>
      <c r="FF229" s="2" t="s">
        <v>200</v>
      </c>
      <c r="FG229" s="4">
        <v>3</v>
      </c>
      <c r="FH229" s="8">
        <v>44.37</v>
      </c>
      <c r="FI229" s="4"/>
      <c r="FJ229" s="8"/>
      <c r="FK229" s="7"/>
      <c r="FL229" s="7"/>
      <c r="FM229" s="2" t="s">
        <v>210</v>
      </c>
      <c r="FN229" s="2" t="s">
        <v>197</v>
      </c>
      <c r="FO229" s="2" t="s">
        <v>226</v>
      </c>
      <c r="FP229" s="2" t="s">
        <v>896</v>
      </c>
      <c r="FQ229" s="2" t="s">
        <v>212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228</v>
      </c>
      <c r="FZ229" s="2" t="s">
        <v>197</v>
      </c>
      <c r="GA229" s="2" t="s">
        <v>200</v>
      </c>
      <c r="GB229" s="2" t="s">
        <v>200</v>
      </c>
      <c r="GC229" s="2" t="s">
        <v>212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254</v>
      </c>
      <c r="GL229" s="2" t="s">
        <v>197</v>
      </c>
      <c r="GM229" s="2" t="s">
        <v>200</v>
      </c>
      <c r="GN229" s="2" t="s">
        <v>200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254</v>
      </c>
      <c r="GX229" s="2" t="s">
        <v>197</v>
      </c>
      <c r="GY229" s="2" t="s">
        <v>200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2556</v>
      </c>
      <c r="HL229" s="2" t="s">
        <v>271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210</v>
      </c>
      <c r="HV229" s="2" t="s">
        <v>197</v>
      </c>
      <c r="HW229" s="2" t="s">
        <v>235</v>
      </c>
      <c r="HX229" s="2" t="s">
        <v>2589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210</v>
      </c>
      <c r="IH229" s="2" t="s">
        <v>197</v>
      </c>
      <c r="II229" s="2" t="s">
        <v>224</v>
      </c>
      <c r="IJ229" s="2" t="s">
        <v>2590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210</v>
      </c>
      <c r="IT229" s="2" t="s">
        <v>197</v>
      </c>
      <c r="IU229" s="2" t="s">
        <v>311</v>
      </c>
      <c r="IV229" s="2" t="s">
        <v>769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254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200</v>
      </c>
      <c r="JS229" s="2" t="s">
        <v>200</v>
      </c>
      <c r="JT229" s="2" t="s">
        <v>200</v>
      </c>
      <c r="JU229" s="2" t="s">
        <v>200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242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210</v>
      </c>
      <c r="KP229" s="2" t="s">
        <v>243</v>
      </c>
      <c r="KQ229" s="2" t="s">
        <v>275</v>
      </c>
      <c r="KR229" s="2" t="s">
        <v>1353</v>
      </c>
      <c r="KS229" s="2" t="s">
        <v>212</v>
      </c>
      <c r="KT229" s="2" t="s">
        <v>200</v>
      </c>
      <c r="KU229" s="4"/>
      <c r="KV229" s="8"/>
      <c r="KW229" s="4">
        <v>1</v>
      </c>
      <c r="KX229" s="8">
        <v>14.79</v>
      </c>
      <c r="KY229" s="7">
        <v>-1</v>
      </c>
      <c r="KZ229" s="7">
        <v>-1</v>
      </c>
      <c r="LA229" s="2" t="s">
        <v>210</v>
      </c>
      <c r="LB229" s="2" t="s">
        <v>197</v>
      </c>
      <c r="LC229" s="2" t="s">
        <v>310</v>
      </c>
      <c r="LD229" s="2" t="s">
        <v>733</v>
      </c>
      <c r="LE229" s="2" t="s">
        <v>212</v>
      </c>
      <c r="LF229" s="2" t="s">
        <v>200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243</v>
      </c>
      <c r="LO229" s="2" t="s">
        <v>503</v>
      </c>
      <c r="LP229" s="2" t="s">
        <v>2133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254</v>
      </c>
      <c r="LZ229" s="2" t="s">
        <v>197</v>
      </c>
      <c r="MA229" s="2" t="s">
        <v>696</v>
      </c>
      <c r="MB229" s="2" t="s">
        <v>200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210</v>
      </c>
      <c r="ML229" s="2" t="s">
        <v>251</v>
      </c>
      <c r="MM229" s="2" t="s">
        <v>1457</v>
      </c>
      <c r="MN229" s="2" t="s">
        <v>2587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254</v>
      </c>
      <c r="NJ229" s="2" t="s">
        <v>197</v>
      </c>
      <c r="NK229" s="2" t="s">
        <v>200</v>
      </c>
      <c r="NL229" s="2" t="s">
        <v>200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210</v>
      </c>
      <c r="NV229" s="2" t="s">
        <v>243</v>
      </c>
      <c r="NW229" s="2" t="s">
        <v>279</v>
      </c>
      <c r="NX229" s="2" t="s">
        <v>200</v>
      </c>
      <c r="NY229" s="2" t="s">
        <v>212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228</v>
      </c>
      <c r="OT229" s="2" t="s">
        <v>243</v>
      </c>
      <c r="OU229" s="2" t="s">
        <v>200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210</v>
      </c>
      <c r="PF229" s="2" t="s">
        <v>197</v>
      </c>
      <c r="PG229" s="2" t="s">
        <v>668</v>
      </c>
      <c r="PH229" s="2" t="s">
        <v>2591</v>
      </c>
      <c r="PI229" s="2" t="s">
        <v>212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210</v>
      </c>
      <c r="PR229" s="2" t="s">
        <v>197</v>
      </c>
      <c r="PS229" s="2" t="s">
        <v>283</v>
      </c>
      <c r="PT229" s="2" t="s">
        <v>2592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228</v>
      </c>
      <c r="QP229" s="2" t="s">
        <v>243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>
        <v>1273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2593</v>
      </c>
      <c r="B230" s="2" t="s">
        <v>189</v>
      </c>
      <c r="C230" s="2" t="s">
        <v>190</v>
      </c>
      <c r="D230" s="2" t="s">
        <v>2535</v>
      </c>
      <c r="E230" s="2" t="s">
        <v>2536</v>
      </c>
      <c r="F230" s="2" t="s">
        <v>2580</v>
      </c>
      <c r="G230" s="2" t="s">
        <v>2580</v>
      </c>
      <c r="H230" s="2" t="s">
        <v>2580</v>
      </c>
      <c r="I230" s="2" t="s">
        <v>2581</v>
      </c>
      <c r="J230" s="2" t="s">
        <v>2561</v>
      </c>
      <c r="K230" s="2" t="s">
        <v>1563</v>
      </c>
      <c r="L230" s="3">
        <v>14.4</v>
      </c>
      <c r="M230" s="3">
        <v>15.12</v>
      </c>
      <c r="N230" s="3">
        <v>31.99</v>
      </c>
      <c r="O230" s="2" t="s">
        <v>1266</v>
      </c>
      <c r="P230" s="2" t="s">
        <v>396</v>
      </c>
      <c r="Q230" s="2" t="s">
        <v>199</v>
      </c>
      <c r="R230" s="2" t="s">
        <v>200</v>
      </c>
      <c r="S230" s="2" t="s">
        <v>2594</v>
      </c>
      <c r="T230" s="2" t="s">
        <v>202</v>
      </c>
      <c r="U230" s="2" t="s">
        <v>2428</v>
      </c>
      <c r="V230" s="2" t="s">
        <v>859</v>
      </c>
      <c r="W230" s="2" t="s">
        <v>205</v>
      </c>
      <c r="X230" s="2" t="s">
        <v>206</v>
      </c>
      <c r="Y230" s="2" t="s">
        <v>2595</v>
      </c>
      <c r="Z230" s="4"/>
      <c r="AA230" s="4">
        <f>=ROUNDDOWN({0},0)</f>
      </c>
      <c r="AB230" s="5">
        <v>0.5</v>
      </c>
      <c r="AC230" s="2" t="s">
        <v>200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/>
      <c r="AP230" s="4"/>
      <c r="AQ230" s="8"/>
      <c r="AR230" s="4">
        <v>9</v>
      </c>
      <c r="AS230" s="8">
        <v>110.45</v>
      </c>
      <c r="AT230" s="7">
        <v>-1</v>
      </c>
      <c r="AU230" s="7">
        <v>-1</v>
      </c>
      <c r="AV230" s="4"/>
      <c r="AW230" s="8"/>
      <c r="AX230" s="4">
        <v>9</v>
      </c>
      <c r="AY230" s="8">
        <v>110.45</v>
      </c>
      <c r="AZ230" s="7">
        <v>-1</v>
      </c>
      <c r="BA230" s="7">
        <v>-1</v>
      </c>
      <c r="BB230" s="7"/>
      <c r="BC230" s="4" t="s">
        <v>200</v>
      </c>
      <c r="BD230" s="8" t="s">
        <v>200</v>
      </c>
      <c r="BE230" s="4" t="s">
        <v>200</v>
      </c>
      <c r="BF230" s="8" t="s">
        <v>200</v>
      </c>
      <c r="BG230" s="7" t="s">
        <v>200</v>
      </c>
      <c r="BH230" s="7" t="s">
        <v>200</v>
      </c>
      <c r="BI230" s="7"/>
      <c r="BJ230" s="4"/>
      <c r="BK230" s="8"/>
      <c r="BL230" s="2" t="s">
        <v>2596</v>
      </c>
      <c r="BM230" s="7"/>
      <c r="BN230" s="7"/>
      <c r="BO230" s="4"/>
      <c r="BP230" s="8"/>
      <c r="BQ230" s="4">
        <v>4</v>
      </c>
      <c r="BR230" s="8">
        <v>66.24</v>
      </c>
      <c r="BS230" s="7">
        <v>-1</v>
      </c>
      <c r="BT230" s="7">
        <v>-1</v>
      </c>
      <c r="BU230" s="2" t="s">
        <v>210</v>
      </c>
      <c r="BV230" s="2" t="s">
        <v>243</v>
      </c>
      <c r="BW230" s="2" t="s">
        <v>200</v>
      </c>
      <c r="BX230" s="2" t="s">
        <v>200</v>
      </c>
      <c r="BY230" s="2" t="s">
        <v>212</v>
      </c>
      <c r="BZ230" s="2" t="s">
        <v>200</v>
      </c>
      <c r="CA230" s="4"/>
      <c r="CB230" s="8"/>
      <c r="CC230" s="4">
        <v>2</v>
      </c>
      <c r="CD230" s="8">
        <v>14.32</v>
      </c>
      <c r="CE230" s="7">
        <v>-1</v>
      </c>
      <c r="CF230" s="7">
        <v>-1</v>
      </c>
      <c r="CG230" s="2" t="s">
        <v>210</v>
      </c>
      <c r="CH230" s="2" t="s">
        <v>243</v>
      </c>
      <c r="CI230" s="2" t="s">
        <v>947</v>
      </c>
      <c r="CJ230" s="2" t="s">
        <v>2597</v>
      </c>
      <c r="CK230" s="2" t="s">
        <v>499</v>
      </c>
      <c r="CL230" s="2" t="s">
        <v>200</v>
      </c>
      <c r="CM230" s="4"/>
      <c r="CN230" s="8"/>
      <c r="CO230" s="4">
        <v>2</v>
      </c>
      <c r="CP230" s="8">
        <v>16</v>
      </c>
      <c r="CQ230" s="7">
        <v>-1</v>
      </c>
      <c r="CR230" s="7">
        <v>-1</v>
      </c>
      <c r="CS230" s="2" t="s">
        <v>210</v>
      </c>
      <c r="CT230" s="2" t="s">
        <v>243</v>
      </c>
      <c r="CU230" s="2" t="s">
        <v>534</v>
      </c>
      <c r="CV230" s="2" t="s">
        <v>1151</v>
      </c>
      <c r="CW230" s="2" t="s">
        <v>499</v>
      </c>
      <c r="CX230" s="2" t="s">
        <v>200</v>
      </c>
      <c r="CY230" s="4"/>
      <c r="CZ230" s="8"/>
      <c r="DA230" s="4"/>
      <c r="DB230" s="8"/>
      <c r="DC230" s="7"/>
      <c r="DD230" s="7"/>
      <c r="DE230" s="2" t="s">
        <v>210</v>
      </c>
      <c r="DF230" s="2" t="s">
        <v>243</v>
      </c>
      <c r="DG230" s="2" t="s">
        <v>2598</v>
      </c>
      <c r="DH230" s="2" t="s">
        <v>943</v>
      </c>
      <c r="DI230" s="2" t="s">
        <v>212</v>
      </c>
      <c r="DJ230" s="2" t="s">
        <v>200</v>
      </c>
      <c r="DK230" s="4"/>
      <c r="DL230" s="8"/>
      <c r="DM230" s="4"/>
      <c r="DN230" s="8"/>
      <c r="DO230" s="7"/>
      <c r="DP230" s="7"/>
      <c r="DQ230" s="2" t="s">
        <v>210</v>
      </c>
      <c r="DR230" s="2" t="s">
        <v>243</v>
      </c>
      <c r="DS230" s="2" t="s">
        <v>2598</v>
      </c>
      <c r="DT230" s="2" t="s">
        <v>948</v>
      </c>
      <c r="DU230" s="2" t="s">
        <v>212</v>
      </c>
      <c r="DV230" s="2" t="s">
        <v>200</v>
      </c>
      <c r="DW230" s="4"/>
      <c r="DX230" s="8"/>
      <c r="DY230" s="4">
        <v>1</v>
      </c>
      <c r="DZ230" s="8">
        <v>13.89</v>
      </c>
      <c r="EA230" s="7">
        <v>-1</v>
      </c>
      <c r="EB230" s="7">
        <v>-1</v>
      </c>
      <c r="EC230" s="2" t="s">
        <v>210</v>
      </c>
      <c r="ED230" s="2" t="s">
        <v>243</v>
      </c>
      <c r="EE230" s="2" t="s">
        <v>2062</v>
      </c>
      <c r="EF230" s="2" t="s">
        <v>1157</v>
      </c>
      <c r="EG230" s="2" t="s">
        <v>212</v>
      </c>
      <c r="EH230" s="2" t="s">
        <v>200</v>
      </c>
      <c r="EI230" s="4"/>
      <c r="EJ230" s="8"/>
      <c r="EK230" s="4"/>
      <c r="EL230" s="8"/>
      <c r="EM230" s="7"/>
      <c r="EN230" s="7"/>
      <c r="EO230" s="2" t="s">
        <v>210</v>
      </c>
      <c r="EP230" s="2" t="s">
        <v>243</v>
      </c>
      <c r="EQ230" s="2" t="s">
        <v>2598</v>
      </c>
      <c r="ER230" s="2" t="s">
        <v>2599</v>
      </c>
      <c r="ES230" s="2" t="s">
        <v>212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210</v>
      </c>
      <c r="FB230" s="2" t="s">
        <v>243</v>
      </c>
      <c r="FC230" s="2" t="s">
        <v>2600</v>
      </c>
      <c r="FD230" s="2" t="s">
        <v>537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228</v>
      </c>
      <c r="FN230" s="2" t="s">
        <v>243</v>
      </c>
      <c r="FO230" s="2" t="s">
        <v>200</v>
      </c>
      <c r="FP230" s="2" t="s">
        <v>200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254</v>
      </c>
      <c r="FZ230" s="2" t="s">
        <v>243</v>
      </c>
      <c r="GA230" s="2" t="s">
        <v>200</v>
      </c>
      <c r="GB230" s="2" t="s">
        <v>200</v>
      </c>
      <c r="GC230" s="2" t="s">
        <v>212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254</v>
      </c>
      <c r="GL230" s="2" t="s">
        <v>243</v>
      </c>
      <c r="GM230" s="2" t="s">
        <v>200</v>
      </c>
      <c r="GN230" s="2" t="s">
        <v>200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254</v>
      </c>
      <c r="GX230" s="2" t="s">
        <v>243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254</v>
      </c>
      <c r="HJ230" s="2" t="s">
        <v>243</v>
      </c>
      <c r="HK230" s="2" t="s">
        <v>200</v>
      </c>
      <c r="HL230" s="2" t="s">
        <v>200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254</v>
      </c>
      <c r="HV230" s="2" t="s">
        <v>243</v>
      </c>
      <c r="HW230" s="2" t="s">
        <v>200</v>
      </c>
      <c r="HX230" s="2" t="s">
        <v>200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210</v>
      </c>
      <c r="IH230" s="2" t="s">
        <v>243</v>
      </c>
      <c r="II230" s="2" t="s">
        <v>2598</v>
      </c>
      <c r="IJ230" s="2" t="s">
        <v>819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228</v>
      </c>
      <c r="IT230" s="2" t="s">
        <v>243</v>
      </c>
      <c r="IU230" s="2" t="s">
        <v>200</v>
      </c>
      <c r="IV230" s="2" t="s">
        <v>200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254</v>
      </c>
      <c r="JF230" s="2" t="s">
        <v>243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200</v>
      </c>
      <c r="JR230" s="2" t="s">
        <v>200</v>
      </c>
      <c r="JS230" s="2" t="s">
        <v>200</v>
      </c>
      <c r="JT230" s="2" t="s">
        <v>200</v>
      </c>
      <c r="JU230" s="2" t="s">
        <v>200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242</v>
      </c>
      <c r="KD230" s="2" t="s">
        <v>243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210</v>
      </c>
      <c r="KP230" s="2" t="s">
        <v>243</v>
      </c>
      <c r="KQ230" s="2" t="s">
        <v>1124</v>
      </c>
      <c r="KR230" s="2" t="s">
        <v>200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406</v>
      </c>
      <c r="LB230" s="2" t="s">
        <v>243</v>
      </c>
      <c r="LC230" s="2" t="s">
        <v>200</v>
      </c>
      <c r="LD230" s="2" t="s">
        <v>200</v>
      </c>
      <c r="LE230" s="2" t="s">
        <v>212</v>
      </c>
      <c r="LF230" s="2" t="s">
        <v>200</v>
      </c>
      <c r="LG230" s="4"/>
      <c r="LH230" s="8"/>
      <c r="LI230" s="4"/>
      <c r="LJ230" s="8"/>
      <c r="LK230" s="7"/>
      <c r="LL230" s="7"/>
      <c r="LM230" s="2" t="s">
        <v>254</v>
      </c>
      <c r="LN230" s="2" t="s">
        <v>243</v>
      </c>
      <c r="LO230" s="2" t="s">
        <v>200</v>
      </c>
      <c r="LP230" s="2" t="s">
        <v>200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254</v>
      </c>
      <c r="LZ230" s="2" t="s">
        <v>243</v>
      </c>
      <c r="MA230" s="2" t="s">
        <v>200</v>
      </c>
      <c r="MB230" s="2" t="s">
        <v>200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210</v>
      </c>
      <c r="ML230" s="2" t="s">
        <v>243</v>
      </c>
      <c r="MM230" s="2" t="s">
        <v>2598</v>
      </c>
      <c r="MN230" s="2" t="s">
        <v>1683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254</v>
      </c>
      <c r="MX230" s="2" t="s">
        <v>243</v>
      </c>
      <c r="MY230" s="2" t="s">
        <v>200</v>
      </c>
      <c r="MZ230" s="2" t="s">
        <v>200</v>
      </c>
      <c r="NA230" s="2" t="s">
        <v>212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254</v>
      </c>
      <c r="NJ230" s="2" t="s">
        <v>243</v>
      </c>
      <c r="NK230" s="2" t="s">
        <v>200</v>
      </c>
      <c r="NL230" s="2" t="s">
        <v>200</v>
      </c>
      <c r="NM230" s="2" t="s">
        <v>212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200</v>
      </c>
      <c r="NV230" s="2" t="s">
        <v>200</v>
      </c>
      <c r="NW230" s="2" t="s">
        <v>200</v>
      </c>
      <c r="NX230" s="2" t="s">
        <v>200</v>
      </c>
      <c r="NY230" s="2" t="s">
        <v>200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242</v>
      </c>
      <c r="OH230" s="2" t="s">
        <v>243</v>
      </c>
      <c r="OI230" s="2" t="s">
        <v>200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254</v>
      </c>
      <c r="OT230" s="2" t="s">
        <v>243</v>
      </c>
      <c r="OU230" s="2" t="s">
        <v>200</v>
      </c>
      <c r="OV230" s="2" t="s">
        <v>200</v>
      </c>
      <c r="OW230" s="2" t="s">
        <v>212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210</v>
      </c>
      <c r="PF230" s="2" t="s">
        <v>243</v>
      </c>
      <c r="PG230" s="2" t="s">
        <v>2505</v>
      </c>
      <c r="PH230" s="2" t="s">
        <v>200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254</v>
      </c>
      <c r="PR230" s="2" t="s">
        <v>243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254</v>
      </c>
      <c r="QP230" s="2" t="s">
        <v>243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2601</v>
      </c>
      <c r="B231" s="2" t="s">
        <v>189</v>
      </c>
      <c r="C231" s="2" t="s">
        <v>190</v>
      </c>
      <c r="D231" s="2" t="s">
        <v>2535</v>
      </c>
      <c r="E231" s="2" t="s">
        <v>2536</v>
      </c>
      <c r="F231" s="2" t="s">
        <v>2602</v>
      </c>
      <c r="G231" s="2" t="s">
        <v>2602</v>
      </c>
      <c r="H231" s="2" t="s">
        <v>2602</v>
      </c>
      <c r="I231" s="2" t="s">
        <v>2603</v>
      </c>
      <c r="J231" s="2" t="s">
        <v>2569</v>
      </c>
      <c r="K231" s="2" t="s">
        <v>471</v>
      </c>
      <c r="L231" s="3">
        <v>15.2</v>
      </c>
      <c r="M231" s="3">
        <v>15.96</v>
      </c>
      <c r="N231" s="3">
        <v>39.99</v>
      </c>
      <c r="O231" s="2" t="s">
        <v>197</v>
      </c>
      <c r="P231" s="2" t="s">
        <v>396</v>
      </c>
      <c r="Q231" s="2" t="s">
        <v>199</v>
      </c>
      <c r="R231" s="2" t="s">
        <v>200</v>
      </c>
      <c r="S231" s="2" t="s">
        <v>2604</v>
      </c>
      <c r="T231" s="2" t="s">
        <v>202</v>
      </c>
      <c r="U231" s="2" t="s">
        <v>2428</v>
      </c>
      <c r="V231" s="2" t="s">
        <v>859</v>
      </c>
      <c r="W231" s="2" t="s">
        <v>473</v>
      </c>
      <c r="X231" s="2" t="s">
        <v>205</v>
      </c>
      <c r="Y231" s="2" t="s">
        <v>1097</v>
      </c>
      <c r="Z231" s="4">
        <v>142</v>
      </c>
      <c r="AA231" s="4">
        <f>=ROUNDDOWN(23.6666666666667,0)</f>
      </c>
      <c r="AB231" s="5">
        <v>6</v>
      </c>
      <c r="AC231" s="2" t="s">
        <v>200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/>
      <c r="AP231" s="4">
        <v>10</v>
      </c>
      <c r="AQ231" s="8">
        <v>162.62</v>
      </c>
      <c r="AR231" s="4">
        <v>7</v>
      </c>
      <c r="AS231" s="8">
        <v>112.74</v>
      </c>
      <c r="AT231" s="7">
        <v>0.4286</v>
      </c>
      <c r="AU231" s="7">
        <v>0.4424</v>
      </c>
      <c r="AV231" s="4">
        <v>10</v>
      </c>
      <c r="AW231" s="8">
        <v>162.62</v>
      </c>
      <c r="AX231" s="4">
        <v>7</v>
      </c>
      <c r="AY231" s="8">
        <v>112.74</v>
      </c>
      <c r="AZ231" s="7">
        <v>0.4286</v>
      </c>
      <c r="BA231" s="7">
        <v>0.4424</v>
      </c>
      <c r="BB231" s="7">
        <v>1</v>
      </c>
      <c r="BC231" s="4">
        <v>10</v>
      </c>
      <c r="BD231" s="8">
        <v>162.62</v>
      </c>
      <c r="BE231" s="4">
        <v>7</v>
      </c>
      <c r="BF231" s="8">
        <v>112.74</v>
      </c>
      <c r="BG231" s="7">
        <v>0.4286</v>
      </c>
      <c r="BH231" s="7">
        <v>0.4424</v>
      </c>
      <c r="BI231" s="7">
        <v>1</v>
      </c>
      <c r="BJ231" s="4">
        <v>10</v>
      </c>
      <c r="BK231" s="8">
        <v>162.62</v>
      </c>
      <c r="BL231" s="2" t="s">
        <v>2605</v>
      </c>
      <c r="BM231" s="7">
        <v>1</v>
      </c>
      <c r="BN231" s="7">
        <v>1</v>
      </c>
      <c r="BO231" s="4">
        <v>4</v>
      </c>
      <c r="BP231" s="8">
        <v>65.4</v>
      </c>
      <c r="BQ231" s="4">
        <v>1</v>
      </c>
      <c r="BR231" s="8">
        <v>16.35</v>
      </c>
      <c r="BS231" s="7">
        <v>3</v>
      </c>
      <c r="BT231" s="7">
        <v>3</v>
      </c>
      <c r="BU231" s="2" t="s">
        <v>210</v>
      </c>
      <c r="BV231" s="2" t="s">
        <v>197</v>
      </c>
      <c r="BW231" s="2" t="s">
        <v>200</v>
      </c>
      <c r="BX231" s="2" t="s">
        <v>516</v>
      </c>
      <c r="BY231" s="2" t="s">
        <v>212</v>
      </c>
      <c r="BZ231" s="2" t="s">
        <v>200</v>
      </c>
      <c r="CA231" s="4"/>
      <c r="CB231" s="8"/>
      <c r="CC231" s="4">
        <v>1</v>
      </c>
      <c r="CD231" s="8">
        <v>15.46</v>
      </c>
      <c r="CE231" s="7">
        <v>-1</v>
      </c>
      <c r="CF231" s="7">
        <v>-1</v>
      </c>
      <c r="CG231" s="2" t="s">
        <v>210</v>
      </c>
      <c r="CH231" s="2" t="s">
        <v>197</v>
      </c>
      <c r="CI231" s="2" t="s">
        <v>1101</v>
      </c>
      <c r="CJ231" s="2" t="s">
        <v>2606</v>
      </c>
      <c r="CK231" s="2" t="s">
        <v>212</v>
      </c>
      <c r="CL231" s="2" t="s">
        <v>200</v>
      </c>
      <c r="CM231" s="4">
        <v>1</v>
      </c>
      <c r="CN231" s="8">
        <v>13.58</v>
      </c>
      <c r="CO231" s="4"/>
      <c r="CP231" s="8"/>
      <c r="CQ231" s="7"/>
      <c r="CR231" s="7"/>
      <c r="CS231" s="2" t="s">
        <v>210</v>
      </c>
      <c r="CT231" s="2" t="s">
        <v>197</v>
      </c>
      <c r="CU231" s="2" t="s">
        <v>478</v>
      </c>
      <c r="CV231" s="2" t="s">
        <v>2607</v>
      </c>
      <c r="CW231" s="2" t="s">
        <v>212</v>
      </c>
      <c r="CX231" s="2" t="s">
        <v>200</v>
      </c>
      <c r="CY231" s="4"/>
      <c r="CZ231" s="8"/>
      <c r="DA231" s="4">
        <v>2</v>
      </c>
      <c r="DB231" s="8">
        <v>32.86</v>
      </c>
      <c r="DC231" s="7">
        <v>-1</v>
      </c>
      <c r="DD231" s="7">
        <v>-1</v>
      </c>
      <c r="DE231" s="2" t="s">
        <v>210</v>
      </c>
      <c r="DF231" s="2" t="s">
        <v>197</v>
      </c>
      <c r="DG231" s="2" t="s">
        <v>1350</v>
      </c>
      <c r="DH231" s="2" t="s">
        <v>2150</v>
      </c>
      <c r="DI231" s="2" t="s">
        <v>212</v>
      </c>
      <c r="DJ231" s="2" t="s">
        <v>200</v>
      </c>
      <c r="DK231" s="4"/>
      <c r="DL231" s="8"/>
      <c r="DM231" s="4">
        <v>1</v>
      </c>
      <c r="DN231" s="8">
        <v>15.07</v>
      </c>
      <c r="DO231" s="7">
        <v>-1</v>
      </c>
      <c r="DP231" s="7">
        <v>-1</v>
      </c>
      <c r="DQ231" s="2" t="s">
        <v>210</v>
      </c>
      <c r="DR231" s="2" t="s">
        <v>197</v>
      </c>
      <c r="DS231" s="2" t="s">
        <v>2608</v>
      </c>
      <c r="DT231" s="2" t="s">
        <v>1786</v>
      </c>
      <c r="DU231" s="2" t="s">
        <v>212</v>
      </c>
      <c r="DV231" s="2" t="s">
        <v>200</v>
      </c>
      <c r="DW231" s="4">
        <v>1</v>
      </c>
      <c r="DX231" s="8">
        <v>16.5</v>
      </c>
      <c r="DY231" s="4">
        <v>2</v>
      </c>
      <c r="DZ231" s="8">
        <v>33</v>
      </c>
      <c r="EA231" s="7">
        <v>-0.5</v>
      </c>
      <c r="EB231" s="7">
        <v>-0.5</v>
      </c>
      <c r="EC231" s="2" t="s">
        <v>210</v>
      </c>
      <c r="ED231" s="2" t="s">
        <v>197</v>
      </c>
      <c r="EE231" s="2" t="s">
        <v>1560</v>
      </c>
      <c r="EF231" s="2" t="s">
        <v>478</v>
      </c>
      <c r="EG231" s="2" t="s">
        <v>212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210</v>
      </c>
      <c r="EP231" s="2" t="s">
        <v>197</v>
      </c>
      <c r="EQ231" s="2" t="s">
        <v>1702</v>
      </c>
      <c r="ER231" s="2" t="s">
        <v>783</v>
      </c>
      <c r="ES231" s="2" t="s">
        <v>212</v>
      </c>
      <c r="ET231" s="2" t="s">
        <v>200</v>
      </c>
      <c r="EU231" s="4">
        <v>2</v>
      </c>
      <c r="EV231" s="8">
        <v>36.06</v>
      </c>
      <c r="EW231" s="4"/>
      <c r="EX231" s="8"/>
      <c r="EY231" s="7"/>
      <c r="EZ231" s="7"/>
      <c r="FA231" s="2" t="s">
        <v>210</v>
      </c>
      <c r="FB231" s="2" t="s">
        <v>197</v>
      </c>
      <c r="FC231" s="2" t="s">
        <v>1876</v>
      </c>
      <c r="FD231" s="2" t="s">
        <v>504</v>
      </c>
      <c r="FE231" s="2" t="s">
        <v>212</v>
      </c>
      <c r="FF231" s="2" t="s">
        <v>200</v>
      </c>
      <c r="FG231" s="4">
        <v>2</v>
      </c>
      <c r="FH231" s="8">
        <v>31.08</v>
      </c>
      <c r="FI231" s="4"/>
      <c r="FJ231" s="8"/>
      <c r="FK231" s="7"/>
      <c r="FL231" s="7"/>
      <c r="FM231" s="2" t="s">
        <v>210</v>
      </c>
      <c r="FN231" s="2" t="s">
        <v>197</v>
      </c>
      <c r="FO231" s="2" t="s">
        <v>478</v>
      </c>
      <c r="FP231" s="2" t="s">
        <v>1027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228</v>
      </c>
      <c r="FZ231" s="2" t="s">
        <v>197</v>
      </c>
      <c r="GA231" s="2" t="s">
        <v>200</v>
      </c>
      <c r="GB231" s="2" t="s">
        <v>200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254</v>
      </c>
      <c r="GL231" s="2" t="s">
        <v>197</v>
      </c>
      <c r="GM231" s="2" t="s">
        <v>200</v>
      </c>
      <c r="GN231" s="2" t="s">
        <v>200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254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254</v>
      </c>
      <c r="HJ231" s="2" t="s">
        <v>197</v>
      </c>
      <c r="HK231" s="2" t="s">
        <v>200</v>
      </c>
      <c r="HL231" s="2" t="s">
        <v>200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254</v>
      </c>
      <c r="HV231" s="2" t="s">
        <v>197</v>
      </c>
      <c r="HW231" s="2" t="s">
        <v>200</v>
      </c>
      <c r="HX231" s="2" t="s">
        <v>200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210</v>
      </c>
      <c r="IH231" s="2" t="s">
        <v>197</v>
      </c>
      <c r="II231" s="2" t="s">
        <v>1097</v>
      </c>
      <c r="IJ231" s="2" t="s">
        <v>2088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228</v>
      </c>
      <c r="IT231" s="2" t="s">
        <v>197</v>
      </c>
      <c r="IU231" s="2" t="s">
        <v>200</v>
      </c>
      <c r="IV231" s="2" t="s">
        <v>200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254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200</v>
      </c>
      <c r="JS231" s="2" t="s">
        <v>200</v>
      </c>
      <c r="JT231" s="2" t="s">
        <v>200</v>
      </c>
      <c r="JU231" s="2" t="s">
        <v>200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242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210</v>
      </c>
      <c r="KP231" s="2" t="s">
        <v>243</v>
      </c>
      <c r="KQ231" s="2" t="s">
        <v>2381</v>
      </c>
      <c r="KR231" s="2" t="s">
        <v>200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210</v>
      </c>
      <c r="LB231" s="2" t="s">
        <v>243</v>
      </c>
      <c r="LC231" s="2" t="s">
        <v>2609</v>
      </c>
      <c r="LD231" s="2" t="s">
        <v>787</v>
      </c>
      <c r="LE231" s="2" t="s">
        <v>212</v>
      </c>
      <c r="LF231" s="2" t="s">
        <v>200</v>
      </c>
      <c r="LG231" s="4"/>
      <c r="LH231" s="8"/>
      <c r="LI231" s="4"/>
      <c r="LJ231" s="8"/>
      <c r="LK231" s="7"/>
      <c r="LL231" s="7"/>
      <c r="LM231" s="2" t="s">
        <v>254</v>
      </c>
      <c r="LN231" s="2" t="s">
        <v>197</v>
      </c>
      <c r="LO231" s="2" t="s">
        <v>200</v>
      </c>
      <c r="LP231" s="2" t="s">
        <v>200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254</v>
      </c>
      <c r="LZ231" s="2" t="s">
        <v>197</v>
      </c>
      <c r="MA231" s="2" t="s">
        <v>200</v>
      </c>
      <c r="MB231" s="2" t="s">
        <v>200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210</v>
      </c>
      <c r="ML231" s="2" t="s">
        <v>251</v>
      </c>
      <c r="MM231" s="2" t="s">
        <v>1026</v>
      </c>
      <c r="MN231" s="2" t="s">
        <v>2607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254</v>
      </c>
      <c r="NJ231" s="2" t="s">
        <v>197</v>
      </c>
      <c r="NK231" s="2" t="s">
        <v>200</v>
      </c>
      <c r="NL231" s="2" t="s">
        <v>200</v>
      </c>
      <c r="NM231" s="2" t="s">
        <v>212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210</v>
      </c>
      <c r="NV231" s="2" t="s">
        <v>243</v>
      </c>
      <c r="NW231" s="2" t="s">
        <v>279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242</v>
      </c>
      <c r="OH231" s="2" t="s">
        <v>197</v>
      </c>
      <c r="OI231" s="2" t="s">
        <v>200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228</v>
      </c>
      <c r="OT231" s="2" t="s">
        <v>243</v>
      </c>
      <c r="OU231" s="2" t="s">
        <v>200</v>
      </c>
      <c r="OV231" s="2" t="s">
        <v>200</v>
      </c>
      <c r="OW231" s="2" t="s">
        <v>212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210</v>
      </c>
      <c r="PF231" s="2" t="s">
        <v>197</v>
      </c>
      <c r="PG231" s="2" t="s">
        <v>765</v>
      </c>
      <c r="PH231" s="2" t="s">
        <v>518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254</v>
      </c>
      <c r="PR231" s="2" t="s">
        <v>197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228</v>
      </c>
      <c r="QP231" s="2" t="s">
        <v>243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>
        <v>142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2610</v>
      </c>
      <c r="B232" s="2" t="s">
        <v>189</v>
      </c>
      <c r="C232" s="2" t="s">
        <v>190</v>
      </c>
      <c r="D232" s="2" t="s">
        <v>2535</v>
      </c>
      <c r="E232" s="2" t="s">
        <v>2536</v>
      </c>
      <c r="F232" s="2" t="s">
        <v>2611</v>
      </c>
      <c r="G232" s="2" t="s">
        <v>2611</v>
      </c>
      <c r="H232" s="2" t="s">
        <v>2611</v>
      </c>
      <c r="I232" s="2" t="s">
        <v>2612</v>
      </c>
      <c r="J232" s="2" t="s">
        <v>2569</v>
      </c>
      <c r="K232" s="2" t="s">
        <v>430</v>
      </c>
      <c r="L232" s="3">
        <v>17.28</v>
      </c>
      <c r="M232" s="3">
        <v>18.14</v>
      </c>
      <c r="N232" s="3">
        <v>35.99</v>
      </c>
      <c r="O232" s="2" t="s">
        <v>395</v>
      </c>
      <c r="P232" s="2" t="s">
        <v>396</v>
      </c>
      <c r="Q232" s="2" t="s">
        <v>199</v>
      </c>
      <c r="R232" s="2" t="s">
        <v>200</v>
      </c>
      <c r="S232" s="2" t="s">
        <v>2613</v>
      </c>
      <c r="T232" s="2" t="s">
        <v>202</v>
      </c>
      <c r="U232" s="2" t="s">
        <v>2428</v>
      </c>
      <c r="V232" s="2" t="s">
        <v>721</v>
      </c>
      <c r="W232" s="2" t="s">
        <v>723</v>
      </c>
      <c r="X232" s="2" t="s">
        <v>473</v>
      </c>
      <c r="Y232" s="2" t="s">
        <v>2563</v>
      </c>
      <c r="Z232" s="4">
        <v>267</v>
      </c>
      <c r="AA232" s="4">
        <f>=ROUNDDOWN(66.75,0)</f>
      </c>
      <c r="AB232" s="5">
        <v>4</v>
      </c>
      <c r="AC232" s="2" t="s">
        <v>200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/>
      <c r="AP232" s="4">
        <v>7</v>
      </c>
      <c r="AQ232" s="8">
        <v>117.58</v>
      </c>
      <c r="AR232" s="4">
        <v>14</v>
      </c>
      <c r="AS232" s="8">
        <v>272.66</v>
      </c>
      <c r="AT232" s="7">
        <v>-0.5</v>
      </c>
      <c r="AU232" s="7">
        <v>-0.5688</v>
      </c>
      <c r="AV232" s="4">
        <v>7</v>
      </c>
      <c r="AW232" s="8">
        <v>117.58</v>
      </c>
      <c r="AX232" s="4">
        <v>14</v>
      </c>
      <c r="AY232" s="8">
        <v>272.66</v>
      </c>
      <c r="AZ232" s="7">
        <v>-0.5</v>
      </c>
      <c r="BA232" s="7">
        <v>-0.5688</v>
      </c>
      <c r="BB232" s="7">
        <v>1</v>
      </c>
      <c r="BC232" s="4">
        <v>7</v>
      </c>
      <c r="BD232" s="8">
        <v>117.58</v>
      </c>
      <c r="BE232" s="4">
        <v>14</v>
      </c>
      <c r="BF232" s="8">
        <v>272.66</v>
      </c>
      <c r="BG232" s="7">
        <v>-0.5</v>
      </c>
      <c r="BH232" s="7">
        <v>-0.5688</v>
      </c>
      <c r="BI232" s="7">
        <v>1</v>
      </c>
      <c r="BJ232" s="4">
        <v>7</v>
      </c>
      <c r="BK232" s="8">
        <v>117.58</v>
      </c>
      <c r="BL232" s="2" t="s">
        <v>673</v>
      </c>
      <c r="BM232" s="7">
        <v>1</v>
      </c>
      <c r="BN232" s="7">
        <v>1</v>
      </c>
      <c r="BO232" s="4"/>
      <c r="BP232" s="8"/>
      <c r="BQ232" s="4">
        <v>2</v>
      </c>
      <c r="BR232" s="8">
        <v>38.94</v>
      </c>
      <c r="BS232" s="7">
        <v>-1</v>
      </c>
      <c r="BT232" s="7">
        <v>-1</v>
      </c>
      <c r="BU232" s="2" t="s">
        <v>210</v>
      </c>
      <c r="BV232" s="2" t="s">
        <v>197</v>
      </c>
      <c r="BW232" s="2" t="s">
        <v>200</v>
      </c>
      <c r="BX232" s="2" t="s">
        <v>464</v>
      </c>
      <c r="BY232" s="2" t="s">
        <v>212</v>
      </c>
      <c r="BZ232" s="2" t="s">
        <v>200</v>
      </c>
      <c r="CA232" s="4">
        <v>2</v>
      </c>
      <c r="CB232" s="8">
        <v>18.14</v>
      </c>
      <c r="CC232" s="4"/>
      <c r="CD232" s="8"/>
      <c r="CE232" s="7"/>
      <c r="CF232" s="7"/>
      <c r="CG232" s="2" t="s">
        <v>210</v>
      </c>
      <c r="CH232" s="2" t="s">
        <v>197</v>
      </c>
      <c r="CI232" s="2" t="s">
        <v>1780</v>
      </c>
      <c r="CJ232" s="2" t="s">
        <v>299</v>
      </c>
      <c r="CK232" s="2" t="s">
        <v>212</v>
      </c>
      <c r="CL232" s="2" t="s">
        <v>200</v>
      </c>
      <c r="CM232" s="4">
        <v>4</v>
      </c>
      <c r="CN232" s="8">
        <v>79.84</v>
      </c>
      <c r="CO232" s="4">
        <v>4</v>
      </c>
      <c r="CP232" s="8">
        <v>79.84</v>
      </c>
      <c r="CQ232" s="7"/>
      <c r="CR232" s="7"/>
      <c r="CS232" s="2" t="s">
        <v>210</v>
      </c>
      <c r="CT232" s="2" t="s">
        <v>197</v>
      </c>
      <c r="CU232" s="2" t="s">
        <v>534</v>
      </c>
      <c r="CV232" s="2" t="s">
        <v>2063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210</v>
      </c>
      <c r="DF232" s="2" t="s">
        <v>197</v>
      </c>
      <c r="DG232" s="2" t="s">
        <v>2565</v>
      </c>
      <c r="DH232" s="2" t="s">
        <v>712</v>
      </c>
      <c r="DI232" s="2" t="s">
        <v>212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210</v>
      </c>
      <c r="DR232" s="2" t="s">
        <v>197</v>
      </c>
      <c r="DS232" s="2" t="s">
        <v>295</v>
      </c>
      <c r="DT232" s="2" t="s">
        <v>296</v>
      </c>
      <c r="DU232" s="2" t="s">
        <v>212</v>
      </c>
      <c r="DV232" s="2" t="s">
        <v>200</v>
      </c>
      <c r="DW232" s="4">
        <v>1</v>
      </c>
      <c r="DX232" s="8">
        <v>19.6</v>
      </c>
      <c r="DY232" s="4">
        <v>6</v>
      </c>
      <c r="DZ232" s="8">
        <v>117.6</v>
      </c>
      <c r="EA232" s="7">
        <v>-0.8333</v>
      </c>
      <c r="EB232" s="7">
        <v>-0.8333</v>
      </c>
      <c r="EC232" s="2" t="s">
        <v>210</v>
      </c>
      <c r="ED232" s="2" t="s">
        <v>197</v>
      </c>
      <c r="EE232" s="2" t="s">
        <v>1716</v>
      </c>
      <c r="EF232" s="2" t="s">
        <v>403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197</v>
      </c>
      <c r="EQ232" s="2" t="s">
        <v>1702</v>
      </c>
      <c r="ER232" s="2" t="s">
        <v>1694</v>
      </c>
      <c r="ES232" s="2" t="s">
        <v>212</v>
      </c>
      <c r="ET232" s="2" t="s">
        <v>200</v>
      </c>
      <c r="EU232" s="4"/>
      <c r="EV232" s="8"/>
      <c r="EW232" s="4">
        <v>2</v>
      </c>
      <c r="EX232" s="8">
        <v>36.28</v>
      </c>
      <c r="EY232" s="7">
        <v>-1</v>
      </c>
      <c r="EZ232" s="7">
        <v>-1</v>
      </c>
      <c r="FA232" s="2" t="s">
        <v>210</v>
      </c>
      <c r="FB232" s="2" t="s">
        <v>197</v>
      </c>
      <c r="FC232" s="2" t="s">
        <v>490</v>
      </c>
      <c r="FD232" s="2" t="s">
        <v>1214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210</v>
      </c>
      <c r="FN232" s="2" t="s">
        <v>197</v>
      </c>
      <c r="FO232" s="2" t="s">
        <v>1272</v>
      </c>
      <c r="FP232" s="2" t="s">
        <v>533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210</v>
      </c>
      <c r="FZ232" s="2" t="s">
        <v>243</v>
      </c>
      <c r="GA232" s="2" t="s">
        <v>295</v>
      </c>
      <c r="GB232" s="2" t="s">
        <v>739</v>
      </c>
      <c r="GC232" s="2" t="s">
        <v>212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254</v>
      </c>
      <c r="GL232" s="2" t="s">
        <v>197</v>
      </c>
      <c r="GM232" s="2" t="s">
        <v>200</v>
      </c>
      <c r="GN232" s="2" t="s">
        <v>200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254</v>
      </c>
      <c r="GX232" s="2" t="s">
        <v>197</v>
      </c>
      <c r="GY232" s="2" t="s">
        <v>200</v>
      </c>
      <c r="GZ232" s="2" t="s">
        <v>200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197</v>
      </c>
      <c r="HK232" s="2" t="s">
        <v>369</v>
      </c>
      <c r="HL232" s="2" t="s">
        <v>200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254</v>
      </c>
      <c r="HV232" s="2" t="s">
        <v>197</v>
      </c>
      <c r="HW232" s="2" t="s">
        <v>200</v>
      </c>
      <c r="HX232" s="2" t="s">
        <v>200</v>
      </c>
      <c r="HY232" s="2" t="s">
        <v>212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210</v>
      </c>
      <c r="IH232" s="2" t="s">
        <v>197</v>
      </c>
      <c r="II232" s="2" t="s">
        <v>2563</v>
      </c>
      <c r="IJ232" s="2" t="s">
        <v>1556</v>
      </c>
      <c r="IK232" s="2" t="s">
        <v>212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228</v>
      </c>
      <c r="IT232" s="2" t="s">
        <v>197</v>
      </c>
      <c r="IU232" s="2" t="s">
        <v>200</v>
      </c>
      <c r="IV232" s="2" t="s">
        <v>200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254</v>
      </c>
      <c r="JF232" s="2" t="s">
        <v>197</v>
      </c>
      <c r="JG232" s="2" t="s">
        <v>200</v>
      </c>
      <c r="JH232" s="2" t="s">
        <v>200</v>
      </c>
      <c r="JI232" s="2" t="s">
        <v>212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200</v>
      </c>
      <c r="JS232" s="2" t="s">
        <v>200</v>
      </c>
      <c r="JT232" s="2" t="s">
        <v>200</v>
      </c>
      <c r="JU232" s="2" t="s">
        <v>200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242</v>
      </c>
      <c r="KD232" s="2" t="s">
        <v>197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210</v>
      </c>
      <c r="KP232" s="2" t="s">
        <v>243</v>
      </c>
      <c r="KQ232" s="2" t="s">
        <v>921</v>
      </c>
      <c r="KR232" s="2" t="s">
        <v>200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210</v>
      </c>
      <c r="LB232" s="2" t="s">
        <v>197</v>
      </c>
      <c r="LC232" s="2" t="s">
        <v>315</v>
      </c>
      <c r="LD232" s="2" t="s">
        <v>2614</v>
      </c>
      <c r="LE232" s="2" t="s">
        <v>212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254</v>
      </c>
      <c r="LN232" s="2" t="s">
        <v>197</v>
      </c>
      <c r="LO232" s="2" t="s">
        <v>200</v>
      </c>
      <c r="LP232" s="2" t="s">
        <v>200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254</v>
      </c>
      <c r="LZ232" s="2" t="s">
        <v>197</v>
      </c>
      <c r="MA232" s="2" t="s">
        <v>200</v>
      </c>
      <c r="MB232" s="2" t="s">
        <v>200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210</v>
      </c>
      <c r="ML232" s="2" t="s">
        <v>251</v>
      </c>
      <c r="MM232" s="2" t="s">
        <v>729</v>
      </c>
      <c r="MN232" s="2" t="s">
        <v>734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254</v>
      </c>
      <c r="NJ232" s="2" t="s">
        <v>197</v>
      </c>
      <c r="NK232" s="2" t="s">
        <v>200</v>
      </c>
      <c r="NL232" s="2" t="s">
        <v>200</v>
      </c>
      <c r="NM232" s="2" t="s">
        <v>212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210</v>
      </c>
      <c r="NV232" s="2" t="s">
        <v>243</v>
      </c>
      <c r="NW232" s="2" t="s">
        <v>279</v>
      </c>
      <c r="NX232" s="2" t="s">
        <v>200</v>
      </c>
      <c r="NY232" s="2" t="s">
        <v>212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242</v>
      </c>
      <c r="OH232" s="2" t="s">
        <v>197</v>
      </c>
      <c r="OI232" s="2" t="s">
        <v>200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228</v>
      </c>
      <c r="OT232" s="2" t="s">
        <v>243</v>
      </c>
      <c r="OU232" s="2" t="s">
        <v>200</v>
      </c>
      <c r="OV232" s="2" t="s">
        <v>200</v>
      </c>
      <c r="OW232" s="2" t="s">
        <v>212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210</v>
      </c>
      <c r="PF232" s="2" t="s">
        <v>197</v>
      </c>
      <c r="PG232" s="2" t="s">
        <v>2505</v>
      </c>
      <c r="PH232" s="2" t="s">
        <v>200</v>
      </c>
      <c r="PI232" s="2" t="s">
        <v>212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254</v>
      </c>
      <c r="PR232" s="2" t="s">
        <v>197</v>
      </c>
      <c r="PS232" s="2" t="s">
        <v>200</v>
      </c>
      <c r="PT232" s="2" t="s">
        <v>200</v>
      </c>
      <c r="PU232" s="2" t="s">
        <v>212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228</v>
      </c>
      <c r="QP232" s="2" t="s">
        <v>243</v>
      </c>
      <c r="QQ232" s="2" t="s">
        <v>200</v>
      </c>
      <c r="QR232" s="2" t="s">
        <v>200</v>
      </c>
      <c r="QS232" s="2" t="s">
        <v>212</v>
      </c>
      <c r="QT232" s="2" t="s">
        <v>200</v>
      </c>
      <c r="QU232" s="4">
        <v>267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2615</v>
      </c>
      <c r="B233" s="2" t="s">
        <v>189</v>
      </c>
      <c r="C233" s="2" t="s">
        <v>190</v>
      </c>
      <c r="D233" s="2" t="s">
        <v>2535</v>
      </c>
      <c r="E233" s="2" t="s">
        <v>2536</v>
      </c>
      <c r="F233" s="2" t="s">
        <v>2616</v>
      </c>
      <c r="G233" s="2" t="s">
        <v>200</v>
      </c>
      <c r="H233" s="2" t="s">
        <v>200</v>
      </c>
      <c r="I233" s="2" t="s">
        <v>2617</v>
      </c>
      <c r="J233" s="2" t="s">
        <v>2618</v>
      </c>
      <c r="K233" s="2" t="s">
        <v>430</v>
      </c>
      <c r="L233" s="3">
        <v>14.4</v>
      </c>
      <c r="M233" s="3">
        <v>15.12</v>
      </c>
      <c r="N233" s="3">
        <v>34.99</v>
      </c>
      <c r="O233" s="2" t="s">
        <v>395</v>
      </c>
      <c r="P233" s="2" t="s">
        <v>396</v>
      </c>
      <c r="Q233" s="2" t="s">
        <v>199</v>
      </c>
      <c r="R233" s="2" t="s">
        <v>200</v>
      </c>
      <c r="S233" s="2" t="s">
        <v>2619</v>
      </c>
      <c r="T233" s="2" t="s">
        <v>200</v>
      </c>
      <c r="U233" s="2" t="s">
        <v>200</v>
      </c>
      <c r="V233" s="2" t="s">
        <v>859</v>
      </c>
      <c r="W233" s="2" t="s">
        <v>723</v>
      </c>
      <c r="X233" s="2" t="s">
        <v>590</v>
      </c>
      <c r="Y233" s="2" t="s">
        <v>592</v>
      </c>
      <c r="Z233" s="4">
        <v>147</v>
      </c>
      <c r="AA233" s="4">
        <f>=ROUNDDOWN(19.8648648648649,0)</f>
      </c>
      <c r="AB233" s="5">
        <v>7.4</v>
      </c>
      <c r="AC233" s="2" t="s">
        <v>200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/>
      <c r="AP233" s="4">
        <v>6</v>
      </c>
      <c r="AQ233" s="8">
        <v>64.06</v>
      </c>
      <c r="AR233" s="4">
        <v>4</v>
      </c>
      <c r="AS233" s="8">
        <v>63.31</v>
      </c>
      <c r="AT233" s="7">
        <v>0.5</v>
      </c>
      <c r="AU233" s="7">
        <v>0.0118</v>
      </c>
      <c r="AV233" s="4">
        <v>6</v>
      </c>
      <c r="AW233" s="8">
        <v>64.06</v>
      </c>
      <c r="AX233" s="4">
        <v>4</v>
      </c>
      <c r="AY233" s="8">
        <v>63.31</v>
      </c>
      <c r="AZ233" s="7">
        <v>0.5</v>
      </c>
      <c r="BA233" s="7">
        <v>0.0118</v>
      </c>
      <c r="BB233" s="7">
        <v>1</v>
      </c>
      <c r="BC233" s="4">
        <v>6</v>
      </c>
      <c r="BD233" s="8">
        <v>64.06</v>
      </c>
      <c r="BE233" s="4">
        <v>5</v>
      </c>
      <c r="BF233" s="8">
        <v>76.62</v>
      </c>
      <c r="BG233" s="7">
        <v>0.2</v>
      </c>
      <c r="BH233" s="7">
        <v>-0.1639</v>
      </c>
      <c r="BI233" s="7">
        <v>1</v>
      </c>
      <c r="BJ233" s="4">
        <v>6</v>
      </c>
      <c r="BK233" s="8">
        <v>64.06</v>
      </c>
      <c r="BL233" s="2" t="s">
        <v>2620</v>
      </c>
      <c r="BM233" s="7">
        <v>1</v>
      </c>
      <c r="BN233" s="7">
        <v>1</v>
      </c>
      <c r="BO233" s="4">
        <v>1</v>
      </c>
      <c r="BP233" s="8">
        <v>7.74</v>
      </c>
      <c r="BQ233" s="4">
        <v>1</v>
      </c>
      <c r="BR233" s="8">
        <v>15.49</v>
      </c>
      <c r="BS233" s="7"/>
      <c r="BT233" s="7">
        <v>-0.5003</v>
      </c>
      <c r="BU233" s="2" t="s">
        <v>210</v>
      </c>
      <c r="BV233" s="2" t="s">
        <v>197</v>
      </c>
      <c r="BW233" s="2" t="s">
        <v>200</v>
      </c>
      <c r="BX233" s="2" t="s">
        <v>2451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210</v>
      </c>
      <c r="CH233" s="2" t="s">
        <v>197</v>
      </c>
      <c r="CI233" s="2" t="s">
        <v>596</v>
      </c>
      <c r="CJ233" s="2" t="s">
        <v>2621</v>
      </c>
      <c r="CK233" s="2" t="s">
        <v>212</v>
      </c>
      <c r="CL233" s="2" t="s">
        <v>200</v>
      </c>
      <c r="CM233" s="4">
        <v>1</v>
      </c>
      <c r="CN233" s="8">
        <v>6.66</v>
      </c>
      <c r="CO233" s="4"/>
      <c r="CP233" s="8"/>
      <c r="CQ233" s="7"/>
      <c r="CR233" s="7"/>
      <c r="CS233" s="2" t="s">
        <v>210</v>
      </c>
      <c r="CT233" s="2" t="s">
        <v>197</v>
      </c>
      <c r="CU233" s="2" t="s">
        <v>598</v>
      </c>
      <c r="CV233" s="2" t="s">
        <v>2121</v>
      </c>
      <c r="CW233" s="2" t="s">
        <v>499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210</v>
      </c>
      <c r="DF233" s="2" t="s">
        <v>197</v>
      </c>
      <c r="DG233" s="2" t="s">
        <v>596</v>
      </c>
      <c r="DH233" s="2" t="s">
        <v>1606</v>
      </c>
      <c r="DI233" s="2" t="s">
        <v>212</v>
      </c>
      <c r="DJ233" s="2" t="s">
        <v>200</v>
      </c>
      <c r="DK233" s="4">
        <v>2</v>
      </c>
      <c r="DL233" s="8">
        <v>17.72</v>
      </c>
      <c r="DM233" s="4"/>
      <c r="DN233" s="8"/>
      <c r="DO233" s="7"/>
      <c r="DP233" s="7"/>
      <c r="DQ233" s="2" t="s">
        <v>210</v>
      </c>
      <c r="DR233" s="2" t="s">
        <v>197</v>
      </c>
      <c r="DS233" s="2" t="s">
        <v>596</v>
      </c>
      <c r="DT233" s="2" t="s">
        <v>2622</v>
      </c>
      <c r="DU233" s="2" t="s">
        <v>212</v>
      </c>
      <c r="DV233" s="2" t="s">
        <v>200</v>
      </c>
      <c r="DW233" s="4">
        <v>2</v>
      </c>
      <c r="DX233" s="8">
        <v>31.94</v>
      </c>
      <c r="DY233" s="4">
        <v>2</v>
      </c>
      <c r="DZ233" s="8">
        <v>31.94</v>
      </c>
      <c r="EA233" s="7"/>
      <c r="EB233" s="7"/>
      <c r="EC233" s="2" t="s">
        <v>210</v>
      </c>
      <c r="ED233" s="2" t="s">
        <v>197</v>
      </c>
      <c r="EE233" s="2" t="s">
        <v>2542</v>
      </c>
      <c r="EF233" s="2" t="s">
        <v>2297</v>
      </c>
      <c r="EG233" s="2" t="s">
        <v>212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210</v>
      </c>
      <c r="EP233" s="2" t="s">
        <v>197</v>
      </c>
      <c r="EQ233" s="2" t="s">
        <v>596</v>
      </c>
      <c r="ER233" s="2" t="s">
        <v>2623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210</v>
      </c>
      <c r="FB233" s="2" t="s">
        <v>197</v>
      </c>
      <c r="FC233" s="2" t="s">
        <v>596</v>
      </c>
      <c r="FD233" s="2" t="s">
        <v>1582</v>
      </c>
      <c r="FE233" s="2" t="s">
        <v>212</v>
      </c>
      <c r="FF233" s="2" t="s">
        <v>200</v>
      </c>
      <c r="FG233" s="4"/>
      <c r="FH233" s="8"/>
      <c r="FI233" s="4">
        <v>1</v>
      </c>
      <c r="FJ233" s="8">
        <v>15.88</v>
      </c>
      <c r="FK233" s="7">
        <v>-1</v>
      </c>
      <c r="FL233" s="7">
        <v>-1</v>
      </c>
      <c r="FM233" s="2" t="s">
        <v>210</v>
      </c>
      <c r="FN233" s="2" t="s">
        <v>197</v>
      </c>
      <c r="FO233" s="2" t="s">
        <v>226</v>
      </c>
      <c r="FP233" s="2" t="s">
        <v>2345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228</v>
      </c>
      <c r="FZ233" s="2" t="s">
        <v>197</v>
      </c>
      <c r="GA233" s="2" t="s">
        <v>200</v>
      </c>
      <c r="GB233" s="2" t="s">
        <v>200</v>
      </c>
      <c r="GC233" s="2" t="s">
        <v>212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254</v>
      </c>
      <c r="GL233" s="2" t="s">
        <v>197</v>
      </c>
      <c r="GM233" s="2" t="s">
        <v>200</v>
      </c>
      <c r="GN233" s="2" t="s">
        <v>200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254</v>
      </c>
      <c r="GX233" s="2" t="s">
        <v>197</v>
      </c>
      <c r="GY233" s="2" t="s">
        <v>200</v>
      </c>
      <c r="GZ233" s="2" t="s">
        <v>200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2556</v>
      </c>
      <c r="HL233" s="2" t="s">
        <v>200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254</v>
      </c>
      <c r="HV233" s="2" t="s">
        <v>197</v>
      </c>
      <c r="HW233" s="2" t="s">
        <v>200</v>
      </c>
      <c r="HX233" s="2" t="s">
        <v>200</v>
      </c>
      <c r="HY233" s="2" t="s">
        <v>212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210</v>
      </c>
      <c r="IH233" s="2" t="s">
        <v>197</v>
      </c>
      <c r="II233" s="2" t="s">
        <v>596</v>
      </c>
      <c r="IJ233" s="2" t="s">
        <v>2624</v>
      </c>
      <c r="IK233" s="2" t="s">
        <v>212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243</v>
      </c>
      <c r="IU233" s="2" t="s">
        <v>2625</v>
      </c>
      <c r="IV233" s="2" t="s">
        <v>2626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228</v>
      </c>
      <c r="JF233" s="2" t="s">
        <v>197</v>
      </c>
      <c r="JG233" s="2" t="s">
        <v>200</v>
      </c>
      <c r="JH233" s="2" t="s">
        <v>200</v>
      </c>
      <c r="JI233" s="2" t="s">
        <v>212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200</v>
      </c>
      <c r="JS233" s="2" t="s">
        <v>200</v>
      </c>
      <c r="JT233" s="2" t="s">
        <v>200</v>
      </c>
      <c r="JU233" s="2" t="s">
        <v>200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242</v>
      </c>
      <c r="KD233" s="2" t="s">
        <v>197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210</v>
      </c>
      <c r="KP233" s="2" t="s">
        <v>243</v>
      </c>
      <c r="KQ233" s="2" t="s">
        <v>1428</v>
      </c>
      <c r="KR233" s="2" t="s">
        <v>1616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210</v>
      </c>
      <c r="LB233" s="2" t="s">
        <v>197</v>
      </c>
      <c r="LC233" s="2" t="s">
        <v>246</v>
      </c>
      <c r="LD233" s="2" t="s">
        <v>903</v>
      </c>
      <c r="LE233" s="2" t="s">
        <v>212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254</v>
      </c>
      <c r="LN233" s="2" t="s">
        <v>197</v>
      </c>
      <c r="LO233" s="2" t="s">
        <v>200</v>
      </c>
      <c r="LP233" s="2" t="s">
        <v>200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210</v>
      </c>
      <c r="LZ233" s="2" t="s">
        <v>197</v>
      </c>
      <c r="MA233" s="2" t="s">
        <v>616</v>
      </c>
      <c r="MB233" s="2" t="s">
        <v>675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210</v>
      </c>
      <c r="ML233" s="2" t="s">
        <v>251</v>
      </c>
      <c r="MM233" s="2" t="s">
        <v>618</v>
      </c>
      <c r="MN233" s="2" t="s">
        <v>1569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254</v>
      </c>
      <c r="NJ233" s="2" t="s">
        <v>197</v>
      </c>
      <c r="NK233" s="2" t="s">
        <v>200</v>
      </c>
      <c r="NL233" s="2" t="s">
        <v>200</v>
      </c>
      <c r="NM233" s="2" t="s">
        <v>212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210</v>
      </c>
      <c r="NV233" s="2" t="s">
        <v>243</v>
      </c>
      <c r="NW233" s="2" t="s">
        <v>279</v>
      </c>
      <c r="NX233" s="2" t="s">
        <v>200</v>
      </c>
      <c r="NY233" s="2" t="s">
        <v>212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200</v>
      </c>
      <c r="OH233" s="2" t="s">
        <v>200</v>
      </c>
      <c r="OI233" s="2" t="s">
        <v>200</v>
      </c>
      <c r="OJ233" s="2" t="s">
        <v>200</v>
      </c>
      <c r="OK233" s="2" t="s">
        <v>200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210</v>
      </c>
      <c r="OT233" s="2" t="s">
        <v>243</v>
      </c>
      <c r="OU233" s="2" t="s">
        <v>666</v>
      </c>
      <c r="OV233" s="2" t="s">
        <v>894</v>
      </c>
      <c r="OW233" s="2" t="s">
        <v>212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197</v>
      </c>
      <c r="PG233" s="2" t="s">
        <v>2288</v>
      </c>
      <c r="PH233" s="2" t="s">
        <v>1779</v>
      </c>
      <c r="PI233" s="2" t="s">
        <v>212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254</v>
      </c>
      <c r="PR233" s="2" t="s">
        <v>197</v>
      </c>
      <c r="PS233" s="2" t="s">
        <v>200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406</v>
      </c>
      <c r="QP233" s="2" t="s">
        <v>243</v>
      </c>
      <c r="QQ233" s="2" t="s">
        <v>200</v>
      </c>
      <c r="QR233" s="2" t="s">
        <v>200</v>
      </c>
      <c r="QS233" s="2" t="s">
        <v>212</v>
      </c>
      <c r="QT233" s="2" t="s">
        <v>200</v>
      </c>
      <c r="QU233" s="4">
        <v>147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2627</v>
      </c>
      <c r="B234" s="2" t="s">
        <v>189</v>
      </c>
      <c r="C234" s="2" t="s">
        <v>190</v>
      </c>
      <c r="D234" s="2" t="s">
        <v>2535</v>
      </c>
      <c r="E234" s="2" t="s">
        <v>2536</v>
      </c>
      <c r="F234" s="2" t="s">
        <v>2616</v>
      </c>
      <c r="G234" s="2" t="s">
        <v>200</v>
      </c>
      <c r="H234" s="2" t="s">
        <v>200</v>
      </c>
      <c r="I234" s="2" t="s">
        <v>2617</v>
      </c>
      <c r="J234" s="2" t="s">
        <v>2618</v>
      </c>
      <c r="K234" s="2" t="s">
        <v>1287</v>
      </c>
      <c r="L234" s="3">
        <v>14.4</v>
      </c>
      <c r="M234" s="3">
        <v>15.12</v>
      </c>
      <c r="N234" s="3">
        <v>34.99</v>
      </c>
      <c r="O234" s="2" t="s">
        <v>1190</v>
      </c>
      <c r="P234" s="2" t="s">
        <v>396</v>
      </c>
      <c r="Q234" s="2" t="s">
        <v>199</v>
      </c>
      <c r="R234" s="2" t="s">
        <v>200</v>
      </c>
      <c r="S234" s="2" t="s">
        <v>2628</v>
      </c>
      <c r="T234" s="2" t="s">
        <v>200</v>
      </c>
      <c r="U234" s="2" t="s">
        <v>200</v>
      </c>
      <c r="V234" s="2" t="s">
        <v>859</v>
      </c>
      <c r="W234" s="2" t="s">
        <v>723</v>
      </c>
      <c r="X234" s="2" t="s">
        <v>590</v>
      </c>
      <c r="Y234" s="2" t="s">
        <v>592</v>
      </c>
      <c r="Z234" s="4"/>
      <c r="AA234" s="4">
        <f>=ROUNDDOWN({0},0)</f>
      </c>
      <c r="AB234" s="5">
        <v>0.2</v>
      </c>
      <c r="AC234" s="2" t="s">
        <v>200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/>
      <c r="AP234" s="4"/>
      <c r="AQ234" s="8"/>
      <c r="AR234" s="4">
        <v>1</v>
      </c>
      <c r="AS234" s="8">
        <v>13.31</v>
      </c>
      <c r="AT234" s="7">
        <v>-1</v>
      </c>
      <c r="AU234" s="7">
        <v>-1</v>
      </c>
      <c r="AV234" s="4"/>
      <c r="AW234" s="8"/>
      <c r="AX234" s="4">
        <v>1</v>
      </c>
      <c r="AY234" s="8">
        <v>13.31</v>
      </c>
      <c r="AZ234" s="7">
        <v>-1</v>
      </c>
      <c r="BA234" s="7">
        <v>-1</v>
      </c>
      <c r="BB234" s="7"/>
      <c r="BC234" s="4" t="s">
        <v>200</v>
      </c>
      <c r="BD234" s="8" t="s">
        <v>200</v>
      </c>
      <c r="BE234" s="4" t="s">
        <v>200</v>
      </c>
      <c r="BF234" s="8" t="s">
        <v>200</v>
      </c>
      <c r="BG234" s="7" t="s">
        <v>200</v>
      </c>
      <c r="BH234" s="7" t="s">
        <v>200</v>
      </c>
      <c r="BI234" s="7"/>
      <c r="BJ234" s="4"/>
      <c r="BK234" s="8"/>
      <c r="BL234" s="2" t="s">
        <v>18</v>
      </c>
      <c r="BM234" s="7"/>
      <c r="BN234" s="7"/>
      <c r="BO234" s="4"/>
      <c r="BP234" s="8"/>
      <c r="BQ234" s="4"/>
      <c r="BR234" s="8"/>
      <c r="BS234" s="7"/>
      <c r="BT234" s="7"/>
      <c r="BU234" s="2" t="s">
        <v>210</v>
      </c>
      <c r="BV234" s="2" t="s">
        <v>243</v>
      </c>
      <c r="BW234" s="2" t="s">
        <v>200</v>
      </c>
      <c r="BX234" s="2" t="s">
        <v>1498</v>
      </c>
      <c r="BY234" s="2" t="s">
        <v>212</v>
      </c>
      <c r="BZ234" s="2" t="s">
        <v>200</v>
      </c>
      <c r="CA234" s="4"/>
      <c r="CB234" s="8"/>
      <c r="CC234" s="4"/>
      <c r="CD234" s="8"/>
      <c r="CE234" s="7"/>
      <c r="CF234" s="7"/>
      <c r="CG234" s="2" t="s">
        <v>210</v>
      </c>
      <c r="CH234" s="2" t="s">
        <v>243</v>
      </c>
      <c r="CI234" s="2" t="s">
        <v>596</v>
      </c>
      <c r="CJ234" s="2" t="s">
        <v>1581</v>
      </c>
      <c r="CK234" s="2" t="s">
        <v>499</v>
      </c>
      <c r="CL234" s="2" t="s">
        <v>200</v>
      </c>
      <c r="CM234" s="4"/>
      <c r="CN234" s="8"/>
      <c r="CO234" s="4">
        <v>1</v>
      </c>
      <c r="CP234" s="8">
        <v>13.31</v>
      </c>
      <c r="CQ234" s="7">
        <v>-1</v>
      </c>
      <c r="CR234" s="7">
        <v>-1</v>
      </c>
      <c r="CS234" s="2" t="s">
        <v>210</v>
      </c>
      <c r="CT234" s="2" t="s">
        <v>243</v>
      </c>
      <c r="CU234" s="2" t="s">
        <v>598</v>
      </c>
      <c r="CV234" s="2" t="s">
        <v>653</v>
      </c>
      <c r="CW234" s="2" t="s">
        <v>212</v>
      </c>
      <c r="CX234" s="2" t="s">
        <v>200</v>
      </c>
      <c r="CY234" s="4"/>
      <c r="CZ234" s="8"/>
      <c r="DA234" s="4"/>
      <c r="DB234" s="8"/>
      <c r="DC234" s="7"/>
      <c r="DD234" s="7"/>
      <c r="DE234" s="2" t="s">
        <v>210</v>
      </c>
      <c r="DF234" s="2" t="s">
        <v>243</v>
      </c>
      <c r="DG234" s="2" t="s">
        <v>596</v>
      </c>
      <c r="DH234" s="2" t="s">
        <v>1582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243</v>
      </c>
      <c r="DS234" s="2" t="s">
        <v>596</v>
      </c>
      <c r="DT234" s="2" t="s">
        <v>2452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210</v>
      </c>
      <c r="ED234" s="2" t="s">
        <v>243</v>
      </c>
      <c r="EE234" s="2" t="s">
        <v>2542</v>
      </c>
      <c r="EF234" s="2" t="s">
        <v>870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243</v>
      </c>
      <c r="EQ234" s="2" t="s">
        <v>596</v>
      </c>
      <c r="ER234" s="2" t="s">
        <v>2629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243</v>
      </c>
      <c r="FC234" s="2" t="s">
        <v>596</v>
      </c>
      <c r="FD234" s="2" t="s">
        <v>1582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243</v>
      </c>
      <c r="FO234" s="2" t="s">
        <v>226</v>
      </c>
      <c r="FP234" s="2" t="s">
        <v>2374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254</v>
      </c>
      <c r="FZ234" s="2" t="s">
        <v>243</v>
      </c>
      <c r="GA234" s="2" t="s">
        <v>200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254</v>
      </c>
      <c r="GL234" s="2" t="s">
        <v>243</v>
      </c>
      <c r="GM234" s="2" t="s">
        <v>200</v>
      </c>
      <c r="GN234" s="2" t="s">
        <v>200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254</v>
      </c>
      <c r="GX234" s="2" t="s">
        <v>243</v>
      </c>
      <c r="GY234" s="2" t="s">
        <v>200</v>
      </c>
      <c r="GZ234" s="2" t="s">
        <v>200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243</v>
      </c>
      <c r="HK234" s="2" t="s">
        <v>2556</v>
      </c>
      <c r="HL234" s="2" t="s">
        <v>966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254</v>
      </c>
      <c r="HV234" s="2" t="s">
        <v>243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210</v>
      </c>
      <c r="IH234" s="2" t="s">
        <v>243</v>
      </c>
      <c r="II234" s="2" t="s">
        <v>596</v>
      </c>
      <c r="IJ234" s="2" t="s">
        <v>2545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210</v>
      </c>
      <c r="IT234" s="2" t="s">
        <v>243</v>
      </c>
      <c r="IU234" s="2" t="s">
        <v>2625</v>
      </c>
      <c r="IV234" s="2" t="s">
        <v>2630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228</v>
      </c>
      <c r="JF234" s="2" t="s">
        <v>243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200</v>
      </c>
      <c r="JS234" s="2" t="s">
        <v>200</v>
      </c>
      <c r="JT234" s="2" t="s">
        <v>200</v>
      </c>
      <c r="JU234" s="2" t="s">
        <v>200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242</v>
      </c>
      <c r="KD234" s="2" t="s">
        <v>243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210</v>
      </c>
      <c r="KP234" s="2" t="s">
        <v>243</v>
      </c>
      <c r="KQ234" s="2" t="s">
        <v>2163</v>
      </c>
      <c r="KR234" s="2" t="s">
        <v>614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210</v>
      </c>
      <c r="LB234" s="2" t="s">
        <v>243</v>
      </c>
      <c r="LC234" s="2" t="s">
        <v>246</v>
      </c>
      <c r="LD234" s="2" t="s">
        <v>276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254</v>
      </c>
      <c r="LN234" s="2" t="s">
        <v>243</v>
      </c>
      <c r="LO234" s="2" t="s">
        <v>200</v>
      </c>
      <c r="LP234" s="2" t="s">
        <v>200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243</v>
      </c>
      <c r="MA234" s="2" t="s">
        <v>616</v>
      </c>
      <c r="MB234" s="2" t="s">
        <v>2492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210</v>
      </c>
      <c r="ML234" s="2" t="s">
        <v>243</v>
      </c>
      <c r="MM234" s="2" t="s">
        <v>618</v>
      </c>
      <c r="MN234" s="2" t="s">
        <v>1569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254</v>
      </c>
      <c r="NJ234" s="2" t="s">
        <v>243</v>
      </c>
      <c r="NK234" s="2" t="s">
        <v>200</v>
      </c>
      <c r="NL234" s="2" t="s">
        <v>200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200</v>
      </c>
      <c r="NW234" s="2" t="s">
        <v>200</v>
      </c>
      <c r="NX234" s="2" t="s">
        <v>200</v>
      </c>
      <c r="NY234" s="2" t="s">
        <v>200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200</v>
      </c>
      <c r="OH234" s="2" t="s">
        <v>200</v>
      </c>
      <c r="OI234" s="2" t="s">
        <v>200</v>
      </c>
      <c r="OJ234" s="2" t="s">
        <v>200</v>
      </c>
      <c r="OK234" s="2" t="s">
        <v>200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210</v>
      </c>
      <c r="OT234" s="2" t="s">
        <v>243</v>
      </c>
      <c r="OU234" s="2" t="s">
        <v>666</v>
      </c>
      <c r="OV234" s="2" t="s">
        <v>2199</v>
      </c>
      <c r="OW234" s="2" t="s">
        <v>212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243</v>
      </c>
      <c r="PG234" s="2" t="s">
        <v>2288</v>
      </c>
      <c r="PH234" s="2" t="s">
        <v>996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254</v>
      </c>
      <c r="PR234" s="2" t="s">
        <v>243</v>
      </c>
      <c r="PS234" s="2" t="s">
        <v>200</v>
      </c>
      <c r="PT234" s="2" t="s">
        <v>200</v>
      </c>
      <c r="PU234" s="2" t="s">
        <v>212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406</v>
      </c>
      <c r="QP234" s="2" t="s">
        <v>243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2631</v>
      </c>
      <c r="B235" s="2" t="s">
        <v>189</v>
      </c>
      <c r="C235" s="2" t="s">
        <v>190</v>
      </c>
      <c r="D235" s="2" t="s">
        <v>2535</v>
      </c>
      <c r="E235" s="2" t="s">
        <v>2536</v>
      </c>
      <c r="F235" s="2" t="s">
        <v>2632</v>
      </c>
      <c r="G235" s="2" t="s">
        <v>200</v>
      </c>
      <c r="H235" s="2" t="s">
        <v>200</v>
      </c>
      <c r="I235" s="2" t="s">
        <v>2617</v>
      </c>
      <c r="J235" s="2" t="s">
        <v>2618</v>
      </c>
      <c r="K235" s="2" t="s">
        <v>471</v>
      </c>
      <c r="L235" s="3">
        <v>14.4</v>
      </c>
      <c r="M235" s="3">
        <v>15.12</v>
      </c>
      <c r="N235" s="3">
        <v>31.99</v>
      </c>
      <c r="O235" s="2" t="s">
        <v>197</v>
      </c>
      <c r="P235" s="2" t="s">
        <v>396</v>
      </c>
      <c r="Q235" s="2" t="s">
        <v>199</v>
      </c>
      <c r="R235" s="2" t="s">
        <v>200</v>
      </c>
      <c r="S235" s="2" t="s">
        <v>2633</v>
      </c>
      <c r="T235" s="2" t="s">
        <v>200</v>
      </c>
      <c r="U235" s="2" t="s">
        <v>200</v>
      </c>
      <c r="V235" s="2" t="s">
        <v>2571</v>
      </c>
      <c r="W235" s="2" t="s">
        <v>723</v>
      </c>
      <c r="X235" s="2" t="s">
        <v>2634</v>
      </c>
      <c r="Y235" s="2" t="s">
        <v>592</v>
      </c>
      <c r="Z235" s="4">
        <v>270</v>
      </c>
      <c r="AA235" s="4">
        <f>=ROUNDDOWN(54,0)</f>
      </c>
      <c r="AB235" s="5">
        <v>5</v>
      </c>
      <c r="AC235" s="2" t="s">
        <v>200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/>
      <c r="AP235" s="4">
        <v>1</v>
      </c>
      <c r="AQ235" s="8">
        <v>31.71</v>
      </c>
      <c r="AR235" s="4">
        <v>12</v>
      </c>
      <c r="AS235" s="8">
        <v>180.69</v>
      </c>
      <c r="AT235" s="7">
        <v>-0.9167</v>
      </c>
      <c r="AU235" s="7">
        <v>-0.8245</v>
      </c>
      <c r="AV235" s="4">
        <v>1</v>
      </c>
      <c r="AW235" s="8">
        <v>31.71</v>
      </c>
      <c r="AX235" s="4">
        <v>12</v>
      </c>
      <c r="AY235" s="8">
        <v>180.69</v>
      </c>
      <c r="AZ235" s="7">
        <v>-0.9167</v>
      </c>
      <c r="BA235" s="7">
        <v>-0.8245</v>
      </c>
      <c r="BB235" s="7">
        <v>1</v>
      </c>
      <c r="BC235" s="4">
        <v>1</v>
      </c>
      <c r="BD235" s="8">
        <v>31.71</v>
      </c>
      <c r="BE235" s="4">
        <v>12</v>
      </c>
      <c r="BF235" s="8">
        <v>180.69</v>
      </c>
      <c r="BG235" s="7">
        <v>-0.9167</v>
      </c>
      <c r="BH235" s="7">
        <v>-0.8245</v>
      </c>
      <c r="BI235" s="7">
        <v>1</v>
      </c>
      <c r="BJ235" s="4">
        <v>1</v>
      </c>
      <c r="BK235" s="8">
        <v>31.71</v>
      </c>
      <c r="BL235" s="2" t="s">
        <v>2635</v>
      </c>
      <c r="BM235" s="7">
        <v>1</v>
      </c>
      <c r="BN235" s="7">
        <v>1</v>
      </c>
      <c r="BO235" s="4"/>
      <c r="BP235" s="8"/>
      <c r="BQ235" s="4">
        <v>2</v>
      </c>
      <c r="BR235" s="8">
        <v>31.3</v>
      </c>
      <c r="BS235" s="7">
        <v>-1</v>
      </c>
      <c r="BT235" s="7">
        <v>-1</v>
      </c>
      <c r="BU235" s="2" t="s">
        <v>210</v>
      </c>
      <c r="BV235" s="2" t="s">
        <v>197</v>
      </c>
      <c r="BW235" s="2" t="s">
        <v>200</v>
      </c>
      <c r="BX235" s="2" t="s">
        <v>1494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197</v>
      </c>
      <c r="CI235" s="2" t="s">
        <v>596</v>
      </c>
      <c r="CJ235" s="2" t="s">
        <v>2636</v>
      </c>
      <c r="CK235" s="2" t="s">
        <v>212</v>
      </c>
      <c r="CL235" s="2" t="s">
        <v>200</v>
      </c>
      <c r="CM235" s="4"/>
      <c r="CN235" s="8"/>
      <c r="CO235" s="4">
        <v>1</v>
      </c>
      <c r="CP235" s="8">
        <v>13.31</v>
      </c>
      <c r="CQ235" s="7">
        <v>-1</v>
      </c>
      <c r="CR235" s="7">
        <v>-1</v>
      </c>
      <c r="CS235" s="2" t="s">
        <v>210</v>
      </c>
      <c r="CT235" s="2" t="s">
        <v>197</v>
      </c>
      <c r="CU235" s="2" t="s">
        <v>2553</v>
      </c>
      <c r="CV235" s="2" t="s">
        <v>2637</v>
      </c>
      <c r="CW235" s="2" t="s">
        <v>212</v>
      </c>
      <c r="CX235" s="2" t="s">
        <v>200</v>
      </c>
      <c r="CY235" s="4"/>
      <c r="CZ235" s="8"/>
      <c r="DA235" s="4">
        <v>1</v>
      </c>
      <c r="DB235" s="8">
        <v>14.49</v>
      </c>
      <c r="DC235" s="7">
        <v>-1</v>
      </c>
      <c r="DD235" s="7">
        <v>-1</v>
      </c>
      <c r="DE235" s="2" t="s">
        <v>210</v>
      </c>
      <c r="DF235" s="2" t="s">
        <v>197</v>
      </c>
      <c r="DG235" s="2" t="s">
        <v>596</v>
      </c>
      <c r="DH235" s="2" t="s">
        <v>2638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596</v>
      </c>
      <c r="DT235" s="2" t="s">
        <v>2639</v>
      </c>
      <c r="DU235" s="2" t="s">
        <v>212</v>
      </c>
      <c r="DV235" s="2" t="s">
        <v>200</v>
      </c>
      <c r="DW235" s="4"/>
      <c r="DX235" s="8"/>
      <c r="DY235" s="4"/>
      <c r="DZ235" s="8"/>
      <c r="EA235" s="7"/>
      <c r="EB235" s="7"/>
      <c r="EC235" s="2" t="s">
        <v>210</v>
      </c>
      <c r="ED235" s="2" t="s">
        <v>197</v>
      </c>
      <c r="EE235" s="2" t="s">
        <v>2542</v>
      </c>
      <c r="EF235" s="2" t="s">
        <v>268</v>
      </c>
      <c r="EG235" s="2" t="s">
        <v>212</v>
      </c>
      <c r="EH235" s="2" t="s">
        <v>200</v>
      </c>
      <c r="EI235" s="4"/>
      <c r="EJ235" s="8"/>
      <c r="EK235" s="4">
        <v>3</v>
      </c>
      <c r="EL235" s="8">
        <v>47.64</v>
      </c>
      <c r="EM235" s="7">
        <v>-1</v>
      </c>
      <c r="EN235" s="7">
        <v>-1</v>
      </c>
      <c r="EO235" s="2" t="s">
        <v>210</v>
      </c>
      <c r="EP235" s="2" t="s">
        <v>197</v>
      </c>
      <c r="EQ235" s="2" t="s">
        <v>596</v>
      </c>
      <c r="ER235" s="2" t="s">
        <v>1394</v>
      </c>
      <c r="ES235" s="2" t="s">
        <v>212</v>
      </c>
      <c r="ET235" s="2" t="s">
        <v>200</v>
      </c>
      <c r="EU235" s="4"/>
      <c r="EV235" s="8"/>
      <c r="EW235" s="4"/>
      <c r="EX235" s="8"/>
      <c r="EY235" s="7"/>
      <c r="EZ235" s="7"/>
      <c r="FA235" s="2" t="s">
        <v>210</v>
      </c>
      <c r="FB235" s="2" t="s">
        <v>197</v>
      </c>
      <c r="FC235" s="2" t="s">
        <v>596</v>
      </c>
      <c r="FD235" s="2" t="s">
        <v>2284</v>
      </c>
      <c r="FE235" s="2" t="s">
        <v>212</v>
      </c>
      <c r="FF235" s="2" t="s">
        <v>200</v>
      </c>
      <c r="FG235" s="4"/>
      <c r="FH235" s="8"/>
      <c r="FI235" s="4">
        <v>5</v>
      </c>
      <c r="FJ235" s="8">
        <v>73.95</v>
      </c>
      <c r="FK235" s="7">
        <v>-1</v>
      </c>
      <c r="FL235" s="7">
        <v>-1</v>
      </c>
      <c r="FM235" s="2" t="s">
        <v>210</v>
      </c>
      <c r="FN235" s="2" t="s">
        <v>197</v>
      </c>
      <c r="FO235" s="2" t="s">
        <v>226</v>
      </c>
      <c r="FP235" s="2" t="s">
        <v>260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228</v>
      </c>
      <c r="FZ235" s="2" t="s">
        <v>197</v>
      </c>
      <c r="GA235" s="2" t="s">
        <v>200</v>
      </c>
      <c r="GB235" s="2" t="s">
        <v>200</v>
      </c>
      <c r="GC235" s="2" t="s">
        <v>212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254</v>
      </c>
      <c r="GL235" s="2" t="s">
        <v>197</v>
      </c>
      <c r="GM235" s="2" t="s">
        <v>200</v>
      </c>
      <c r="GN235" s="2" t="s">
        <v>200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254</v>
      </c>
      <c r="GX235" s="2" t="s">
        <v>197</v>
      </c>
      <c r="GY235" s="2" t="s">
        <v>200</v>
      </c>
      <c r="GZ235" s="2" t="s">
        <v>200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2556</v>
      </c>
      <c r="HL235" s="2" t="s">
        <v>200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254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>
        <v>1</v>
      </c>
      <c r="IB235" s="8">
        <v>31.71</v>
      </c>
      <c r="IC235" s="4"/>
      <c r="ID235" s="8"/>
      <c r="IE235" s="7"/>
      <c r="IF235" s="7"/>
      <c r="IG235" s="2" t="s">
        <v>210</v>
      </c>
      <c r="IH235" s="2" t="s">
        <v>197</v>
      </c>
      <c r="II235" s="2" t="s">
        <v>596</v>
      </c>
      <c r="IJ235" s="2" t="s">
        <v>1891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228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228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200</v>
      </c>
      <c r="JS235" s="2" t="s">
        <v>200</v>
      </c>
      <c r="JT235" s="2" t="s">
        <v>200</v>
      </c>
      <c r="JU235" s="2" t="s">
        <v>200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242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210</v>
      </c>
      <c r="KP235" s="2" t="s">
        <v>243</v>
      </c>
      <c r="KQ235" s="2" t="s">
        <v>275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210</v>
      </c>
      <c r="LB235" s="2" t="s">
        <v>243</v>
      </c>
      <c r="LC235" s="2" t="s">
        <v>246</v>
      </c>
      <c r="LD235" s="2" t="s">
        <v>247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254</v>
      </c>
      <c r="LN235" s="2" t="s">
        <v>197</v>
      </c>
      <c r="LO235" s="2" t="s">
        <v>200</v>
      </c>
      <c r="LP235" s="2" t="s">
        <v>200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197</v>
      </c>
      <c r="MA235" s="2" t="s">
        <v>616</v>
      </c>
      <c r="MB235" s="2" t="s">
        <v>1617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210</v>
      </c>
      <c r="ML235" s="2" t="s">
        <v>251</v>
      </c>
      <c r="MM235" s="2" t="s">
        <v>618</v>
      </c>
      <c r="MN235" s="2" t="s">
        <v>2366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254</v>
      </c>
      <c r="NJ235" s="2" t="s">
        <v>197</v>
      </c>
      <c r="NK235" s="2" t="s">
        <v>200</v>
      </c>
      <c r="NL235" s="2" t="s">
        <v>200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210</v>
      </c>
      <c r="NV235" s="2" t="s">
        <v>243</v>
      </c>
      <c r="NW235" s="2" t="s">
        <v>279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200</v>
      </c>
      <c r="OH235" s="2" t="s">
        <v>200</v>
      </c>
      <c r="OI235" s="2" t="s">
        <v>200</v>
      </c>
      <c r="OJ235" s="2" t="s">
        <v>200</v>
      </c>
      <c r="OK235" s="2" t="s">
        <v>200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210</v>
      </c>
      <c r="OT235" s="2" t="s">
        <v>243</v>
      </c>
      <c r="OU235" s="2" t="s">
        <v>666</v>
      </c>
      <c r="OV235" s="2" t="s">
        <v>2504</v>
      </c>
      <c r="OW235" s="2" t="s">
        <v>212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197</v>
      </c>
      <c r="PG235" s="2" t="s">
        <v>2288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254</v>
      </c>
      <c r="PR235" s="2" t="s">
        <v>197</v>
      </c>
      <c r="PS235" s="2" t="s">
        <v>200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406</v>
      </c>
      <c r="QP235" s="2" t="s">
        <v>243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>
        <v>270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2640</v>
      </c>
      <c r="B236" s="2" t="s">
        <v>189</v>
      </c>
      <c r="C236" s="2" t="s">
        <v>190</v>
      </c>
      <c r="D236" s="2" t="s">
        <v>2535</v>
      </c>
      <c r="E236" s="2" t="s">
        <v>2536</v>
      </c>
      <c r="F236" s="2" t="s">
        <v>2256</v>
      </c>
      <c r="G236" s="2" t="s">
        <v>2256</v>
      </c>
      <c r="H236" s="2" t="s">
        <v>2256</v>
      </c>
      <c r="I236" s="2" t="s">
        <v>2560</v>
      </c>
      <c r="J236" s="2" t="s">
        <v>2641</v>
      </c>
      <c r="K236" s="2" t="s">
        <v>2258</v>
      </c>
      <c r="L236" s="3">
        <v>11.88</v>
      </c>
      <c r="M236" s="3">
        <v>12.47</v>
      </c>
      <c r="N236" s="3">
        <v>26.99</v>
      </c>
      <c r="O236" s="2" t="s">
        <v>395</v>
      </c>
      <c r="P236" s="2" t="s">
        <v>396</v>
      </c>
      <c r="Q236" s="2" t="s">
        <v>199</v>
      </c>
      <c r="R236" s="2" t="s">
        <v>200</v>
      </c>
      <c r="S236" s="2" t="s">
        <v>2259</v>
      </c>
      <c r="T236" s="2" t="s">
        <v>200</v>
      </c>
      <c r="U236" s="2" t="s">
        <v>200</v>
      </c>
      <c r="V236" s="2" t="s">
        <v>589</v>
      </c>
      <c r="W236" s="2" t="s">
        <v>976</v>
      </c>
      <c r="X236" s="2" t="s">
        <v>1304</v>
      </c>
      <c r="Y236" s="2" t="s">
        <v>2260</v>
      </c>
      <c r="Z236" s="4">
        <v>52</v>
      </c>
      <c r="AA236" s="4">
        <f>=ROUNDDOWN(9.62962962962963,0)</f>
      </c>
      <c r="AB236" s="5">
        <v>5.4</v>
      </c>
      <c r="AC236" s="2" t="s">
        <v>200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/>
      <c r="AP236" s="4">
        <v>2</v>
      </c>
      <c r="AQ236" s="8">
        <v>24.66</v>
      </c>
      <c r="AR236" s="4">
        <v>2</v>
      </c>
      <c r="AS236" s="8">
        <v>25.56</v>
      </c>
      <c r="AT236" s="7"/>
      <c r="AU236" s="7">
        <v>-0.0352</v>
      </c>
      <c r="AV236" s="4">
        <v>2</v>
      </c>
      <c r="AW236" s="8">
        <v>24.66</v>
      </c>
      <c r="AX236" s="4">
        <v>2</v>
      </c>
      <c r="AY236" s="8">
        <v>25.56</v>
      </c>
      <c r="AZ236" s="7"/>
      <c r="BA236" s="7">
        <v>-0.0352</v>
      </c>
      <c r="BB236" s="7">
        <v>1</v>
      </c>
      <c r="BC236" s="4">
        <v>2</v>
      </c>
      <c r="BD236" s="8">
        <v>24.66</v>
      </c>
      <c r="BE236" s="4">
        <v>2</v>
      </c>
      <c r="BF236" s="8">
        <v>25.56</v>
      </c>
      <c r="BG236" s="7"/>
      <c r="BH236" s="7">
        <v>-0.0352</v>
      </c>
      <c r="BI236" s="7">
        <v>1</v>
      </c>
      <c r="BJ236" s="4">
        <v>2</v>
      </c>
      <c r="BK236" s="8">
        <v>24.66</v>
      </c>
      <c r="BL236" s="2" t="s">
        <v>2642</v>
      </c>
      <c r="BM236" s="7">
        <v>1</v>
      </c>
      <c r="BN236" s="7">
        <v>1</v>
      </c>
      <c r="BO236" s="4"/>
      <c r="BP236" s="8"/>
      <c r="BQ236" s="4">
        <v>1</v>
      </c>
      <c r="BR236" s="8">
        <v>13.09</v>
      </c>
      <c r="BS236" s="7">
        <v>-1</v>
      </c>
      <c r="BT236" s="7">
        <v>-1</v>
      </c>
      <c r="BU236" s="2" t="s">
        <v>210</v>
      </c>
      <c r="BV236" s="2" t="s">
        <v>197</v>
      </c>
      <c r="BW236" s="2" t="s">
        <v>200</v>
      </c>
      <c r="BX236" s="2" t="s">
        <v>2643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210</v>
      </c>
      <c r="CH236" s="2" t="s">
        <v>197</v>
      </c>
      <c r="CI236" s="2" t="s">
        <v>2262</v>
      </c>
      <c r="CJ236" s="2" t="s">
        <v>2270</v>
      </c>
      <c r="CK236" s="2" t="s">
        <v>212</v>
      </c>
      <c r="CL236" s="2" t="s">
        <v>200</v>
      </c>
      <c r="CM236" s="4"/>
      <c r="CN236" s="8"/>
      <c r="CO236" s="4"/>
      <c r="CP236" s="8"/>
      <c r="CQ236" s="7"/>
      <c r="CR236" s="7"/>
      <c r="CS236" s="2" t="s">
        <v>210</v>
      </c>
      <c r="CT236" s="2" t="s">
        <v>197</v>
      </c>
      <c r="CU236" s="2" t="s">
        <v>2264</v>
      </c>
      <c r="CV236" s="2" t="s">
        <v>2504</v>
      </c>
      <c r="CW236" s="2" t="s">
        <v>212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197</v>
      </c>
      <c r="DG236" s="2" t="s">
        <v>2644</v>
      </c>
      <c r="DH236" s="2" t="s">
        <v>2480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197</v>
      </c>
      <c r="DS236" s="2" t="s">
        <v>2645</v>
      </c>
      <c r="DT236" s="2" t="s">
        <v>2607</v>
      </c>
      <c r="DU236" s="2" t="s">
        <v>212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210</v>
      </c>
      <c r="ED236" s="2" t="s">
        <v>197</v>
      </c>
      <c r="EE236" s="2" t="s">
        <v>2542</v>
      </c>
      <c r="EF236" s="2" t="s">
        <v>227</v>
      </c>
      <c r="EG236" s="2" t="s">
        <v>212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210</v>
      </c>
      <c r="EP236" s="2" t="s">
        <v>197</v>
      </c>
      <c r="EQ236" s="2" t="s">
        <v>703</v>
      </c>
      <c r="ER236" s="2" t="s">
        <v>2646</v>
      </c>
      <c r="ES236" s="2" t="s">
        <v>212</v>
      </c>
      <c r="ET236" s="2" t="s">
        <v>200</v>
      </c>
      <c r="EU236" s="4"/>
      <c r="EV236" s="8"/>
      <c r="EW236" s="4">
        <v>1</v>
      </c>
      <c r="EX236" s="8">
        <v>12.47</v>
      </c>
      <c r="EY236" s="7">
        <v>-1</v>
      </c>
      <c r="EZ236" s="7">
        <v>-1</v>
      </c>
      <c r="FA236" s="2" t="s">
        <v>210</v>
      </c>
      <c r="FB236" s="2" t="s">
        <v>197</v>
      </c>
      <c r="FC236" s="2" t="s">
        <v>2647</v>
      </c>
      <c r="FD236" s="2" t="s">
        <v>1395</v>
      </c>
      <c r="FE236" s="2" t="s">
        <v>212</v>
      </c>
      <c r="FF236" s="2" t="s">
        <v>200</v>
      </c>
      <c r="FG236" s="4">
        <v>2</v>
      </c>
      <c r="FH236" s="8">
        <v>24.66</v>
      </c>
      <c r="FI236" s="4"/>
      <c r="FJ236" s="8"/>
      <c r="FK236" s="7"/>
      <c r="FL236" s="7"/>
      <c r="FM236" s="2" t="s">
        <v>210</v>
      </c>
      <c r="FN236" s="2" t="s">
        <v>197</v>
      </c>
      <c r="FO236" s="2" t="s">
        <v>226</v>
      </c>
      <c r="FP236" s="2" t="s">
        <v>2163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228</v>
      </c>
      <c r="FZ236" s="2" t="s">
        <v>197</v>
      </c>
      <c r="GA236" s="2" t="s">
        <v>200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254</v>
      </c>
      <c r="GL236" s="2" t="s">
        <v>197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254</v>
      </c>
      <c r="GX236" s="2" t="s">
        <v>197</v>
      </c>
      <c r="GY236" s="2" t="s">
        <v>200</v>
      </c>
      <c r="GZ236" s="2" t="s">
        <v>200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254</v>
      </c>
      <c r="HJ236" s="2" t="s">
        <v>197</v>
      </c>
      <c r="HK236" s="2" t="s">
        <v>200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254</v>
      </c>
      <c r="HV236" s="2" t="s">
        <v>197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210</v>
      </c>
      <c r="IH236" s="2" t="s">
        <v>197</v>
      </c>
      <c r="II236" s="2" t="s">
        <v>2647</v>
      </c>
      <c r="IJ236" s="2" t="s">
        <v>2504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228</v>
      </c>
      <c r="IT236" s="2" t="s">
        <v>197</v>
      </c>
      <c r="IU236" s="2" t="s">
        <v>200</v>
      </c>
      <c r="IV236" s="2" t="s">
        <v>200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254</v>
      </c>
      <c r="JF236" s="2" t="s">
        <v>197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200</v>
      </c>
      <c r="JS236" s="2" t="s">
        <v>200</v>
      </c>
      <c r="JT236" s="2" t="s">
        <v>200</v>
      </c>
      <c r="JU236" s="2" t="s">
        <v>200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242</v>
      </c>
      <c r="KD236" s="2" t="s">
        <v>197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210</v>
      </c>
      <c r="KP236" s="2" t="s">
        <v>243</v>
      </c>
      <c r="KQ236" s="2" t="s">
        <v>613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210</v>
      </c>
      <c r="LB236" s="2" t="s">
        <v>243</v>
      </c>
      <c r="LC236" s="2" t="s">
        <v>246</v>
      </c>
      <c r="LD236" s="2" t="s">
        <v>1108</v>
      </c>
      <c r="LE236" s="2" t="s">
        <v>212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254</v>
      </c>
      <c r="LN236" s="2" t="s">
        <v>197</v>
      </c>
      <c r="LO236" s="2" t="s">
        <v>200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210</v>
      </c>
      <c r="LZ236" s="2" t="s">
        <v>197</v>
      </c>
      <c r="MA236" s="2" t="s">
        <v>2203</v>
      </c>
      <c r="MB236" s="2" t="s">
        <v>2648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210</v>
      </c>
      <c r="ML236" s="2" t="s">
        <v>251</v>
      </c>
      <c r="MM236" s="2" t="s">
        <v>2649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254</v>
      </c>
      <c r="NJ236" s="2" t="s">
        <v>197</v>
      </c>
      <c r="NK236" s="2" t="s">
        <v>200</v>
      </c>
      <c r="NL236" s="2" t="s">
        <v>200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210</v>
      </c>
      <c r="NV236" s="2" t="s">
        <v>243</v>
      </c>
      <c r="NW236" s="2" t="s">
        <v>279</v>
      </c>
      <c r="NX236" s="2" t="s">
        <v>200</v>
      </c>
      <c r="NY236" s="2" t="s">
        <v>212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200</v>
      </c>
      <c r="OH236" s="2" t="s">
        <v>200</v>
      </c>
      <c r="OI236" s="2" t="s">
        <v>200</v>
      </c>
      <c r="OJ236" s="2" t="s">
        <v>200</v>
      </c>
      <c r="OK236" s="2" t="s">
        <v>200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210</v>
      </c>
      <c r="OT236" s="2" t="s">
        <v>243</v>
      </c>
      <c r="OU236" s="2" t="s">
        <v>1365</v>
      </c>
      <c r="OV236" s="2" t="s">
        <v>200</v>
      </c>
      <c r="OW236" s="2" t="s">
        <v>212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210</v>
      </c>
      <c r="PF236" s="2" t="s">
        <v>197</v>
      </c>
      <c r="PG236" s="2" t="s">
        <v>2505</v>
      </c>
      <c r="PH236" s="2" t="s">
        <v>2650</v>
      </c>
      <c r="PI236" s="2" t="s">
        <v>212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254</v>
      </c>
      <c r="PR236" s="2" t="s">
        <v>197</v>
      </c>
      <c r="PS236" s="2" t="s">
        <v>200</v>
      </c>
      <c r="PT236" s="2" t="s">
        <v>200</v>
      </c>
      <c r="PU236" s="2" t="s">
        <v>212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406</v>
      </c>
      <c r="QP236" s="2" t="s">
        <v>243</v>
      </c>
      <c r="QQ236" s="2" t="s">
        <v>200</v>
      </c>
      <c r="QR236" s="2" t="s">
        <v>200</v>
      </c>
      <c r="QS236" s="2" t="s">
        <v>212</v>
      </c>
      <c r="QT236" s="2" t="s">
        <v>200</v>
      </c>
      <c r="QU236" s="4">
        <v>52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2651</v>
      </c>
      <c r="B237" s="2" t="s">
        <v>189</v>
      </c>
      <c r="C237" s="2" t="s">
        <v>190</v>
      </c>
      <c r="D237" s="2" t="s">
        <v>2535</v>
      </c>
      <c r="E237" s="2" t="s">
        <v>2536</v>
      </c>
      <c r="F237" s="2" t="s">
        <v>2652</v>
      </c>
      <c r="G237" s="2" t="s">
        <v>2652</v>
      </c>
      <c r="H237" s="2" t="s">
        <v>2652</v>
      </c>
      <c r="I237" s="2" t="s">
        <v>2653</v>
      </c>
      <c r="J237" s="2" t="s">
        <v>2561</v>
      </c>
      <c r="K237" s="2" t="s">
        <v>2654</v>
      </c>
      <c r="L237" s="3">
        <v>13.5</v>
      </c>
      <c r="M237" s="3">
        <v>14.17</v>
      </c>
      <c r="N237" s="3">
        <v>29.99</v>
      </c>
      <c r="O237" s="2" t="s">
        <v>197</v>
      </c>
      <c r="P237" s="2" t="s">
        <v>396</v>
      </c>
      <c r="Q237" s="2" t="s">
        <v>199</v>
      </c>
      <c r="R237" s="2" t="s">
        <v>200</v>
      </c>
      <c r="S237" s="2" t="s">
        <v>2655</v>
      </c>
      <c r="T237" s="2" t="s">
        <v>202</v>
      </c>
      <c r="U237" s="2" t="s">
        <v>2428</v>
      </c>
      <c r="V237" s="2" t="s">
        <v>204</v>
      </c>
      <c r="W237" s="2" t="s">
        <v>205</v>
      </c>
      <c r="X237" s="2" t="s">
        <v>723</v>
      </c>
      <c r="Y237" s="2" t="s">
        <v>1725</v>
      </c>
      <c r="Z237" s="4">
        <v>63</v>
      </c>
      <c r="AA237" s="4">
        <f>=ROUNDDOWN(63,0)</f>
      </c>
      <c r="AB237" s="5">
        <v>1</v>
      </c>
      <c r="AC237" s="2" t="s">
        <v>200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/>
      <c r="AP237" s="4">
        <v>1</v>
      </c>
      <c r="AQ237" s="8">
        <v>7.94</v>
      </c>
      <c r="AR237" s="4">
        <v>2</v>
      </c>
      <c r="AS237" s="8">
        <v>30.83</v>
      </c>
      <c r="AT237" s="7">
        <v>-0.5</v>
      </c>
      <c r="AU237" s="7">
        <v>-0.7425</v>
      </c>
      <c r="AV237" s="4">
        <v>1</v>
      </c>
      <c r="AW237" s="8">
        <v>7.94</v>
      </c>
      <c r="AX237" s="4">
        <v>2</v>
      </c>
      <c r="AY237" s="8">
        <v>30.83</v>
      </c>
      <c r="AZ237" s="7">
        <v>-0.5</v>
      </c>
      <c r="BA237" s="7">
        <v>-0.7425</v>
      </c>
      <c r="BB237" s="7">
        <v>1</v>
      </c>
      <c r="BC237" s="4">
        <v>1</v>
      </c>
      <c r="BD237" s="8">
        <v>7.94</v>
      </c>
      <c r="BE237" s="4">
        <v>2</v>
      </c>
      <c r="BF237" s="8">
        <v>30.83</v>
      </c>
      <c r="BG237" s="7">
        <v>-0.5</v>
      </c>
      <c r="BH237" s="7">
        <v>-0.7425</v>
      </c>
      <c r="BI237" s="7">
        <v>1</v>
      </c>
      <c r="BJ237" s="4">
        <v>1</v>
      </c>
      <c r="BK237" s="8">
        <v>7.94</v>
      </c>
      <c r="BL237" s="2" t="s">
        <v>2656</v>
      </c>
      <c r="BM237" s="7">
        <v>1</v>
      </c>
      <c r="BN237" s="7">
        <v>1</v>
      </c>
      <c r="BO237" s="4"/>
      <c r="BP237" s="8"/>
      <c r="BQ237" s="4">
        <v>1</v>
      </c>
      <c r="BR237" s="8">
        <v>15.52</v>
      </c>
      <c r="BS237" s="7">
        <v>-1</v>
      </c>
      <c r="BT237" s="7">
        <v>-1</v>
      </c>
      <c r="BU237" s="2" t="s">
        <v>210</v>
      </c>
      <c r="BV237" s="2" t="s">
        <v>197</v>
      </c>
      <c r="BW237" s="2" t="s">
        <v>200</v>
      </c>
      <c r="BX237" s="2" t="s">
        <v>200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210</v>
      </c>
      <c r="CH237" s="2" t="s">
        <v>197</v>
      </c>
      <c r="CI237" s="2" t="s">
        <v>2657</v>
      </c>
      <c r="CJ237" s="2" t="s">
        <v>2046</v>
      </c>
      <c r="CK237" s="2" t="s">
        <v>212</v>
      </c>
      <c r="CL237" s="2" t="s">
        <v>200</v>
      </c>
      <c r="CM237" s="4">
        <v>1</v>
      </c>
      <c r="CN237" s="8">
        <v>7.94</v>
      </c>
      <c r="CO237" s="4"/>
      <c r="CP237" s="8"/>
      <c r="CQ237" s="7"/>
      <c r="CR237" s="7"/>
      <c r="CS237" s="2" t="s">
        <v>210</v>
      </c>
      <c r="CT237" s="2" t="s">
        <v>197</v>
      </c>
      <c r="CU237" s="2" t="s">
        <v>352</v>
      </c>
      <c r="CV237" s="2" t="s">
        <v>1699</v>
      </c>
      <c r="CW237" s="2" t="s">
        <v>499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210</v>
      </c>
      <c r="DF237" s="2" t="s">
        <v>197</v>
      </c>
      <c r="DG237" s="2" t="s">
        <v>2657</v>
      </c>
      <c r="DH237" s="2" t="s">
        <v>1290</v>
      </c>
      <c r="DI237" s="2" t="s">
        <v>212</v>
      </c>
      <c r="DJ237" s="2" t="s">
        <v>200</v>
      </c>
      <c r="DK237" s="4"/>
      <c r="DL237" s="8"/>
      <c r="DM237" s="4">
        <v>1</v>
      </c>
      <c r="DN237" s="8">
        <v>15.31</v>
      </c>
      <c r="DO237" s="7">
        <v>-1</v>
      </c>
      <c r="DP237" s="7">
        <v>-1</v>
      </c>
      <c r="DQ237" s="2" t="s">
        <v>210</v>
      </c>
      <c r="DR237" s="2" t="s">
        <v>197</v>
      </c>
      <c r="DS237" s="2" t="s">
        <v>340</v>
      </c>
      <c r="DT237" s="2" t="s">
        <v>766</v>
      </c>
      <c r="DU237" s="2" t="s">
        <v>212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210</v>
      </c>
      <c r="ED237" s="2" t="s">
        <v>197</v>
      </c>
      <c r="EE237" s="2" t="s">
        <v>356</v>
      </c>
      <c r="EF237" s="2" t="s">
        <v>384</v>
      </c>
      <c r="EG237" s="2" t="s">
        <v>212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210</v>
      </c>
      <c r="EP237" s="2" t="s">
        <v>197</v>
      </c>
      <c r="EQ237" s="2" t="s">
        <v>2434</v>
      </c>
      <c r="ER237" s="2" t="s">
        <v>980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197</v>
      </c>
      <c r="FC237" s="2" t="s">
        <v>358</v>
      </c>
      <c r="FD237" s="2" t="s">
        <v>1292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228</v>
      </c>
      <c r="FN237" s="2" t="s">
        <v>197</v>
      </c>
      <c r="FO237" s="2" t="s">
        <v>200</v>
      </c>
      <c r="FP237" s="2" t="s">
        <v>200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228</v>
      </c>
      <c r="FZ237" s="2" t="s">
        <v>197</v>
      </c>
      <c r="GA237" s="2" t="s">
        <v>200</v>
      </c>
      <c r="GB237" s="2" t="s">
        <v>200</v>
      </c>
      <c r="GC237" s="2" t="s">
        <v>212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254</v>
      </c>
      <c r="GL237" s="2" t="s">
        <v>197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254</v>
      </c>
      <c r="GX237" s="2" t="s">
        <v>197</v>
      </c>
      <c r="GY237" s="2" t="s">
        <v>200</v>
      </c>
      <c r="GZ237" s="2" t="s">
        <v>200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254</v>
      </c>
      <c r="HJ237" s="2" t="s">
        <v>197</v>
      </c>
      <c r="HK237" s="2" t="s">
        <v>200</v>
      </c>
      <c r="HL237" s="2" t="s">
        <v>200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254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210</v>
      </c>
      <c r="IH237" s="2" t="s">
        <v>197</v>
      </c>
      <c r="II237" s="2" t="s">
        <v>2657</v>
      </c>
      <c r="IJ237" s="2" t="s">
        <v>200</v>
      </c>
      <c r="IK237" s="2" t="s">
        <v>212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228</v>
      </c>
      <c r="IT237" s="2" t="s">
        <v>197</v>
      </c>
      <c r="IU237" s="2" t="s">
        <v>200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254</v>
      </c>
      <c r="JF237" s="2" t="s">
        <v>197</v>
      </c>
      <c r="JG237" s="2" t="s">
        <v>200</v>
      </c>
      <c r="JH237" s="2" t="s">
        <v>200</v>
      </c>
      <c r="JI237" s="2" t="s">
        <v>212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200</v>
      </c>
      <c r="JS237" s="2" t="s">
        <v>200</v>
      </c>
      <c r="JT237" s="2" t="s">
        <v>200</v>
      </c>
      <c r="JU237" s="2" t="s">
        <v>200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242</v>
      </c>
      <c r="KD237" s="2" t="s">
        <v>197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228</v>
      </c>
      <c r="KP237" s="2" t="s">
        <v>197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254</v>
      </c>
      <c r="LB237" s="2" t="s">
        <v>197</v>
      </c>
      <c r="LC237" s="2" t="s">
        <v>200</v>
      </c>
      <c r="LD237" s="2" t="s">
        <v>200</v>
      </c>
      <c r="LE237" s="2" t="s">
        <v>212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210</v>
      </c>
      <c r="LN237" s="2" t="s">
        <v>243</v>
      </c>
      <c r="LO237" s="2" t="s">
        <v>412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254</v>
      </c>
      <c r="LZ237" s="2" t="s">
        <v>197</v>
      </c>
      <c r="MA237" s="2" t="s">
        <v>200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210</v>
      </c>
      <c r="ML237" s="2" t="s">
        <v>251</v>
      </c>
      <c r="MM237" s="2" t="s">
        <v>236</v>
      </c>
      <c r="MN237" s="2" t="s">
        <v>2658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254</v>
      </c>
      <c r="MX237" s="2" t="s">
        <v>243</v>
      </c>
      <c r="MY237" s="2" t="s">
        <v>200</v>
      </c>
      <c r="MZ237" s="2" t="s">
        <v>200</v>
      </c>
      <c r="NA237" s="2" t="s">
        <v>212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254</v>
      </c>
      <c r="NJ237" s="2" t="s">
        <v>197</v>
      </c>
      <c r="NK237" s="2" t="s">
        <v>200</v>
      </c>
      <c r="NL237" s="2" t="s">
        <v>200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210</v>
      </c>
      <c r="NV237" s="2" t="s">
        <v>243</v>
      </c>
      <c r="NW237" s="2" t="s">
        <v>279</v>
      </c>
      <c r="NX237" s="2" t="s">
        <v>200</v>
      </c>
      <c r="NY237" s="2" t="s">
        <v>212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242</v>
      </c>
      <c r="OH237" s="2" t="s">
        <v>197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210</v>
      </c>
      <c r="PF237" s="2" t="s">
        <v>197</v>
      </c>
      <c r="PG237" s="2" t="s">
        <v>668</v>
      </c>
      <c r="PH237" s="2" t="s">
        <v>200</v>
      </c>
      <c r="PI237" s="2" t="s">
        <v>212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254</v>
      </c>
      <c r="PR237" s="2" t="s">
        <v>197</v>
      </c>
      <c r="PS237" s="2" t="s">
        <v>200</v>
      </c>
      <c r="PT237" s="2" t="s">
        <v>200</v>
      </c>
      <c r="PU237" s="2" t="s">
        <v>212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254</v>
      </c>
      <c r="QD237" s="2" t="s">
        <v>197</v>
      </c>
      <c r="QE237" s="2" t="s">
        <v>200</v>
      </c>
      <c r="QF237" s="2" t="s">
        <v>200</v>
      </c>
      <c r="QG237" s="2" t="s">
        <v>212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>
        <v>63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2659</v>
      </c>
      <c r="B238" s="2" t="s">
        <v>189</v>
      </c>
      <c r="C238" s="2" t="s">
        <v>190</v>
      </c>
      <c r="D238" s="2" t="s">
        <v>2535</v>
      </c>
      <c r="E238" s="2" t="s">
        <v>2536</v>
      </c>
      <c r="F238" s="2" t="s">
        <v>2660</v>
      </c>
      <c r="G238" s="2" t="s">
        <v>2660</v>
      </c>
      <c r="H238" s="2" t="s">
        <v>2660</v>
      </c>
      <c r="I238" s="2" t="s">
        <v>2661</v>
      </c>
      <c r="J238" s="2" t="s">
        <v>2561</v>
      </c>
      <c r="K238" s="2" t="s">
        <v>1563</v>
      </c>
      <c r="L238" s="3">
        <v>11.88</v>
      </c>
      <c r="M238" s="3">
        <v>12.47</v>
      </c>
      <c r="N238" s="3">
        <v>26.99</v>
      </c>
      <c r="O238" s="2" t="s">
        <v>1266</v>
      </c>
      <c r="P238" s="2" t="s">
        <v>396</v>
      </c>
      <c r="Q238" s="2" t="s">
        <v>199</v>
      </c>
      <c r="R238" s="2" t="s">
        <v>200</v>
      </c>
      <c r="S238" s="2" t="s">
        <v>2662</v>
      </c>
      <c r="T238" s="2" t="s">
        <v>200</v>
      </c>
      <c r="U238" s="2" t="s">
        <v>200</v>
      </c>
      <c r="V238" s="2" t="s">
        <v>836</v>
      </c>
      <c r="W238" s="2" t="s">
        <v>590</v>
      </c>
      <c r="X238" s="2" t="s">
        <v>723</v>
      </c>
      <c r="Y238" s="2" t="s">
        <v>2582</v>
      </c>
      <c r="Z238" s="4"/>
      <c r="AA238" s="4">
        <f>=ROUNDDOWN({0},0)</f>
      </c>
      <c r="AB238" s="5">
        <v>5</v>
      </c>
      <c r="AC238" s="2" t="s">
        <v>200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/>
      <c r="AP238" s="4"/>
      <c r="AQ238" s="8"/>
      <c r="AR238" s="4">
        <v>6</v>
      </c>
      <c r="AS238" s="8">
        <v>62.6</v>
      </c>
      <c r="AT238" s="7">
        <v>-1</v>
      </c>
      <c r="AU238" s="7">
        <v>-1</v>
      </c>
      <c r="AV238" s="4"/>
      <c r="AW238" s="8"/>
      <c r="AX238" s="4">
        <v>6</v>
      </c>
      <c r="AY238" s="8">
        <v>62.6</v>
      </c>
      <c r="AZ238" s="7">
        <v>-1</v>
      </c>
      <c r="BA238" s="7">
        <v>-1</v>
      </c>
      <c r="BB238" s="7"/>
      <c r="BC238" s="4"/>
      <c r="BD238" s="8"/>
      <c r="BE238" s="4">
        <v>6</v>
      </c>
      <c r="BF238" s="8">
        <v>62.6</v>
      </c>
      <c r="BG238" s="7">
        <v>-1</v>
      </c>
      <c r="BH238" s="7">
        <v>-1</v>
      </c>
      <c r="BI238" s="7"/>
      <c r="BJ238" s="4"/>
      <c r="BK238" s="8"/>
      <c r="BL238" s="2" t="s">
        <v>2663</v>
      </c>
      <c r="BM238" s="7"/>
      <c r="BN238" s="7"/>
      <c r="BO238" s="4"/>
      <c r="BP238" s="8"/>
      <c r="BQ238" s="4">
        <v>3</v>
      </c>
      <c r="BR238" s="8">
        <v>38.73</v>
      </c>
      <c r="BS238" s="7">
        <v>-1</v>
      </c>
      <c r="BT238" s="7">
        <v>-1</v>
      </c>
      <c r="BU238" s="2" t="s">
        <v>210</v>
      </c>
      <c r="BV238" s="2" t="s">
        <v>243</v>
      </c>
      <c r="BW238" s="2" t="s">
        <v>200</v>
      </c>
      <c r="BX238" s="2" t="s">
        <v>226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210</v>
      </c>
      <c r="CH238" s="2" t="s">
        <v>243</v>
      </c>
      <c r="CI238" s="2" t="s">
        <v>2584</v>
      </c>
      <c r="CJ238" s="2" t="s">
        <v>2664</v>
      </c>
      <c r="CK238" s="2" t="s">
        <v>499</v>
      </c>
      <c r="CL238" s="2" t="s">
        <v>200</v>
      </c>
      <c r="CM238" s="4"/>
      <c r="CN238" s="8"/>
      <c r="CO238" s="4">
        <v>1</v>
      </c>
      <c r="CP238" s="8">
        <v>5.55</v>
      </c>
      <c r="CQ238" s="7">
        <v>-1</v>
      </c>
      <c r="CR238" s="7">
        <v>-1</v>
      </c>
      <c r="CS238" s="2" t="s">
        <v>210</v>
      </c>
      <c r="CT238" s="2" t="s">
        <v>243</v>
      </c>
      <c r="CU238" s="2" t="s">
        <v>2553</v>
      </c>
      <c r="CV238" s="2" t="s">
        <v>2648</v>
      </c>
      <c r="CW238" s="2" t="s">
        <v>499</v>
      </c>
      <c r="CX238" s="2" t="s">
        <v>200</v>
      </c>
      <c r="CY238" s="4"/>
      <c r="CZ238" s="8"/>
      <c r="DA238" s="4">
        <v>1</v>
      </c>
      <c r="DB238" s="8">
        <v>6.74</v>
      </c>
      <c r="DC238" s="7">
        <v>-1</v>
      </c>
      <c r="DD238" s="7">
        <v>-1</v>
      </c>
      <c r="DE238" s="2" t="s">
        <v>210</v>
      </c>
      <c r="DF238" s="2" t="s">
        <v>243</v>
      </c>
      <c r="DG238" s="2" t="s">
        <v>1457</v>
      </c>
      <c r="DH238" s="2" t="s">
        <v>2665</v>
      </c>
      <c r="DI238" s="2" t="s">
        <v>212</v>
      </c>
      <c r="DJ238" s="2" t="s">
        <v>200</v>
      </c>
      <c r="DK238" s="4"/>
      <c r="DL238" s="8"/>
      <c r="DM238" s="4"/>
      <c r="DN238" s="8"/>
      <c r="DO238" s="7"/>
      <c r="DP238" s="7"/>
      <c r="DQ238" s="2" t="s">
        <v>210</v>
      </c>
      <c r="DR238" s="2" t="s">
        <v>243</v>
      </c>
      <c r="DS238" s="2" t="s">
        <v>1514</v>
      </c>
      <c r="DT238" s="2" t="s">
        <v>2666</v>
      </c>
      <c r="DU238" s="2" t="s">
        <v>212</v>
      </c>
      <c r="DV238" s="2" t="s">
        <v>200</v>
      </c>
      <c r="DW238" s="4"/>
      <c r="DX238" s="8"/>
      <c r="DY238" s="4">
        <v>1</v>
      </c>
      <c r="DZ238" s="8">
        <v>11.58</v>
      </c>
      <c r="EA238" s="7">
        <v>-1</v>
      </c>
      <c r="EB238" s="7">
        <v>-1</v>
      </c>
      <c r="EC238" s="2" t="s">
        <v>210</v>
      </c>
      <c r="ED238" s="2" t="s">
        <v>243</v>
      </c>
      <c r="EE238" s="2" t="s">
        <v>2542</v>
      </c>
      <c r="EF238" s="2" t="s">
        <v>2490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243</v>
      </c>
      <c r="EQ238" s="2" t="s">
        <v>213</v>
      </c>
      <c r="ER238" s="2" t="s">
        <v>2482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243</v>
      </c>
      <c r="FC238" s="2" t="s">
        <v>224</v>
      </c>
      <c r="FD238" s="2" t="s">
        <v>217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243</v>
      </c>
      <c r="FO238" s="2" t="s">
        <v>478</v>
      </c>
      <c r="FP238" s="2" t="s">
        <v>2667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254</v>
      </c>
      <c r="FZ238" s="2" t="s">
        <v>243</v>
      </c>
      <c r="GA238" s="2" t="s">
        <v>200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254</v>
      </c>
      <c r="GL238" s="2" t="s">
        <v>243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254</v>
      </c>
      <c r="GX238" s="2" t="s">
        <v>243</v>
      </c>
      <c r="GY238" s="2" t="s">
        <v>200</v>
      </c>
      <c r="GZ238" s="2" t="s">
        <v>200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243</v>
      </c>
      <c r="HK238" s="2" t="s">
        <v>2556</v>
      </c>
      <c r="HL238" s="2" t="s">
        <v>1393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254</v>
      </c>
      <c r="HV238" s="2" t="s">
        <v>243</v>
      </c>
      <c r="HW238" s="2" t="s">
        <v>200</v>
      </c>
      <c r="HX238" s="2" t="s">
        <v>200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210</v>
      </c>
      <c r="IH238" s="2" t="s">
        <v>243</v>
      </c>
      <c r="II238" s="2" t="s">
        <v>224</v>
      </c>
      <c r="IJ238" s="2" t="s">
        <v>2668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228</v>
      </c>
      <c r="IT238" s="2" t="s">
        <v>243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254</v>
      </c>
      <c r="JF238" s="2" t="s">
        <v>243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200</v>
      </c>
      <c r="JR238" s="2" t="s">
        <v>200</v>
      </c>
      <c r="JS238" s="2" t="s">
        <v>200</v>
      </c>
      <c r="JT238" s="2" t="s">
        <v>200</v>
      </c>
      <c r="JU238" s="2" t="s">
        <v>200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242</v>
      </c>
      <c r="KD238" s="2" t="s">
        <v>243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210</v>
      </c>
      <c r="KP238" s="2" t="s">
        <v>243</v>
      </c>
      <c r="KQ238" s="2" t="s">
        <v>751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406</v>
      </c>
      <c r="LB238" s="2" t="s">
        <v>243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406</v>
      </c>
      <c r="LN238" s="2" t="s">
        <v>243</v>
      </c>
      <c r="LO238" s="2" t="s">
        <v>200</v>
      </c>
      <c r="LP238" s="2" t="s">
        <v>200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254</v>
      </c>
      <c r="LZ238" s="2" t="s">
        <v>243</v>
      </c>
      <c r="MA238" s="2" t="s">
        <v>504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210</v>
      </c>
      <c r="ML238" s="2" t="s">
        <v>243</v>
      </c>
      <c r="MM238" s="2" t="s">
        <v>1457</v>
      </c>
      <c r="MN238" s="2" t="s">
        <v>1469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254</v>
      </c>
      <c r="NJ238" s="2" t="s">
        <v>243</v>
      </c>
      <c r="NK238" s="2" t="s">
        <v>200</v>
      </c>
      <c r="NL238" s="2" t="s">
        <v>200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200</v>
      </c>
      <c r="OH238" s="2" t="s">
        <v>200</v>
      </c>
      <c r="OI238" s="2" t="s">
        <v>200</v>
      </c>
      <c r="OJ238" s="2" t="s">
        <v>200</v>
      </c>
      <c r="OK238" s="2" t="s">
        <v>200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228</v>
      </c>
      <c r="OT238" s="2" t="s">
        <v>243</v>
      </c>
      <c r="OU238" s="2" t="s">
        <v>200</v>
      </c>
      <c r="OV238" s="2" t="s">
        <v>200</v>
      </c>
      <c r="OW238" s="2" t="s">
        <v>212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254</v>
      </c>
      <c r="PF238" s="2" t="s">
        <v>243</v>
      </c>
      <c r="PG238" s="2" t="s">
        <v>200</v>
      </c>
      <c r="PH238" s="2" t="s">
        <v>200</v>
      </c>
      <c r="PI238" s="2" t="s">
        <v>212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254</v>
      </c>
      <c r="PR238" s="2" t="s">
        <v>243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228</v>
      </c>
      <c r="QP238" s="2" t="s">
        <v>243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2669</v>
      </c>
      <c r="B239" s="2" t="s">
        <v>189</v>
      </c>
      <c r="C239" s="2" t="s">
        <v>190</v>
      </c>
      <c r="D239" s="2" t="s">
        <v>2535</v>
      </c>
      <c r="E239" s="2" t="s">
        <v>2536</v>
      </c>
      <c r="F239" s="2" t="s">
        <v>2670</v>
      </c>
      <c r="G239" s="2" t="s">
        <v>200</v>
      </c>
      <c r="H239" s="2" t="s">
        <v>200</v>
      </c>
      <c r="I239" s="2" t="s">
        <v>2671</v>
      </c>
      <c r="J239" s="2" t="s">
        <v>2539</v>
      </c>
      <c r="K239" s="2" t="s">
        <v>2672</v>
      </c>
      <c r="L239" s="3">
        <v>11.88</v>
      </c>
      <c r="M239" s="3">
        <v>12.47</v>
      </c>
      <c r="N239" s="3">
        <v>26.99</v>
      </c>
      <c r="O239" s="2" t="s">
        <v>1190</v>
      </c>
      <c r="P239" s="2" t="s">
        <v>1191</v>
      </c>
      <c r="Q239" s="2" t="s">
        <v>199</v>
      </c>
      <c r="R239" s="2" t="s">
        <v>200</v>
      </c>
      <c r="S239" s="2" t="s">
        <v>2673</v>
      </c>
      <c r="T239" s="2" t="s">
        <v>200</v>
      </c>
      <c r="U239" s="2" t="s">
        <v>200</v>
      </c>
      <c r="V239" s="2" t="s">
        <v>589</v>
      </c>
      <c r="W239" s="2" t="s">
        <v>976</v>
      </c>
      <c r="X239" s="2" t="s">
        <v>1304</v>
      </c>
      <c r="Y239" s="2" t="s">
        <v>592</v>
      </c>
      <c r="Z239" s="4"/>
      <c r="AA239" s="4">
        <f>=ROUNDDOWN({0},0)</f>
      </c>
      <c r="AB239" s="5">
        <v>4.5</v>
      </c>
      <c r="AC239" s="2" t="s">
        <v>200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/>
      <c r="AP239" s="4"/>
      <c r="AQ239" s="8"/>
      <c r="AR239" s="4">
        <v>32</v>
      </c>
      <c r="AS239" s="8">
        <v>396.32</v>
      </c>
      <c r="AT239" s="7">
        <v>-1</v>
      </c>
      <c r="AU239" s="7">
        <v>-1</v>
      </c>
      <c r="AV239" s="4"/>
      <c r="AW239" s="8"/>
      <c r="AX239" s="4">
        <v>32</v>
      </c>
      <c r="AY239" s="8">
        <v>396.32</v>
      </c>
      <c r="AZ239" s="7">
        <v>-1</v>
      </c>
      <c r="BA239" s="7">
        <v>-1</v>
      </c>
      <c r="BB239" s="7"/>
      <c r="BC239" s="4" t="s">
        <v>200</v>
      </c>
      <c r="BD239" s="8" t="s">
        <v>200</v>
      </c>
      <c r="BE239" s="4">
        <v>42</v>
      </c>
      <c r="BF239" s="8">
        <v>516.72</v>
      </c>
      <c r="BG239" s="7" t="s">
        <v>200</v>
      </c>
      <c r="BH239" s="7" t="s">
        <v>200</v>
      </c>
      <c r="BI239" s="7"/>
      <c r="BJ239" s="4"/>
      <c r="BK239" s="8"/>
      <c r="BL239" s="2" t="s">
        <v>2674</v>
      </c>
      <c r="BM239" s="7"/>
      <c r="BN239" s="7"/>
      <c r="BO239" s="4"/>
      <c r="BP239" s="8"/>
      <c r="BQ239" s="4">
        <v>16</v>
      </c>
      <c r="BR239" s="8">
        <v>206.56</v>
      </c>
      <c r="BS239" s="7">
        <v>-1</v>
      </c>
      <c r="BT239" s="7">
        <v>-1</v>
      </c>
      <c r="BU239" s="2" t="s">
        <v>210</v>
      </c>
      <c r="BV239" s="2" t="s">
        <v>243</v>
      </c>
      <c r="BW239" s="2" t="s">
        <v>200</v>
      </c>
      <c r="BX239" s="2" t="s">
        <v>1567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210</v>
      </c>
      <c r="CH239" s="2" t="s">
        <v>243</v>
      </c>
      <c r="CI239" s="2" t="s">
        <v>596</v>
      </c>
      <c r="CJ239" s="2" t="s">
        <v>2465</v>
      </c>
      <c r="CK239" s="2" t="s">
        <v>499</v>
      </c>
      <c r="CL239" s="2" t="s">
        <v>200</v>
      </c>
      <c r="CM239" s="4"/>
      <c r="CN239" s="8"/>
      <c r="CO239" s="4">
        <v>7</v>
      </c>
      <c r="CP239" s="8">
        <v>77.7</v>
      </c>
      <c r="CQ239" s="7">
        <v>-1</v>
      </c>
      <c r="CR239" s="7">
        <v>-1</v>
      </c>
      <c r="CS239" s="2" t="s">
        <v>210</v>
      </c>
      <c r="CT239" s="2" t="s">
        <v>243</v>
      </c>
      <c r="CU239" s="2" t="s">
        <v>2553</v>
      </c>
      <c r="CV239" s="2" t="s">
        <v>2532</v>
      </c>
      <c r="CW239" s="2" t="s">
        <v>212</v>
      </c>
      <c r="CX239" s="2" t="s">
        <v>200</v>
      </c>
      <c r="CY239" s="4"/>
      <c r="CZ239" s="8"/>
      <c r="DA239" s="4">
        <v>1</v>
      </c>
      <c r="DB239" s="8">
        <v>12.26</v>
      </c>
      <c r="DC239" s="7">
        <v>-1</v>
      </c>
      <c r="DD239" s="7">
        <v>-1</v>
      </c>
      <c r="DE239" s="2" t="s">
        <v>210</v>
      </c>
      <c r="DF239" s="2" t="s">
        <v>243</v>
      </c>
      <c r="DG239" s="2" t="s">
        <v>596</v>
      </c>
      <c r="DH239" s="2" t="s">
        <v>2452</v>
      </c>
      <c r="DI239" s="2" t="s">
        <v>212</v>
      </c>
      <c r="DJ239" s="2" t="s">
        <v>200</v>
      </c>
      <c r="DK239" s="4"/>
      <c r="DL239" s="8"/>
      <c r="DM239" s="4">
        <v>1</v>
      </c>
      <c r="DN239" s="8">
        <v>11.39</v>
      </c>
      <c r="DO239" s="7">
        <v>-1</v>
      </c>
      <c r="DP239" s="7">
        <v>-1</v>
      </c>
      <c r="DQ239" s="2" t="s">
        <v>210</v>
      </c>
      <c r="DR239" s="2" t="s">
        <v>243</v>
      </c>
      <c r="DS239" s="2" t="s">
        <v>596</v>
      </c>
      <c r="DT239" s="2" t="s">
        <v>1582</v>
      </c>
      <c r="DU239" s="2" t="s">
        <v>212</v>
      </c>
      <c r="DV239" s="2" t="s">
        <v>200</v>
      </c>
      <c r="DW239" s="4"/>
      <c r="DX239" s="8"/>
      <c r="DY239" s="4">
        <v>4</v>
      </c>
      <c r="DZ239" s="8">
        <v>46.32</v>
      </c>
      <c r="EA239" s="7">
        <v>-1</v>
      </c>
      <c r="EB239" s="7">
        <v>-1</v>
      </c>
      <c r="EC239" s="2" t="s">
        <v>210</v>
      </c>
      <c r="ED239" s="2" t="s">
        <v>243</v>
      </c>
      <c r="EE239" s="2" t="s">
        <v>2542</v>
      </c>
      <c r="EF239" s="2" t="s">
        <v>216</v>
      </c>
      <c r="EG239" s="2" t="s">
        <v>212</v>
      </c>
      <c r="EH239" s="2" t="s">
        <v>200</v>
      </c>
      <c r="EI239" s="4"/>
      <c r="EJ239" s="8"/>
      <c r="EK239" s="4">
        <v>3</v>
      </c>
      <c r="EL239" s="8">
        <v>42.09</v>
      </c>
      <c r="EM239" s="7">
        <v>-1</v>
      </c>
      <c r="EN239" s="7">
        <v>-1</v>
      </c>
      <c r="EO239" s="2" t="s">
        <v>210</v>
      </c>
      <c r="EP239" s="2" t="s">
        <v>243</v>
      </c>
      <c r="EQ239" s="2" t="s">
        <v>596</v>
      </c>
      <c r="ER239" s="2" t="s">
        <v>2625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210</v>
      </c>
      <c r="FB239" s="2" t="s">
        <v>243</v>
      </c>
      <c r="FC239" s="2" t="s">
        <v>596</v>
      </c>
      <c r="FD239" s="2" t="s">
        <v>1581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210</v>
      </c>
      <c r="FN239" s="2" t="s">
        <v>243</v>
      </c>
      <c r="FO239" s="2" t="s">
        <v>226</v>
      </c>
      <c r="FP239" s="2" t="s">
        <v>221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228</v>
      </c>
      <c r="FZ239" s="2" t="s">
        <v>243</v>
      </c>
      <c r="GA239" s="2" t="s">
        <v>200</v>
      </c>
      <c r="GB239" s="2" t="s">
        <v>200</v>
      </c>
      <c r="GC239" s="2" t="s">
        <v>212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254</v>
      </c>
      <c r="GL239" s="2" t="s">
        <v>243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254</v>
      </c>
      <c r="GX239" s="2" t="s">
        <v>243</v>
      </c>
      <c r="GY239" s="2" t="s">
        <v>200</v>
      </c>
      <c r="GZ239" s="2" t="s">
        <v>200</v>
      </c>
      <c r="HA239" s="2" t="s">
        <v>212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243</v>
      </c>
      <c r="HK239" s="2" t="s">
        <v>2556</v>
      </c>
      <c r="HL239" s="2" t="s">
        <v>1071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254</v>
      </c>
      <c r="HV239" s="2" t="s">
        <v>243</v>
      </c>
      <c r="HW239" s="2" t="s">
        <v>200</v>
      </c>
      <c r="HX239" s="2" t="s">
        <v>200</v>
      </c>
      <c r="HY239" s="2" t="s">
        <v>212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210</v>
      </c>
      <c r="IH239" s="2" t="s">
        <v>243</v>
      </c>
      <c r="II239" s="2" t="s">
        <v>596</v>
      </c>
      <c r="IJ239" s="2" t="s">
        <v>2675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210</v>
      </c>
      <c r="IT239" s="2" t="s">
        <v>243</v>
      </c>
      <c r="IU239" s="2" t="s">
        <v>2625</v>
      </c>
      <c r="IV239" s="2" t="s">
        <v>601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254</v>
      </c>
      <c r="JF239" s="2" t="s">
        <v>243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200</v>
      </c>
      <c r="JS239" s="2" t="s">
        <v>200</v>
      </c>
      <c r="JT239" s="2" t="s">
        <v>200</v>
      </c>
      <c r="JU239" s="2" t="s">
        <v>200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242</v>
      </c>
      <c r="KD239" s="2" t="s">
        <v>243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210</v>
      </c>
      <c r="KP239" s="2" t="s">
        <v>243</v>
      </c>
      <c r="KQ239" s="2" t="s">
        <v>613</v>
      </c>
      <c r="KR239" s="2" t="s">
        <v>200</v>
      </c>
      <c r="KS239" s="2" t="s">
        <v>212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210</v>
      </c>
      <c r="LB239" s="2" t="s">
        <v>243</v>
      </c>
      <c r="LC239" s="2" t="s">
        <v>246</v>
      </c>
      <c r="LD239" s="2" t="s">
        <v>288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254</v>
      </c>
      <c r="LN239" s="2" t="s">
        <v>243</v>
      </c>
      <c r="LO239" s="2" t="s">
        <v>200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243</v>
      </c>
      <c r="MA239" s="2" t="s">
        <v>616</v>
      </c>
      <c r="MB239" s="2" t="s">
        <v>1918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210</v>
      </c>
      <c r="ML239" s="2" t="s">
        <v>243</v>
      </c>
      <c r="MM239" s="2" t="s">
        <v>618</v>
      </c>
      <c r="MN239" s="2" t="s">
        <v>1577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228</v>
      </c>
      <c r="NJ239" s="2" t="s">
        <v>243</v>
      </c>
      <c r="NK239" s="2" t="s">
        <v>200</v>
      </c>
      <c r="NL239" s="2" t="s">
        <v>200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254</v>
      </c>
      <c r="NV239" s="2" t="s">
        <v>243</v>
      </c>
      <c r="NW239" s="2" t="s">
        <v>200</v>
      </c>
      <c r="NX239" s="2" t="s">
        <v>200</v>
      </c>
      <c r="NY239" s="2" t="s">
        <v>212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200</v>
      </c>
      <c r="OH239" s="2" t="s">
        <v>200</v>
      </c>
      <c r="OI239" s="2" t="s">
        <v>200</v>
      </c>
      <c r="OJ239" s="2" t="s">
        <v>200</v>
      </c>
      <c r="OK239" s="2" t="s">
        <v>200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210</v>
      </c>
      <c r="OT239" s="2" t="s">
        <v>243</v>
      </c>
      <c r="OU239" s="2" t="s">
        <v>1886</v>
      </c>
      <c r="OV239" s="2" t="s">
        <v>2476</v>
      </c>
      <c r="OW239" s="2" t="s">
        <v>212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210</v>
      </c>
      <c r="PF239" s="2" t="s">
        <v>243</v>
      </c>
      <c r="PG239" s="2" t="s">
        <v>2288</v>
      </c>
      <c r="PH239" s="2" t="s">
        <v>802</v>
      </c>
      <c r="PI239" s="2" t="s">
        <v>212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254</v>
      </c>
      <c r="PR239" s="2" t="s">
        <v>243</v>
      </c>
      <c r="PS239" s="2" t="s">
        <v>200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210</v>
      </c>
      <c r="QP239" s="2" t="s">
        <v>243</v>
      </c>
      <c r="QQ239" s="2" t="s">
        <v>2113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2676</v>
      </c>
      <c r="B240" s="2" t="s">
        <v>189</v>
      </c>
      <c r="C240" s="2" t="s">
        <v>190</v>
      </c>
      <c r="D240" s="2" t="s">
        <v>2535</v>
      </c>
      <c r="E240" s="2" t="s">
        <v>2536</v>
      </c>
      <c r="F240" s="2" t="s">
        <v>2670</v>
      </c>
      <c r="G240" s="2" t="s">
        <v>200</v>
      </c>
      <c r="H240" s="2" t="s">
        <v>200</v>
      </c>
      <c r="I240" s="2" t="s">
        <v>2677</v>
      </c>
      <c r="J240" s="2" t="s">
        <v>2539</v>
      </c>
      <c r="K240" s="2" t="s">
        <v>471</v>
      </c>
      <c r="L240" s="3">
        <v>11.88</v>
      </c>
      <c r="M240" s="3">
        <v>12.47</v>
      </c>
      <c r="N240" s="3">
        <v>26.99</v>
      </c>
      <c r="O240" s="2" t="s">
        <v>1266</v>
      </c>
      <c r="P240" s="2" t="s">
        <v>396</v>
      </c>
      <c r="Q240" s="2" t="s">
        <v>199</v>
      </c>
      <c r="R240" s="2" t="s">
        <v>200</v>
      </c>
      <c r="S240" s="2" t="s">
        <v>2678</v>
      </c>
      <c r="T240" s="2" t="s">
        <v>200</v>
      </c>
      <c r="U240" s="2" t="s">
        <v>200</v>
      </c>
      <c r="V240" s="2" t="s">
        <v>589</v>
      </c>
      <c r="W240" s="2" t="s">
        <v>976</v>
      </c>
      <c r="X240" s="2" t="s">
        <v>1304</v>
      </c>
      <c r="Y240" s="2" t="s">
        <v>592</v>
      </c>
      <c r="Z240" s="4"/>
      <c r="AA240" s="4">
        <f>=ROUNDDOWN({0},0)</f>
      </c>
      <c r="AB240" s="5">
        <v>1.8</v>
      </c>
      <c r="AC240" s="2" t="s">
        <v>200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/>
      <c r="AP240" s="4"/>
      <c r="AQ240" s="8"/>
      <c r="AR240" s="4">
        <v>7</v>
      </c>
      <c r="AS240" s="8">
        <v>84.63</v>
      </c>
      <c r="AT240" s="7">
        <v>-1</v>
      </c>
      <c r="AU240" s="7">
        <v>-1</v>
      </c>
      <c r="AV240" s="4"/>
      <c r="AW240" s="8"/>
      <c r="AX240" s="4">
        <v>7</v>
      </c>
      <c r="AY240" s="8">
        <v>84.63</v>
      </c>
      <c r="AZ240" s="7">
        <v>-1</v>
      </c>
      <c r="BA240" s="7">
        <v>-1</v>
      </c>
      <c r="BB240" s="7"/>
      <c r="BC240" s="4" t="s">
        <v>200</v>
      </c>
      <c r="BD240" s="8" t="s">
        <v>200</v>
      </c>
      <c r="BE240" s="4" t="s">
        <v>200</v>
      </c>
      <c r="BF240" s="8" t="s">
        <v>200</v>
      </c>
      <c r="BG240" s="7" t="s">
        <v>200</v>
      </c>
      <c r="BH240" s="7" t="s">
        <v>200</v>
      </c>
      <c r="BI240" s="7"/>
      <c r="BJ240" s="4"/>
      <c r="BK240" s="8"/>
      <c r="BL240" s="2" t="s">
        <v>2679</v>
      </c>
      <c r="BM240" s="7"/>
      <c r="BN240" s="7"/>
      <c r="BO240" s="4"/>
      <c r="BP240" s="8"/>
      <c r="BQ240" s="4">
        <v>2</v>
      </c>
      <c r="BR240" s="8">
        <v>26.46</v>
      </c>
      <c r="BS240" s="7">
        <v>-1</v>
      </c>
      <c r="BT240" s="7">
        <v>-1</v>
      </c>
      <c r="BU240" s="2" t="s">
        <v>210</v>
      </c>
      <c r="BV240" s="2" t="s">
        <v>243</v>
      </c>
      <c r="BW240" s="2" t="s">
        <v>200</v>
      </c>
      <c r="BX240" s="2" t="s">
        <v>595</v>
      </c>
      <c r="BY240" s="2" t="s">
        <v>212</v>
      </c>
      <c r="BZ240" s="2" t="s">
        <v>200</v>
      </c>
      <c r="CA240" s="4"/>
      <c r="CB240" s="8"/>
      <c r="CC240" s="4"/>
      <c r="CD240" s="8"/>
      <c r="CE240" s="7"/>
      <c r="CF240" s="7"/>
      <c r="CG240" s="2" t="s">
        <v>210</v>
      </c>
      <c r="CH240" s="2" t="s">
        <v>243</v>
      </c>
      <c r="CI240" s="2" t="s">
        <v>596</v>
      </c>
      <c r="CJ240" s="2" t="s">
        <v>2636</v>
      </c>
      <c r="CK240" s="2" t="s">
        <v>212</v>
      </c>
      <c r="CL240" s="2" t="s">
        <v>200</v>
      </c>
      <c r="CM240" s="4"/>
      <c r="CN240" s="8"/>
      <c r="CO240" s="4">
        <v>1</v>
      </c>
      <c r="CP240" s="8">
        <v>11.1</v>
      </c>
      <c r="CQ240" s="7">
        <v>-1</v>
      </c>
      <c r="CR240" s="7">
        <v>-1</v>
      </c>
      <c r="CS240" s="2" t="s">
        <v>210</v>
      </c>
      <c r="CT240" s="2" t="s">
        <v>243</v>
      </c>
      <c r="CU240" s="2" t="s">
        <v>598</v>
      </c>
      <c r="CV240" s="2" t="s">
        <v>599</v>
      </c>
      <c r="CW240" s="2" t="s">
        <v>212</v>
      </c>
      <c r="CX240" s="2" t="s">
        <v>200</v>
      </c>
      <c r="CY240" s="4"/>
      <c r="CZ240" s="8"/>
      <c r="DA240" s="4"/>
      <c r="DB240" s="8"/>
      <c r="DC240" s="7"/>
      <c r="DD240" s="7"/>
      <c r="DE240" s="2" t="s">
        <v>210</v>
      </c>
      <c r="DF240" s="2" t="s">
        <v>243</v>
      </c>
      <c r="DG240" s="2" t="s">
        <v>596</v>
      </c>
      <c r="DH240" s="2" t="s">
        <v>2680</v>
      </c>
      <c r="DI240" s="2" t="s">
        <v>212</v>
      </c>
      <c r="DJ240" s="2" t="s">
        <v>200</v>
      </c>
      <c r="DK240" s="4"/>
      <c r="DL240" s="8"/>
      <c r="DM240" s="4">
        <v>1</v>
      </c>
      <c r="DN240" s="8">
        <v>11.39</v>
      </c>
      <c r="DO240" s="7">
        <v>-1</v>
      </c>
      <c r="DP240" s="7">
        <v>-1</v>
      </c>
      <c r="DQ240" s="2" t="s">
        <v>210</v>
      </c>
      <c r="DR240" s="2" t="s">
        <v>243</v>
      </c>
      <c r="DS240" s="2" t="s">
        <v>596</v>
      </c>
      <c r="DT240" s="2" t="s">
        <v>2681</v>
      </c>
      <c r="DU240" s="2" t="s">
        <v>212</v>
      </c>
      <c r="DV240" s="2" t="s">
        <v>200</v>
      </c>
      <c r="DW240" s="4"/>
      <c r="DX240" s="8"/>
      <c r="DY240" s="4">
        <v>2</v>
      </c>
      <c r="DZ240" s="8">
        <v>23.16</v>
      </c>
      <c r="EA240" s="7">
        <v>-1</v>
      </c>
      <c r="EB240" s="7">
        <v>-1</v>
      </c>
      <c r="EC240" s="2" t="s">
        <v>210</v>
      </c>
      <c r="ED240" s="2" t="s">
        <v>243</v>
      </c>
      <c r="EE240" s="2" t="s">
        <v>2542</v>
      </c>
      <c r="EF240" s="2" t="s">
        <v>868</v>
      </c>
      <c r="EG240" s="2" t="s">
        <v>212</v>
      </c>
      <c r="EH240" s="2" t="s">
        <v>200</v>
      </c>
      <c r="EI240" s="4"/>
      <c r="EJ240" s="8"/>
      <c r="EK240" s="4"/>
      <c r="EL240" s="8"/>
      <c r="EM240" s="7"/>
      <c r="EN240" s="7"/>
      <c r="EO240" s="2" t="s">
        <v>210</v>
      </c>
      <c r="EP240" s="2" t="s">
        <v>243</v>
      </c>
      <c r="EQ240" s="2" t="s">
        <v>596</v>
      </c>
      <c r="ER240" s="2" t="s">
        <v>1391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210</v>
      </c>
      <c r="FB240" s="2" t="s">
        <v>243</v>
      </c>
      <c r="FC240" s="2" t="s">
        <v>596</v>
      </c>
      <c r="FD240" s="2" t="s">
        <v>2682</v>
      </c>
      <c r="FE240" s="2" t="s">
        <v>212</v>
      </c>
      <c r="FF240" s="2" t="s">
        <v>200</v>
      </c>
      <c r="FG240" s="4"/>
      <c r="FH240" s="8"/>
      <c r="FI240" s="4">
        <v>1</v>
      </c>
      <c r="FJ240" s="8">
        <v>12.52</v>
      </c>
      <c r="FK240" s="7">
        <v>-1</v>
      </c>
      <c r="FL240" s="7">
        <v>-1</v>
      </c>
      <c r="FM240" s="2" t="s">
        <v>210</v>
      </c>
      <c r="FN240" s="2" t="s">
        <v>243</v>
      </c>
      <c r="FO240" s="2" t="s">
        <v>226</v>
      </c>
      <c r="FP240" s="2" t="s">
        <v>1624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228</v>
      </c>
      <c r="FZ240" s="2" t="s">
        <v>243</v>
      </c>
      <c r="GA240" s="2" t="s">
        <v>200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254</v>
      </c>
      <c r="GL240" s="2" t="s">
        <v>243</v>
      </c>
      <c r="GM240" s="2" t="s">
        <v>200</v>
      </c>
      <c r="GN240" s="2" t="s">
        <v>200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254</v>
      </c>
      <c r="GX240" s="2" t="s">
        <v>243</v>
      </c>
      <c r="GY240" s="2" t="s">
        <v>200</v>
      </c>
      <c r="GZ240" s="2" t="s">
        <v>200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243</v>
      </c>
      <c r="HK240" s="2" t="s">
        <v>2556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254</v>
      </c>
      <c r="HV240" s="2" t="s">
        <v>243</v>
      </c>
      <c r="HW240" s="2" t="s">
        <v>200</v>
      </c>
      <c r="HX240" s="2" t="s">
        <v>200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210</v>
      </c>
      <c r="IH240" s="2" t="s">
        <v>243</v>
      </c>
      <c r="II240" s="2" t="s">
        <v>596</v>
      </c>
      <c r="IJ240" s="2" t="s">
        <v>610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210</v>
      </c>
      <c r="IT240" s="2" t="s">
        <v>243</v>
      </c>
      <c r="IU240" s="2" t="s">
        <v>1395</v>
      </c>
      <c r="IV240" s="2" t="s">
        <v>2683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254</v>
      </c>
      <c r="JF240" s="2" t="s">
        <v>243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200</v>
      </c>
      <c r="JR240" s="2" t="s">
        <v>200</v>
      </c>
      <c r="JS240" s="2" t="s">
        <v>200</v>
      </c>
      <c r="JT240" s="2" t="s">
        <v>200</v>
      </c>
      <c r="JU240" s="2" t="s">
        <v>200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242</v>
      </c>
      <c r="KD240" s="2" t="s">
        <v>243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210</v>
      </c>
      <c r="KP240" s="2" t="s">
        <v>243</v>
      </c>
      <c r="KQ240" s="2" t="s">
        <v>2163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210</v>
      </c>
      <c r="LB240" s="2" t="s">
        <v>243</v>
      </c>
      <c r="LC240" s="2" t="s">
        <v>2684</v>
      </c>
      <c r="LD240" s="2" t="s">
        <v>733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254</v>
      </c>
      <c r="LN240" s="2" t="s">
        <v>243</v>
      </c>
      <c r="LO240" s="2" t="s">
        <v>200</v>
      </c>
      <c r="LP240" s="2" t="s">
        <v>200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243</v>
      </c>
      <c r="MA240" s="2" t="s">
        <v>616</v>
      </c>
      <c r="MB240" s="2" t="s">
        <v>2500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243</v>
      </c>
      <c r="MM240" s="2" t="s">
        <v>618</v>
      </c>
      <c r="MN240" s="2" t="s">
        <v>2685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254</v>
      </c>
      <c r="NJ240" s="2" t="s">
        <v>243</v>
      </c>
      <c r="NK240" s="2" t="s">
        <v>200</v>
      </c>
      <c r="NL240" s="2" t="s">
        <v>200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210</v>
      </c>
      <c r="NV240" s="2" t="s">
        <v>243</v>
      </c>
      <c r="NW240" s="2" t="s">
        <v>279</v>
      </c>
      <c r="NX240" s="2" t="s">
        <v>200</v>
      </c>
      <c r="NY240" s="2" t="s">
        <v>212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200</v>
      </c>
      <c r="OH240" s="2" t="s">
        <v>200</v>
      </c>
      <c r="OI240" s="2" t="s">
        <v>200</v>
      </c>
      <c r="OJ240" s="2" t="s">
        <v>200</v>
      </c>
      <c r="OK240" s="2" t="s">
        <v>200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243</v>
      </c>
      <c r="OU240" s="2" t="s">
        <v>666</v>
      </c>
      <c r="OV240" s="2" t="s">
        <v>2301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210</v>
      </c>
      <c r="PF240" s="2" t="s">
        <v>243</v>
      </c>
      <c r="PG240" s="2" t="s">
        <v>2288</v>
      </c>
      <c r="PH240" s="2" t="s">
        <v>1100</v>
      </c>
      <c r="PI240" s="2" t="s">
        <v>212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254</v>
      </c>
      <c r="PR240" s="2" t="s">
        <v>243</v>
      </c>
      <c r="PS240" s="2" t="s">
        <v>200</v>
      </c>
      <c r="PT240" s="2" t="s">
        <v>200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406</v>
      </c>
      <c r="QP240" s="2" t="s">
        <v>243</v>
      </c>
      <c r="QQ240" s="2" t="s">
        <v>200</v>
      </c>
      <c r="QR240" s="2" t="s">
        <v>200</v>
      </c>
      <c r="QS240" s="2" t="s">
        <v>212</v>
      </c>
      <c r="QT240" s="2" t="s">
        <v>200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2686</v>
      </c>
      <c r="B241" s="2" t="s">
        <v>189</v>
      </c>
      <c r="C241" s="2" t="s">
        <v>190</v>
      </c>
      <c r="D241" s="2" t="s">
        <v>2535</v>
      </c>
      <c r="E241" s="2" t="s">
        <v>2536</v>
      </c>
      <c r="F241" s="2" t="s">
        <v>2670</v>
      </c>
      <c r="G241" s="2" t="s">
        <v>200</v>
      </c>
      <c r="H241" s="2" t="s">
        <v>200</v>
      </c>
      <c r="I241" s="2" t="s">
        <v>2687</v>
      </c>
      <c r="J241" s="2" t="s">
        <v>2539</v>
      </c>
      <c r="K241" s="2" t="s">
        <v>2688</v>
      </c>
      <c r="L241" s="3">
        <v>11.88</v>
      </c>
      <c r="M241" s="3">
        <v>12.47</v>
      </c>
      <c r="N241" s="3">
        <v>26.99</v>
      </c>
      <c r="O241" s="2" t="s">
        <v>1266</v>
      </c>
      <c r="P241" s="2" t="s">
        <v>396</v>
      </c>
      <c r="Q241" s="2" t="s">
        <v>199</v>
      </c>
      <c r="R241" s="2" t="s">
        <v>200</v>
      </c>
      <c r="S241" s="2" t="s">
        <v>2689</v>
      </c>
      <c r="T241" s="2" t="s">
        <v>202</v>
      </c>
      <c r="U241" s="2" t="s">
        <v>2428</v>
      </c>
      <c r="V241" s="2" t="s">
        <v>589</v>
      </c>
      <c r="W241" s="2" t="s">
        <v>976</v>
      </c>
      <c r="X241" s="2" t="s">
        <v>1304</v>
      </c>
      <c r="Y241" s="2" t="s">
        <v>592</v>
      </c>
      <c r="Z241" s="4"/>
      <c r="AA241" s="4">
        <f>=ROUNDDOWN({0},0)</f>
      </c>
      <c r="AB241" s="5">
        <v>0.5</v>
      </c>
      <c r="AC241" s="2" t="s">
        <v>200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/>
      <c r="AP241" s="4"/>
      <c r="AQ241" s="8"/>
      <c r="AR241" s="4">
        <v>3</v>
      </c>
      <c r="AS241" s="8">
        <v>35.77</v>
      </c>
      <c r="AT241" s="7">
        <v>-1</v>
      </c>
      <c r="AU241" s="7">
        <v>-1</v>
      </c>
      <c r="AV241" s="4"/>
      <c r="AW241" s="8"/>
      <c r="AX241" s="4">
        <v>3</v>
      </c>
      <c r="AY241" s="8">
        <v>35.77</v>
      </c>
      <c r="AZ241" s="7">
        <v>-1</v>
      </c>
      <c r="BA241" s="7">
        <v>-1</v>
      </c>
      <c r="BB241" s="7"/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/>
      <c r="BJ241" s="4"/>
      <c r="BK241" s="8"/>
      <c r="BL241" s="2" t="s">
        <v>2690</v>
      </c>
      <c r="BM241" s="7"/>
      <c r="BN241" s="7"/>
      <c r="BO241" s="4"/>
      <c r="BP241" s="8"/>
      <c r="BQ241" s="4">
        <v>1</v>
      </c>
      <c r="BR241" s="8">
        <v>13.09</v>
      </c>
      <c r="BS241" s="7">
        <v>-1</v>
      </c>
      <c r="BT241" s="7">
        <v>-1</v>
      </c>
      <c r="BU241" s="2" t="s">
        <v>210</v>
      </c>
      <c r="BV241" s="2" t="s">
        <v>243</v>
      </c>
      <c r="BW241" s="2" t="s">
        <v>200</v>
      </c>
      <c r="BX241" s="2" t="s">
        <v>1603</v>
      </c>
      <c r="BY241" s="2" t="s">
        <v>212</v>
      </c>
      <c r="BZ241" s="2" t="s">
        <v>200</v>
      </c>
      <c r="CA241" s="4"/>
      <c r="CB241" s="8"/>
      <c r="CC241" s="4"/>
      <c r="CD241" s="8"/>
      <c r="CE241" s="7"/>
      <c r="CF241" s="7"/>
      <c r="CG241" s="2" t="s">
        <v>210</v>
      </c>
      <c r="CH241" s="2" t="s">
        <v>243</v>
      </c>
      <c r="CI241" s="2" t="s">
        <v>596</v>
      </c>
      <c r="CJ241" s="2" t="s">
        <v>1583</v>
      </c>
      <c r="CK241" s="2" t="s">
        <v>499</v>
      </c>
      <c r="CL241" s="2" t="s">
        <v>200</v>
      </c>
      <c r="CM241" s="4"/>
      <c r="CN241" s="8"/>
      <c r="CO241" s="4">
        <v>1</v>
      </c>
      <c r="CP241" s="8">
        <v>11.1</v>
      </c>
      <c r="CQ241" s="7">
        <v>-1</v>
      </c>
      <c r="CR241" s="7">
        <v>-1</v>
      </c>
      <c r="CS241" s="2" t="s">
        <v>210</v>
      </c>
      <c r="CT241" s="2" t="s">
        <v>243</v>
      </c>
      <c r="CU241" s="2" t="s">
        <v>598</v>
      </c>
      <c r="CV241" s="2" t="s">
        <v>2489</v>
      </c>
      <c r="CW241" s="2" t="s">
        <v>212</v>
      </c>
      <c r="CX241" s="2" t="s">
        <v>200</v>
      </c>
      <c r="CY241" s="4"/>
      <c r="CZ241" s="8"/>
      <c r="DA241" s="4"/>
      <c r="DB241" s="8"/>
      <c r="DC241" s="7"/>
      <c r="DD241" s="7"/>
      <c r="DE241" s="2" t="s">
        <v>210</v>
      </c>
      <c r="DF241" s="2" t="s">
        <v>243</v>
      </c>
      <c r="DG241" s="2" t="s">
        <v>596</v>
      </c>
      <c r="DH241" s="2" t="s">
        <v>1570</v>
      </c>
      <c r="DI241" s="2" t="s">
        <v>212</v>
      </c>
      <c r="DJ241" s="2" t="s">
        <v>200</v>
      </c>
      <c r="DK241" s="4"/>
      <c r="DL241" s="8"/>
      <c r="DM241" s="4"/>
      <c r="DN241" s="8"/>
      <c r="DO241" s="7"/>
      <c r="DP241" s="7"/>
      <c r="DQ241" s="2" t="s">
        <v>210</v>
      </c>
      <c r="DR241" s="2" t="s">
        <v>243</v>
      </c>
      <c r="DS241" s="2" t="s">
        <v>596</v>
      </c>
      <c r="DT241" s="2" t="s">
        <v>1582</v>
      </c>
      <c r="DU241" s="2" t="s">
        <v>212</v>
      </c>
      <c r="DV241" s="2" t="s">
        <v>200</v>
      </c>
      <c r="DW241" s="4"/>
      <c r="DX241" s="8"/>
      <c r="DY241" s="4">
        <v>1</v>
      </c>
      <c r="DZ241" s="8">
        <v>11.58</v>
      </c>
      <c r="EA241" s="7">
        <v>-1</v>
      </c>
      <c r="EB241" s="7">
        <v>-1</v>
      </c>
      <c r="EC241" s="2" t="s">
        <v>210</v>
      </c>
      <c r="ED241" s="2" t="s">
        <v>243</v>
      </c>
      <c r="EE241" s="2" t="s">
        <v>2542</v>
      </c>
      <c r="EF241" s="2" t="s">
        <v>2297</v>
      </c>
      <c r="EG241" s="2" t="s">
        <v>212</v>
      </c>
      <c r="EH241" s="2" t="s">
        <v>200</v>
      </c>
      <c r="EI241" s="4"/>
      <c r="EJ241" s="8"/>
      <c r="EK241" s="4"/>
      <c r="EL241" s="8"/>
      <c r="EM241" s="7"/>
      <c r="EN241" s="7"/>
      <c r="EO241" s="2" t="s">
        <v>210</v>
      </c>
      <c r="EP241" s="2" t="s">
        <v>243</v>
      </c>
      <c r="EQ241" s="2" t="s">
        <v>596</v>
      </c>
      <c r="ER241" s="2" t="s">
        <v>1437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210</v>
      </c>
      <c r="FB241" s="2" t="s">
        <v>243</v>
      </c>
      <c r="FC241" s="2" t="s">
        <v>596</v>
      </c>
      <c r="FD241" s="2" t="s">
        <v>1581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243</v>
      </c>
      <c r="FO241" s="2" t="s">
        <v>226</v>
      </c>
      <c r="FP241" s="2" t="s">
        <v>1378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254</v>
      </c>
      <c r="FZ241" s="2" t="s">
        <v>243</v>
      </c>
      <c r="GA241" s="2" t="s">
        <v>200</v>
      </c>
      <c r="GB241" s="2" t="s">
        <v>200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254</v>
      </c>
      <c r="GL241" s="2" t="s">
        <v>243</v>
      </c>
      <c r="GM241" s="2" t="s">
        <v>200</v>
      </c>
      <c r="GN241" s="2" t="s">
        <v>200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254</v>
      </c>
      <c r="GX241" s="2" t="s">
        <v>243</v>
      </c>
      <c r="GY241" s="2" t="s">
        <v>200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243</v>
      </c>
      <c r="HK241" s="2" t="s">
        <v>2556</v>
      </c>
      <c r="HL241" s="2" t="s">
        <v>359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254</v>
      </c>
      <c r="HV241" s="2" t="s">
        <v>243</v>
      </c>
      <c r="HW241" s="2" t="s">
        <v>200</v>
      </c>
      <c r="HX241" s="2" t="s">
        <v>200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210</v>
      </c>
      <c r="IH241" s="2" t="s">
        <v>243</v>
      </c>
      <c r="II241" s="2" t="s">
        <v>596</v>
      </c>
      <c r="IJ241" s="2" t="s">
        <v>2555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210</v>
      </c>
      <c r="IT241" s="2" t="s">
        <v>243</v>
      </c>
      <c r="IU241" s="2" t="s">
        <v>2625</v>
      </c>
      <c r="IV241" s="2" t="s">
        <v>2691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254</v>
      </c>
      <c r="JF241" s="2" t="s">
        <v>243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200</v>
      </c>
      <c r="JR241" s="2" t="s">
        <v>200</v>
      </c>
      <c r="JS241" s="2" t="s">
        <v>200</v>
      </c>
      <c r="JT241" s="2" t="s">
        <v>200</v>
      </c>
      <c r="JU241" s="2" t="s">
        <v>200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242</v>
      </c>
      <c r="KD241" s="2" t="s">
        <v>243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210</v>
      </c>
      <c r="KP241" s="2" t="s">
        <v>243</v>
      </c>
      <c r="KQ241" s="2" t="s">
        <v>613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210</v>
      </c>
      <c r="LB241" s="2" t="s">
        <v>243</v>
      </c>
      <c r="LC241" s="2" t="s">
        <v>246</v>
      </c>
      <c r="LD241" s="2" t="s">
        <v>1673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254</v>
      </c>
      <c r="LN241" s="2" t="s">
        <v>243</v>
      </c>
      <c r="LO241" s="2" t="s">
        <v>200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243</v>
      </c>
      <c r="MA241" s="2" t="s">
        <v>616</v>
      </c>
      <c r="MB241" s="2" t="s">
        <v>1588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243</v>
      </c>
      <c r="MM241" s="2" t="s">
        <v>618</v>
      </c>
      <c r="MN241" s="2" t="s">
        <v>2458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254</v>
      </c>
      <c r="NJ241" s="2" t="s">
        <v>243</v>
      </c>
      <c r="NK241" s="2" t="s">
        <v>200</v>
      </c>
      <c r="NL241" s="2" t="s">
        <v>200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200</v>
      </c>
      <c r="OH241" s="2" t="s">
        <v>200</v>
      </c>
      <c r="OI241" s="2" t="s">
        <v>200</v>
      </c>
      <c r="OJ241" s="2" t="s">
        <v>200</v>
      </c>
      <c r="OK241" s="2" t="s">
        <v>200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243</v>
      </c>
      <c r="OU241" s="2" t="s">
        <v>666</v>
      </c>
      <c r="OV241" s="2" t="s">
        <v>2270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210</v>
      </c>
      <c r="PF241" s="2" t="s">
        <v>243</v>
      </c>
      <c r="PG241" s="2" t="s">
        <v>2288</v>
      </c>
      <c r="PH241" s="2" t="s">
        <v>267</v>
      </c>
      <c r="PI241" s="2" t="s">
        <v>212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254</v>
      </c>
      <c r="PR241" s="2" t="s">
        <v>243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406</v>
      </c>
      <c r="QP241" s="2" t="s">
        <v>243</v>
      </c>
      <c r="QQ241" s="2" t="s">
        <v>200</v>
      </c>
      <c r="QR241" s="2" t="s">
        <v>200</v>
      </c>
      <c r="QS241" s="2" t="s">
        <v>212</v>
      </c>
      <c r="QT241" s="2" t="s">
        <v>200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2692</v>
      </c>
      <c r="B242" s="2" t="s">
        <v>189</v>
      </c>
      <c r="C242" s="2" t="s">
        <v>2693</v>
      </c>
      <c r="D242" s="2" t="s">
        <v>191</v>
      </c>
      <c r="E242" s="2" t="s">
        <v>1356</v>
      </c>
      <c r="F242" s="2" t="s">
        <v>2694</v>
      </c>
      <c r="G242" s="2" t="s">
        <v>2694</v>
      </c>
      <c r="H242" s="2" t="s">
        <v>2694</v>
      </c>
      <c r="I242" s="2" t="s">
        <v>2695</v>
      </c>
      <c r="J242" s="2" t="s">
        <v>2696</v>
      </c>
      <c r="K242" s="2" t="s">
        <v>1287</v>
      </c>
      <c r="L242" s="3">
        <v>72.79</v>
      </c>
      <c r="M242" s="3">
        <v>76.43</v>
      </c>
      <c r="N242" s="3">
        <v>154.99</v>
      </c>
      <c r="O242" s="2" t="s">
        <v>197</v>
      </c>
      <c r="P242" s="2" t="s">
        <v>198</v>
      </c>
      <c r="Q242" s="2" t="s">
        <v>199</v>
      </c>
      <c r="R242" s="2" t="s">
        <v>200</v>
      </c>
      <c r="S242" s="2" t="s">
        <v>2697</v>
      </c>
      <c r="T242" s="2" t="s">
        <v>200</v>
      </c>
      <c r="U242" s="2" t="s">
        <v>200</v>
      </c>
      <c r="V242" s="2" t="s">
        <v>721</v>
      </c>
      <c r="W242" s="2" t="s">
        <v>723</v>
      </c>
      <c r="X242" s="2" t="s">
        <v>2698</v>
      </c>
      <c r="Y242" s="2" t="s">
        <v>2240</v>
      </c>
      <c r="Z242" s="4">
        <v>100</v>
      </c>
      <c r="AA242" s="4">
        <f>=ROUNDDOWN(5.26315789473684,0)</f>
      </c>
      <c r="AB242" s="5">
        <v>19</v>
      </c>
      <c r="AC242" s="2" t="s">
        <v>1997</v>
      </c>
      <c r="AD242" s="4">
        <v>200</v>
      </c>
      <c r="AE242" s="4">
        <v>968</v>
      </c>
      <c r="AF242" s="6">
        <v>67</v>
      </c>
      <c r="AG242" s="6">
        <v>75</v>
      </c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/>
      <c r="AP242" s="4">
        <v>27</v>
      </c>
      <c r="AQ242" s="8">
        <v>2131.09</v>
      </c>
      <c r="AR242" s="4">
        <v>16</v>
      </c>
      <c r="AS242" s="8">
        <v>1253.94</v>
      </c>
      <c r="AT242" s="7">
        <v>0.6875</v>
      </c>
      <c r="AU242" s="7">
        <v>0.6995</v>
      </c>
      <c r="AV242" s="4">
        <v>90</v>
      </c>
      <c r="AW242" s="8">
        <v>8243.8</v>
      </c>
      <c r="AX242" s="4">
        <v>167</v>
      </c>
      <c r="AY242" s="8">
        <v>16713.35</v>
      </c>
      <c r="AZ242" s="7">
        <v>-0.4611</v>
      </c>
      <c r="BA242" s="7">
        <v>-0.5068</v>
      </c>
      <c r="BB242" s="7">
        <v>0.2585</v>
      </c>
      <c r="BC242" s="4">
        <v>90</v>
      </c>
      <c r="BD242" s="8">
        <v>8243.8</v>
      </c>
      <c r="BE242" s="4">
        <v>167</v>
      </c>
      <c r="BF242" s="8">
        <v>16713.35</v>
      </c>
      <c r="BG242" s="7">
        <v>-0.4611</v>
      </c>
      <c r="BH242" s="7">
        <v>-0.5068</v>
      </c>
      <c r="BI242" s="7">
        <v>1</v>
      </c>
      <c r="BJ242" s="4">
        <v>27</v>
      </c>
      <c r="BK242" s="8">
        <v>2131.09</v>
      </c>
      <c r="BL242" s="2" t="s">
        <v>2699</v>
      </c>
      <c r="BM242" s="7">
        <v>1</v>
      </c>
      <c r="BN242" s="7">
        <v>1</v>
      </c>
      <c r="BO242" s="4">
        <v>20</v>
      </c>
      <c r="BP242" s="8">
        <v>1558.8</v>
      </c>
      <c r="BQ242" s="4">
        <v>10</v>
      </c>
      <c r="BR242" s="8">
        <v>779.4</v>
      </c>
      <c r="BS242" s="7">
        <v>1</v>
      </c>
      <c r="BT242" s="7">
        <v>1</v>
      </c>
      <c r="BU242" s="2" t="s">
        <v>210</v>
      </c>
      <c r="BV242" s="2" t="s">
        <v>197</v>
      </c>
      <c r="BW242" s="2" t="s">
        <v>200</v>
      </c>
      <c r="BX242" s="2" t="s">
        <v>1462</v>
      </c>
      <c r="BY242" s="2" t="s">
        <v>212</v>
      </c>
      <c r="BZ242" s="2" t="s">
        <v>200</v>
      </c>
      <c r="CA242" s="4"/>
      <c r="CB242" s="8"/>
      <c r="CC242" s="4"/>
      <c r="CD242" s="8"/>
      <c r="CE242" s="7"/>
      <c r="CF242" s="7"/>
      <c r="CG242" s="2" t="s">
        <v>210</v>
      </c>
      <c r="CH242" s="2" t="s">
        <v>197</v>
      </c>
      <c r="CI242" s="2" t="s">
        <v>2700</v>
      </c>
      <c r="CJ242" s="2" t="s">
        <v>2701</v>
      </c>
      <c r="CK242" s="2" t="s">
        <v>212</v>
      </c>
      <c r="CL242" s="2" t="s">
        <v>200</v>
      </c>
      <c r="CM242" s="4">
        <v>1</v>
      </c>
      <c r="CN242" s="8">
        <v>72.79</v>
      </c>
      <c r="CO242" s="4"/>
      <c r="CP242" s="8"/>
      <c r="CQ242" s="7"/>
      <c r="CR242" s="7"/>
      <c r="CS242" s="2" t="s">
        <v>210</v>
      </c>
      <c r="CT242" s="2" t="s">
        <v>197</v>
      </c>
      <c r="CU242" s="2" t="s">
        <v>2702</v>
      </c>
      <c r="CV242" s="2" t="s">
        <v>894</v>
      </c>
      <c r="CW242" s="2" t="s">
        <v>499</v>
      </c>
      <c r="CX242" s="2" t="s">
        <v>200</v>
      </c>
      <c r="CY242" s="4">
        <v>4</v>
      </c>
      <c r="CZ242" s="8">
        <v>339</v>
      </c>
      <c r="DA242" s="4">
        <v>1</v>
      </c>
      <c r="DB242" s="8">
        <v>84.75</v>
      </c>
      <c r="DC242" s="7">
        <v>3</v>
      </c>
      <c r="DD242" s="7">
        <v>3</v>
      </c>
      <c r="DE242" s="2" t="s">
        <v>210</v>
      </c>
      <c r="DF242" s="2" t="s">
        <v>197</v>
      </c>
      <c r="DG242" s="2" t="s">
        <v>2290</v>
      </c>
      <c r="DH242" s="2" t="s">
        <v>2703</v>
      </c>
      <c r="DI242" s="2" t="s">
        <v>212</v>
      </c>
      <c r="DJ242" s="2" t="s">
        <v>200</v>
      </c>
      <c r="DK242" s="4"/>
      <c r="DL242" s="8"/>
      <c r="DM242" s="4"/>
      <c r="DN242" s="8"/>
      <c r="DO242" s="7"/>
      <c r="DP242" s="7"/>
      <c r="DQ242" s="2" t="s">
        <v>210</v>
      </c>
      <c r="DR242" s="2" t="s">
        <v>197</v>
      </c>
      <c r="DS242" s="2" t="s">
        <v>2704</v>
      </c>
      <c r="DT242" s="2" t="s">
        <v>2705</v>
      </c>
      <c r="DU242" s="2" t="s">
        <v>212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197</v>
      </c>
      <c r="EE242" s="2" t="s">
        <v>916</v>
      </c>
      <c r="EF242" s="2" t="s">
        <v>751</v>
      </c>
      <c r="EG242" s="2" t="s">
        <v>212</v>
      </c>
      <c r="EH242" s="2" t="s">
        <v>200</v>
      </c>
      <c r="EI242" s="4">
        <v>1</v>
      </c>
      <c r="EJ242" s="8">
        <v>80.25</v>
      </c>
      <c r="EK242" s="4"/>
      <c r="EL242" s="8"/>
      <c r="EM242" s="7"/>
      <c r="EN242" s="7"/>
      <c r="EO242" s="2" t="s">
        <v>210</v>
      </c>
      <c r="EP242" s="2" t="s">
        <v>197</v>
      </c>
      <c r="EQ242" s="2" t="s">
        <v>689</v>
      </c>
      <c r="ER242" s="2" t="s">
        <v>2706</v>
      </c>
      <c r="ES242" s="2" t="s">
        <v>212</v>
      </c>
      <c r="ET242" s="2" t="s">
        <v>200</v>
      </c>
      <c r="EU242" s="4"/>
      <c r="EV242" s="8"/>
      <c r="EW242" s="4">
        <v>5</v>
      </c>
      <c r="EX242" s="8">
        <v>389.79</v>
      </c>
      <c r="EY242" s="7">
        <v>-1</v>
      </c>
      <c r="EZ242" s="7">
        <v>-1</v>
      </c>
      <c r="FA242" s="2" t="s">
        <v>210</v>
      </c>
      <c r="FB242" s="2" t="s">
        <v>197</v>
      </c>
      <c r="FC242" s="2" t="s">
        <v>2144</v>
      </c>
      <c r="FD242" s="2" t="s">
        <v>2707</v>
      </c>
      <c r="FE242" s="2" t="s">
        <v>212</v>
      </c>
      <c r="FF242" s="2" t="s">
        <v>200</v>
      </c>
      <c r="FG242" s="4">
        <v>1</v>
      </c>
      <c r="FH242" s="8">
        <v>80.25</v>
      </c>
      <c r="FI242" s="4"/>
      <c r="FJ242" s="8"/>
      <c r="FK242" s="7"/>
      <c r="FL242" s="7"/>
      <c r="FM242" s="2" t="s">
        <v>210</v>
      </c>
      <c r="FN242" s="2" t="s">
        <v>197</v>
      </c>
      <c r="FO242" s="2" t="s">
        <v>226</v>
      </c>
      <c r="FP242" s="2" t="s">
        <v>869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197</v>
      </c>
      <c r="GA242" s="2" t="s">
        <v>622</v>
      </c>
      <c r="GB242" s="2" t="s">
        <v>704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254</v>
      </c>
      <c r="GL242" s="2" t="s">
        <v>197</v>
      </c>
      <c r="GM242" s="2" t="s">
        <v>200</v>
      </c>
      <c r="GN242" s="2" t="s">
        <v>200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2708</v>
      </c>
      <c r="GZ242" s="2" t="s">
        <v>2008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307</v>
      </c>
      <c r="HJ242" s="2" t="s">
        <v>197</v>
      </c>
      <c r="HK242" s="2" t="s">
        <v>233</v>
      </c>
      <c r="HL242" s="2" t="s">
        <v>200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307</v>
      </c>
      <c r="HV242" s="2" t="s">
        <v>197</v>
      </c>
      <c r="HW242" s="2" t="s">
        <v>535</v>
      </c>
      <c r="HX242" s="2" t="s">
        <v>200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210</v>
      </c>
      <c r="IH242" s="2" t="s">
        <v>197</v>
      </c>
      <c r="II242" s="2" t="s">
        <v>659</v>
      </c>
      <c r="IJ242" s="2" t="s">
        <v>2646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228</v>
      </c>
      <c r="IT242" s="2" t="s">
        <v>197</v>
      </c>
      <c r="IU242" s="2" t="s">
        <v>200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254</v>
      </c>
      <c r="JF242" s="2" t="s">
        <v>197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1670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228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210</v>
      </c>
      <c r="KP242" s="2" t="s">
        <v>243</v>
      </c>
      <c r="KQ242" s="2" t="s">
        <v>945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242</v>
      </c>
      <c r="LB242" s="2" t="s">
        <v>197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242</v>
      </c>
      <c r="LN242" s="2" t="s">
        <v>197</v>
      </c>
      <c r="LO242" s="2" t="s">
        <v>200</v>
      </c>
      <c r="LP242" s="2" t="s">
        <v>200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197</v>
      </c>
      <c r="MA242" s="2" t="s">
        <v>1111</v>
      </c>
      <c r="MB242" s="2" t="s">
        <v>2436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210</v>
      </c>
      <c r="ML242" s="2" t="s">
        <v>251</v>
      </c>
      <c r="MM242" s="2" t="s">
        <v>1548</v>
      </c>
      <c r="MN242" s="2" t="s">
        <v>2709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254</v>
      </c>
      <c r="NJ242" s="2" t="s">
        <v>197</v>
      </c>
      <c r="NK242" s="2" t="s">
        <v>200</v>
      </c>
      <c r="NL242" s="2" t="s">
        <v>200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210</v>
      </c>
      <c r="NV242" s="2" t="s">
        <v>243</v>
      </c>
      <c r="NW242" s="2" t="s">
        <v>1670</v>
      </c>
      <c r="NX242" s="2" t="s">
        <v>200</v>
      </c>
      <c r="NY242" s="2" t="s">
        <v>212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200</v>
      </c>
      <c r="OH242" s="2" t="s">
        <v>200</v>
      </c>
      <c r="OI242" s="2" t="s">
        <v>200</v>
      </c>
      <c r="OJ242" s="2" t="s">
        <v>200</v>
      </c>
      <c r="OK242" s="2" t="s">
        <v>200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243</v>
      </c>
      <c r="OU242" s="2" t="s">
        <v>1430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307</v>
      </c>
      <c r="PF242" s="2" t="s">
        <v>197</v>
      </c>
      <c r="PG242" s="2" t="s">
        <v>1061</v>
      </c>
      <c r="PH242" s="2" t="s">
        <v>200</v>
      </c>
      <c r="PI242" s="2" t="s">
        <v>212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242</v>
      </c>
      <c r="PR242" s="2" t="s">
        <v>197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210</v>
      </c>
      <c r="QP242" s="2" t="s">
        <v>243</v>
      </c>
      <c r="QQ242" s="2" t="s">
        <v>265</v>
      </c>
      <c r="QR242" s="2" t="s">
        <v>1440</v>
      </c>
      <c r="QS242" s="2" t="s">
        <v>212</v>
      </c>
      <c r="QT242" s="2" t="s">
        <v>200</v>
      </c>
      <c r="QU242" s="4">
        <v>99</v>
      </c>
      <c r="QV242" s="4"/>
      <c r="QW242" s="4"/>
      <c r="QX242" s="4"/>
      <c r="QY242" s="4"/>
      <c r="QZ242" s="4"/>
      <c r="RA242" s="4">
        <v>1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>
        <v>200</v>
      </c>
      <c r="RM242" s="4"/>
      <c r="RN242" s="4"/>
      <c r="RO242" s="4">
        <v>78</v>
      </c>
      <c r="RP242" s="4"/>
      <c r="RQ242" s="4"/>
      <c r="RR242" s="4">
        <v>50</v>
      </c>
      <c r="RS242" s="4"/>
      <c r="RT242" s="4"/>
      <c r="RU242" s="4"/>
      <c r="RV242" s="4"/>
      <c r="RW242" s="4"/>
      <c r="RX242" s="4"/>
      <c r="RY242" s="4">
        <v>317</v>
      </c>
      <c r="RZ242" s="4"/>
      <c r="SA242" s="4"/>
      <c r="SB242" s="4"/>
      <c r="SC242" s="4"/>
      <c r="SD242" s="4"/>
      <c r="SE242" s="4"/>
      <c r="SF242" s="4">
        <v>63</v>
      </c>
      <c r="SG242" s="4"/>
      <c r="SH242" s="4"/>
      <c r="SI242" s="4">
        <v>30</v>
      </c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>
        <v>50</v>
      </c>
      <c r="SW242" s="4"/>
      <c r="SX242" s="4"/>
      <c r="SY242" s="4"/>
      <c r="SZ242" s="4"/>
      <c r="TA242" s="4"/>
      <c r="TB242" s="4"/>
      <c r="TC242" s="4"/>
      <c r="TD242" s="4"/>
      <c r="TE242" s="4">
        <v>80</v>
      </c>
      <c r="TF242" s="4"/>
      <c r="TG242" s="4"/>
      <c r="TH242" s="4">
        <v>100</v>
      </c>
      <c r="TI242" s="4"/>
      <c r="TJ242" s="4"/>
    </row>
    <row r="243">
      <c r="A243" s="2" t="s">
        <v>2710</v>
      </c>
      <c r="B243" s="2" t="s">
        <v>189</v>
      </c>
      <c r="C243" s="2" t="s">
        <v>2693</v>
      </c>
      <c r="D243" s="2" t="s">
        <v>191</v>
      </c>
      <c r="E243" s="2" t="s">
        <v>1356</v>
      </c>
      <c r="F243" s="2" t="s">
        <v>2694</v>
      </c>
      <c r="G243" s="2" t="s">
        <v>2694</v>
      </c>
      <c r="H243" s="2" t="s">
        <v>2694</v>
      </c>
      <c r="I243" s="2" t="s">
        <v>2695</v>
      </c>
      <c r="J243" s="2" t="s">
        <v>2711</v>
      </c>
      <c r="K243" s="2" t="s">
        <v>1287</v>
      </c>
      <c r="L243" s="3">
        <v>83.19</v>
      </c>
      <c r="M243" s="3">
        <v>87.35</v>
      </c>
      <c r="N243" s="3">
        <v>179.99</v>
      </c>
      <c r="O243" s="2" t="s">
        <v>197</v>
      </c>
      <c r="P243" s="2" t="s">
        <v>198</v>
      </c>
      <c r="Q243" s="2" t="s">
        <v>199</v>
      </c>
      <c r="R243" s="2" t="s">
        <v>200</v>
      </c>
      <c r="S243" s="2" t="s">
        <v>2697</v>
      </c>
      <c r="T243" s="2" t="s">
        <v>200</v>
      </c>
      <c r="U243" s="2" t="s">
        <v>200</v>
      </c>
      <c r="V243" s="2" t="s">
        <v>721</v>
      </c>
      <c r="W243" s="2" t="s">
        <v>723</v>
      </c>
      <c r="X243" s="2" t="s">
        <v>2698</v>
      </c>
      <c r="Y243" s="2" t="s">
        <v>2240</v>
      </c>
      <c r="Z243" s="4">
        <v>182</v>
      </c>
      <c r="AA243" s="4">
        <f>=ROUNDDOWN(16.5454545454545,0)</f>
      </c>
      <c r="AB243" s="5">
        <v>11</v>
      </c>
      <c r="AC243" s="2" t="s">
        <v>263</v>
      </c>
      <c r="AD243" s="4">
        <v>30</v>
      </c>
      <c r="AE243" s="4">
        <v>530</v>
      </c>
      <c r="AF243" s="6">
        <v>67</v>
      </c>
      <c r="AG243" s="6">
        <v>75</v>
      </c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/>
      <c r="AP243" s="4">
        <v>24</v>
      </c>
      <c r="AQ243" s="8">
        <v>2174.63</v>
      </c>
      <c r="AR243" s="4">
        <v>19</v>
      </c>
      <c r="AS243" s="8">
        <v>1733.49</v>
      </c>
      <c r="AT243" s="7">
        <v>0.2632</v>
      </c>
      <c r="AU243" s="7">
        <v>0.2545</v>
      </c>
      <c r="AV243" s="4" t="s">
        <v>200</v>
      </c>
      <c r="AW243" s="8" t="s">
        <v>200</v>
      </c>
      <c r="AX243" s="4" t="s">
        <v>200</v>
      </c>
      <c r="AY243" s="8" t="s">
        <v>200</v>
      </c>
      <c r="AZ243" s="7" t="s">
        <v>200</v>
      </c>
      <c r="BA243" s="7" t="s">
        <v>200</v>
      </c>
      <c r="BB243" s="7">
        <v>0.2638</v>
      </c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 t="s">
        <v>200</v>
      </c>
      <c r="BJ243" s="4">
        <v>24</v>
      </c>
      <c r="BK243" s="8">
        <v>2174.63</v>
      </c>
      <c r="BL243" s="2" t="s">
        <v>2328</v>
      </c>
      <c r="BM243" s="7">
        <v>1</v>
      </c>
      <c r="BN243" s="7">
        <v>1</v>
      </c>
      <c r="BO243" s="4">
        <v>18</v>
      </c>
      <c r="BP243" s="8">
        <v>1618.74</v>
      </c>
      <c r="BQ243" s="4">
        <v>12</v>
      </c>
      <c r="BR243" s="8">
        <v>1079.16</v>
      </c>
      <c r="BS243" s="7">
        <v>0.5</v>
      </c>
      <c r="BT243" s="7">
        <v>0.5</v>
      </c>
      <c r="BU243" s="2" t="s">
        <v>210</v>
      </c>
      <c r="BV243" s="2" t="s">
        <v>197</v>
      </c>
      <c r="BW243" s="2" t="s">
        <v>200</v>
      </c>
      <c r="BX243" s="2" t="s">
        <v>1462</v>
      </c>
      <c r="BY243" s="2" t="s">
        <v>212</v>
      </c>
      <c r="BZ243" s="2" t="s">
        <v>200</v>
      </c>
      <c r="CA243" s="4">
        <v>1</v>
      </c>
      <c r="CB243" s="8">
        <v>72.45</v>
      </c>
      <c r="CC243" s="4">
        <v>1</v>
      </c>
      <c r="CD243" s="8">
        <v>85.24</v>
      </c>
      <c r="CE243" s="7"/>
      <c r="CF243" s="7">
        <v>-0.15</v>
      </c>
      <c r="CG243" s="2" t="s">
        <v>210</v>
      </c>
      <c r="CH243" s="2" t="s">
        <v>197</v>
      </c>
      <c r="CI243" s="2" t="s">
        <v>2700</v>
      </c>
      <c r="CJ243" s="2" t="s">
        <v>1467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197</v>
      </c>
      <c r="CU243" s="2" t="s">
        <v>2702</v>
      </c>
      <c r="CV243" s="2" t="s">
        <v>879</v>
      </c>
      <c r="CW243" s="2" t="s">
        <v>499</v>
      </c>
      <c r="CX243" s="2" t="s">
        <v>200</v>
      </c>
      <c r="CY243" s="4">
        <v>4</v>
      </c>
      <c r="CZ243" s="8">
        <v>391.16</v>
      </c>
      <c r="DA243" s="4">
        <v>3</v>
      </c>
      <c r="DB243" s="8">
        <v>293.37</v>
      </c>
      <c r="DC243" s="7">
        <v>0.3333</v>
      </c>
      <c r="DD243" s="7">
        <v>0.3333</v>
      </c>
      <c r="DE243" s="2" t="s">
        <v>210</v>
      </c>
      <c r="DF243" s="2" t="s">
        <v>197</v>
      </c>
      <c r="DG243" s="2" t="s">
        <v>2290</v>
      </c>
      <c r="DH243" s="2" t="s">
        <v>700</v>
      </c>
      <c r="DI243" s="2" t="s">
        <v>212</v>
      </c>
      <c r="DJ243" s="2" t="s">
        <v>200</v>
      </c>
      <c r="DK243" s="4">
        <v>1</v>
      </c>
      <c r="DL243" s="8">
        <v>92.28</v>
      </c>
      <c r="DM243" s="4">
        <v>1</v>
      </c>
      <c r="DN243" s="8">
        <v>92.28</v>
      </c>
      <c r="DO243" s="7"/>
      <c r="DP243" s="7"/>
      <c r="DQ243" s="2" t="s">
        <v>210</v>
      </c>
      <c r="DR243" s="2" t="s">
        <v>197</v>
      </c>
      <c r="DS243" s="2" t="s">
        <v>2704</v>
      </c>
      <c r="DT243" s="2" t="s">
        <v>215</v>
      </c>
      <c r="DU243" s="2" t="s">
        <v>212</v>
      </c>
      <c r="DV243" s="2" t="s">
        <v>200</v>
      </c>
      <c r="DW243" s="4"/>
      <c r="DX243" s="8"/>
      <c r="DY243" s="4"/>
      <c r="DZ243" s="8"/>
      <c r="EA243" s="7"/>
      <c r="EB243" s="7"/>
      <c r="EC243" s="2" t="s">
        <v>210</v>
      </c>
      <c r="ED243" s="2" t="s">
        <v>197</v>
      </c>
      <c r="EE243" s="2" t="s">
        <v>914</v>
      </c>
      <c r="EF243" s="2" t="s">
        <v>1187</v>
      </c>
      <c r="EG243" s="2" t="s">
        <v>212</v>
      </c>
      <c r="EH243" s="2" t="s">
        <v>200</v>
      </c>
      <c r="EI243" s="4"/>
      <c r="EJ243" s="8"/>
      <c r="EK243" s="4">
        <v>2</v>
      </c>
      <c r="EL243" s="8">
        <v>183.44</v>
      </c>
      <c r="EM243" s="7">
        <v>-1</v>
      </c>
      <c r="EN243" s="7">
        <v>-1</v>
      </c>
      <c r="EO243" s="2" t="s">
        <v>210</v>
      </c>
      <c r="EP243" s="2" t="s">
        <v>197</v>
      </c>
      <c r="EQ243" s="2" t="s">
        <v>689</v>
      </c>
      <c r="ER243" s="2" t="s">
        <v>2167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210</v>
      </c>
      <c r="FB243" s="2" t="s">
        <v>197</v>
      </c>
      <c r="FC243" s="2" t="s">
        <v>2144</v>
      </c>
      <c r="FD243" s="2" t="s">
        <v>2712</v>
      </c>
      <c r="FE243" s="2" t="s">
        <v>212</v>
      </c>
      <c r="FF243" s="2" t="s">
        <v>200</v>
      </c>
      <c r="FG243" s="4"/>
      <c r="FH243" s="8"/>
      <c r="FI243" s="4"/>
      <c r="FJ243" s="8"/>
      <c r="FK243" s="7"/>
      <c r="FL243" s="7"/>
      <c r="FM243" s="2" t="s">
        <v>210</v>
      </c>
      <c r="FN243" s="2" t="s">
        <v>197</v>
      </c>
      <c r="FO243" s="2" t="s">
        <v>226</v>
      </c>
      <c r="FP243" s="2" t="s">
        <v>1409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210</v>
      </c>
      <c r="FZ243" s="2" t="s">
        <v>197</v>
      </c>
      <c r="GA243" s="2" t="s">
        <v>622</v>
      </c>
      <c r="GB243" s="2" t="s">
        <v>1026</v>
      </c>
      <c r="GC243" s="2" t="s">
        <v>212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254</v>
      </c>
      <c r="GL243" s="2" t="s">
        <v>197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1017</v>
      </c>
      <c r="GX243" s="2" t="s">
        <v>243</v>
      </c>
      <c r="GY243" s="2" t="s">
        <v>2708</v>
      </c>
      <c r="GZ243" s="2" t="s">
        <v>2078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307</v>
      </c>
      <c r="HJ243" s="2" t="s">
        <v>197</v>
      </c>
      <c r="HK243" s="2" t="s">
        <v>233</v>
      </c>
      <c r="HL243" s="2" t="s">
        <v>200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307</v>
      </c>
      <c r="HV243" s="2" t="s">
        <v>197</v>
      </c>
      <c r="HW243" s="2" t="s">
        <v>535</v>
      </c>
      <c r="HX243" s="2" t="s">
        <v>200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210</v>
      </c>
      <c r="IH243" s="2" t="s">
        <v>197</v>
      </c>
      <c r="II243" s="2" t="s">
        <v>659</v>
      </c>
      <c r="IJ243" s="2" t="s">
        <v>2706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228</v>
      </c>
      <c r="IT243" s="2" t="s">
        <v>197</v>
      </c>
      <c r="IU243" s="2" t="s">
        <v>200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254</v>
      </c>
      <c r="JF243" s="2" t="s">
        <v>197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197</v>
      </c>
      <c r="JS243" s="2" t="s">
        <v>1670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228</v>
      </c>
      <c r="KD243" s="2" t="s">
        <v>197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210</v>
      </c>
      <c r="KP243" s="2" t="s">
        <v>243</v>
      </c>
      <c r="KQ243" s="2" t="s">
        <v>945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242</v>
      </c>
      <c r="LB243" s="2" t="s">
        <v>197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242</v>
      </c>
      <c r="LN243" s="2" t="s">
        <v>197</v>
      </c>
      <c r="LO243" s="2" t="s">
        <v>200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197</v>
      </c>
      <c r="MA243" s="2" t="s">
        <v>1111</v>
      </c>
      <c r="MB243" s="2" t="s">
        <v>2713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210</v>
      </c>
      <c r="ML243" s="2" t="s">
        <v>251</v>
      </c>
      <c r="MM243" s="2" t="s">
        <v>1548</v>
      </c>
      <c r="MN243" s="2" t="s">
        <v>1549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254</v>
      </c>
      <c r="NJ243" s="2" t="s">
        <v>197</v>
      </c>
      <c r="NK243" s="2" t="s">
        <v>200</v>
      </c>
      <c r="NL243" s="2" t="s">
        <v>200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210</v>
      </c>
      <c r="NV243" s="2" t="s">
        <v>243</v>
      </c>
      <c r="NW243" s="2" t="s">
        <v>1670</v>
      </c>
      <c r="NX243" s="2" t="s">
        <v>200</v>
      </c>
      <c r="NY243" s="2" t="s">
        <v>212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200</v>
      </c>
      <c r="OH243" s="2" t="s">
        <v>200</v>
      </c>
      <c r="OI243" s="2" t="s">
        <v>200</v>
      </c>
      <c r="OJ243" s="2" t="s">
        <v>200</v>
      </c>
      <c r="OK243" s="2" t="s">
        <v>200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243</v>
      </c>
      <c r="OU243" s="2" t="s">
        <v>1430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307</v>
      </c>
      <c r="PF243" s="2" t="s">
        <v>197</v>
      </c>
      <c r="PG243" s="2" t="s">
        <v>1061</v>
      </c>
      <c r="PH243" s="2" t="s">
        <v>1660</v>
      </c>
      <c r="PI243" s="2" t="s">
        <v>212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242</v>
      </c>
      <c r="PR243" s="2" t="s">
        <v>197</v>
      </c>
      <c r="PS243" s="2" t="s">
        <v>200</v>
      </c>
      <c r="PT243" s="2" t="s">
        <v>200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243</v>
      </c>
      <c r="QQ243" s="2" t="s">
        <v>265</v>
      </c>
      <c r="QR243" s="2" t="s">
        <v>1026</v>
      </c>
      <c r="QS243" s="2" t="s">
        <v>212</v>
      </c>
      <c r="QT243" s="2" t="s">
        <v>200</v>
      </c>
      <c r="QU243" s="4">
        <v>161</v>
      </c>
      <c r="QV243" s="4"/>
      <c r="QW243" s="4"/>
      <c r="QX243" s="4">
        <v>21</v>
      </c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>
        <v>30</v>
      </c>
      <c r="RP243" s="4"/>
      <c r="RQ243" s="4"/>
      <c r="RR243" s="4">
        <v>30</v>
      </c>
      <c r="RS243" s="4"/>
      <c r="RT243" s="4"/>
      <c r="RU243" s="4"/>
      <c r="RV243" s="4"/>
      <c r="RW243" s="4"/>
      <c r="RX243" s="4"/>
      <c r="RY243" s="4">
        <v>130</v>
      </c>
      <c r="RZ243" s="4"/>
      <c r="SA243" s="4"/>
      <c r="SB243" s="4"/>
      <c r="SC243" s="4"/>
      <c r="SD243" s="4"/>
      <c r="SE243" s="4"/>
      <c r="SF243" s="4"/>
      <c r="SG243" s="4"/>
      <c r="SH243" s="4"/>
      <c r="SI243" s="4">
        <v>60</v>
      </c>
      <c r="SJ243" s="4"/>
      <c r="SK243" s="4"/>
      <c r="SL243" s="4"/>
      <c r="SM243" s="4"/>
      <c r="SN243" s="4"/>
      <c r="SO243" s="4"/>
      <c r="SP243" s="4"/>
      <c r="SQ243" s="4">
        <v>60</v>
      </c>
      <c r="SR243" s="4">
        <v>70</v>
      </c>
      <c r="SS243" s="4"/>
      <c r="ST243" s="4"/>
      <c r="SU243" s="4"/>
      <c r="SV243" s="4">
        <v>80</v>
      </c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>
        <v>70</v>
      </c>
      <c r="TI243" s="4"/>
      <c r="TJ243" s="4"/>
    </row>
    <row r="244">
      <c r="A244" s="2" t="s">
        <v>2714</v>
      </c>
      <c r="B244" s="2" t="s">
        <v>189</v>
      </c>
      <c r="C244" s="2" t="s">
        <v>2693</v>
      </c>
      <c r="D244" s="2" t="s">
        <v>191</v>
      </c>
      <c r="E244" s="2" t="s">
        <v>1356</v>
      </c>
      <c r="F244" s="2" t="s">
        <v>2694</v>
      </c>
      <c r="G244" s="2" t="s">
        <v>2694</v>
      </c>
      <c r="H244" s="2" t="s">
        <v>2694</v>
      </c>
      <c r="I244" s="2" t="s">
        <v>2695</v>
      </c>
      <c r="J244" s="2" t="s">
        <v>2715</v>
      </c>
      <c r="K244" s="2" t="s">
        <v>1287</v>
      </c>
      <c r="L244" s="3">
        <v>88.39</v>
      </c>
      <c r="M244" s="3">
        <v>92.81</v>
      </c>
      <c r="N244" s="3">
        <v>189.99</v>
      </c>
      <c r="O244" s="2" t="s">
        <v>197</v>
      </c>
      <c r="P244" s="2" t="s">
        <v>198</v>
      </c>
      <c r="Q244" s="2" t="s">
        <v>199</v>
      </c>
      <c r="R244" s="2" t="s">
        <v>200</v>
      </c>
      <c r="S244" s="2" t="s">
        <v>2697</v>
      </c>
      <c r="T244" s="2" t="s">
        <v>200</v>
      </c>
      <c r="U244" s="2" t="s">
        <v>200</v>
      </c>
      <c r="V244" s="2" t="s">
        <v>721</v>
      </c>
      <c r="W244" s="2" t="s">
        <v>723</v>
      </c>
      <c r="X244" s="2" t="s">
        <v>2698</v>
      </c>
      <c r="Y244" s="2" t="s">
        <v>2240</v>
      </c>
      <c r="Z244" s="4">
        <v>551</v>
      </c>
      <c r="AA244" s="4">
        <f>=ROUNDDOWN(17.21875,0)</f>
      </c>
      <c r="AB244" s="5">
        <v>32</v>
      </c>
      <c r="AC244" s="2" t="s">
        <v>1997</v>
      </c>
      <c r="AD244" s="4">
        <v>53</v>
      </c>
      <c r="AE244" s="4">
        <v>1430</v>
      </c>
      <c r="AF244" s="6">
        <v>67</v>
      </c>
      <c r="AG244" s="6">
        <v>75</v>
      </c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/>
      <c r="AP244" s="4">
        <v>16</v>
      </c>
      <c r="AQ244" s="8">
        <v>1546.28</v>
      </c>
      <c r="AR244" s="4">
        <v>67</v>
      </c>
      <c r="AS244" s="8">
        <v>6524.96</v>
      </c>
      <c r="AT244" s="7">
        <v>-0.7612</v>
      </c>
      <c r="AU244" s="7">
        <v>-0.763</v>
      </c>
      <c r="AV244" s="4" t="s">
        <v>200</v>
      </c>
      <c r="AW244" s="8" t="s">
        <v>200</v>
      </c>
      <c r="AX244" s="4" t="s">
        <v>200</v>
      </c>
      <c r="AY244" s="8" t="s">
        <v>200</v>
      </c>
      <c r="AZ244" s="7" t="s">
        <v>200</v>
      </c>
      <c r="BA244" s="7" t="s">
        <v>200</v>
      </c>
      <c r="BB244" s="7">
        <v>0.1876</v>
      </c>
      <c r="BC244" s="4" t="s">
        <v>200</v>
      </c>
      <c r="BD244" s="8" t="s">
        <v>200</v>
      </c>
      <c r="BE244" s="4" t="s">
        <v>200</v>
      </c>
      <c r="BF244" s="8" t="s">
        <v>200</v>
      </c>
      <c r="BG244" s="7" t="s">
        <v>200</v>
      </c>
      <c r="BH244" s="7" t="s">
        <v>200</v>
      </c>
      <c r="BI244" s="7" t="s">
        <v>200</v>
      </c>
      <c r="BJ244" s="4">
        <v>17</v>
      </c>
      <c r="BK244" s="8">
        <v>1648.37</v>
      </c>
      <c r="BL244" s="2" t="s">
        <v>2716</v>
      </c>
      <c r="BM244" s="7">
        <v>0.9412</v>
      </c>
      <c r="BN244" s="7">
        <v>0.9381</v>
      </c>
      <c r="BO244" s="4">
        <v>2</v>
      </c>
      <c r="BP244" s="8">
        <v>191.84</v>
      </c>
      <c r="BQ244" s="4">
        <v>39</v>
      </c>
      <c r="BR244" s="8">
        <v>3740.88</v>
      </c>
      <c r="BS244" s="7">
        <v>-0.9487</v>
      </c>
      <c r="BT244" s="7">
        <v>-0.9487</v>
      </c>
      <c r="BU244" s="2" t="s">
        <v>210</v>
      </c>
      <c r="BV244" s="2" t="s">
        <v>197</v>
      </c>
      <c r="BW244" s="2" t="s">
        <v>200</v>
      </c>
      <c r="BX244" s="2" t="s">
        <v>1462</v>
      </c>
      <c r="BY244" s="2" t="s">
        <v>212</v>
      </c>
      <c r="BZ244" s="2" t="s">
        <v>200</v>
      </c>
      <c r="CA244" s="4">
        <v>3</v>
      </c>
      <c r="CB244" s="8">
        <v>245.45</v>
      </c>
      <c r="CC244" s="4">
        <v>1</v>
      </c>
      <c r="CD244" s="8">
        <v>90.91</v>
      </c>
      <c r="CE244" s="7">
        <v>2</v>
      </c>
      <c r="CF244" s="7">
        <v>1.6999</v>
      </c>
      <c r="CG244" s="2" t="s">
        <v>210</v>
      </c>
      <c r="CH244" s="2" t="s">
        <v>197</v>
      </c>
      <c r="CI244" s="2" t="s">
        <v>2700</v>
      </c>
      <c r="CJ244" s="2" t="s">
        <v>2703</v>
      </c>
      <c r="CK244" s="2" t="s">
        <v>212</v>
      </c>
      <c r="CL244" s="2" t="s">
        <v>200</v>
      </c>
      <c r="CM244" s="4">
        <v>1</v>
      </c>
      <c r="CN244" s="8">
        <v>88.39</v>
      </c>
      <c r="CO244" s="4">
        <v>4</v>
      </c>
      <c r="CP244" s="8">
        <v>353.56</v>
      </c>
      <c r="CQ244" s="7">
        <v>-0.75</v>
      </c>
      <c r="CR244" s="7">
        <v>-0.75</v>
      </c>
      <c r="CS244" s="2" t="s">
        <v>210</v>
      </c>
      <c r="CT244" s="2" t="s">
        <v>197</v>
      </c>
      <c r="CU244" s="2" t="s">
        <v>2702</v>
      </c>
      <c r="CV244" s="2" t="s">
        <v>864</v>
      </c>
      <c r="CW244" s="2" t="s">
        <v>499</v>
      </c>
      <c r="CX244" s="2" t="s">
        <v>200</v>
      </c>
      <c r="CY244" s="4">
        <v>5</v>
      </c>
      <c r="CZ244" s="8">
        <v>521.55</v>
      </c>
      <c r="DA244" s="4">
        <v>15</v>
      </c>
      <c r="DB244" s="8">
        <v>1564.65</v>
      </c>
      <c r="DC244" s="7">
        <v>-0.6667</v>
      </c>
      <c r="DD244" s="7">
        <v>-0.6667</v>
      </c>
      <c r="DE244" s="2" t="s">
        <v>210</v>
      </c>
      <c r="DF244" s="2" t="s">
        <v>197</v>
      </c>
      <c r="DG244" s="2" t="s">
        <v>2290</v>
      </c>
      <c r="DH244" s="2" t="s">
        <v>2717</v>
      </c>
      <c r="DI244" s="2" t="s">
        <v>212</v>
      </c>
      <c r="DJ244" s="2" t="s">
        <v>200</v>
      </c>
      <c r="DK244" s="4">
        <v>2</v>
      </c>
      <c r="DL244" s="8">
        <v>196.86</v>
      </c>
      <c r="DM244" s="4"/>
      <c r="DN244" s="8"/>
      <c r="DO244" s="7"/>
      <c r="DP244" s="7"/>
      <c r="DQ244" s="2" t="s">
        <v>210</v>
      </c>
      <c r="DR244" s="2" t="s">
        <v>197</v>
      </c>
      <c r="DS244" s="2" t="s">
        <v>2704</v>
      </c>
      <c r="DT244" s="2" t="s">
        <v>2666</v>
      </c>
      <c r="DU244" s="2" t="s">
        <v>212</v>
      </c>
      <c r="DV244" s="2" t="s">
        <v>200</v>
      </c>
      <c r="DW244" s="4">
        <v>1</v>
      </c>
      <c r="DX244" s="8">
        <v>107.29</v>
      </c>
      <c r="DY244" s="4"/>
      <c r="DZ244" s="8"/>
      <c r="EA244" s="7"/>
      <c r="EB244" s="7"/>
      <c r="EC244" s="2" t="s">
        <v>210</v>
      </c>
      <c r="ED244" s="2" t="s">
        <v>197</v>
      </c>
      <c r="EE244" s="2" t="s">
        <v>916</v>
      </c>
      <c r="EF244" s="2" t="s">
        <v>1685</v>
      </c>
      <c r="EG244" s="2" t="s">
        <v>212</v>
      </c>
      <c r="EH244" s="2" t="s">
        <v>200</v>
      </c>
      <c r="EI244" s="4">
        <v>2</v>
      </c>
      <c r="EJ244" s="8">
        <v>194.9</v>
      </c>
      <c r="EK244" s="4">
        <v>6</v>
      </c>
      <c r="EL244" s="8">
        <v>584.7</v>
      </c>
      <c r="EM244" s="7">
        <v>-0.6667</v>
      </c>
      <c r="EN244" s="7">
        <v>-0.6667</v>
      </c>
      <c r="EO244" s="2" t="s">
        <v>210</v>
      </c>
      <c r="EP244" s="2" t="s">
        <v>197</v>
      </c>
      <c r="EQ244" s="2" t="s">
        <v>689</v>
      </c>
      <c r="ER244" s="2" t="s">
        <v>2718</v>
      </c>
      <c r="ES244" s="2" t="s">
        <v>212</v>
      </c>
      <c r="ET244" s="2" t="s">
        <v>200</v>
      </c>
      <c r="EU244" s="4"/>
      <c r="EV244" s="8"/>
      <c r="EW244" s="4">
        <v>1</v>
      </c>
      <c r="EX244" s="8">
        <v>92.81</v>
      </c>
      <c r="EY244" s="7">
        <v>-1</v>
      </c>
      <c r="EZ244" s="7">
        <v>-1</v>
      </c>
      <c r="FA244" s="2" t="s">
        <v>210</v>
      </c>
      <c r="FB244" s="2" t="s">
        <v>197</v>
      </c>
      <c r="FC244" s="2" t="s">
        <v>2144</v>
      </c>
      <c r="FD244" s="2" t="s">
        <v>2143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210</v>
      </c>
      <c r="FN244" s="2" t="s">
        <v>197</v>
      </c>
      <c r="FO244" s="2" t="s">
        <v>226</v>
      </c>
      <c r="FP244" s="2" t="s">
        <v>216</v>
      </c>
      <c r="FQ244" s="2" t="s">
        <v>212</v>
      </c>
      <c r="FR244" s="2" t="s">
        <v>200</v>
      </c>
      <c r="FS244" s="4"/>
      <c r="FT244" s="8"/>
      <c r="FU244" s="4">
        <v>1</v>
      </c>
      <c r="FV244" s="8">
        <v>97.45</v>
      </c>
      <c r="FW244" s="7">
        <v>-1</v>
      </c>
      <c r="FX244" s="7">
        <v>-1</v>
      </c>
      <c r="FY244" s="2" t="s">
        <v>210</v>
      </c>
      <c r="FZ244" s="2" t="s">
        <v>197</v>
      </c>
      <c r="GA244" s="2" t="s">
        <v>622</v>
      </c>
      <c r="GB244" s="2" t="s">
        <v>986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254</v>
      </c>
      <c r="GL244" s="2" t="s">
        <v>197</v>
      </c>
      <c r="GM244" s="2" t="s">
        <v>200</v>
      </c>
      <c r="GN244" s="2" t="s">
        <v>200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2708</v>
      </c>
      <c r="GZ244" s="2" t="s">
        <v>2719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307</v>
      </c>
      <c r="HJ244" s="2" t="s">
        <v>197</v>
      </c>
      <c r="HK244" s="2" t="s">
        <v>233</v>
      </c>
      <c r="HL244" s="2" t="s">
        <v>334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307</v>
      </c>
      <c r="HV244" s="2" t="s">
        <v>197</v>
      </c>
      <c r="HW244" s="2" t="s">
        <v>535</v>
      </c>
      <c r="HX244" s="2" t="s">
        <v>1159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210</v>
      </c>
      <c r="IH244" s="2" t="s">
        <v>197</v>
      </c>
      <c r="II244" s="2" t="s">
        <v>659</v>
      </c>
      <c r="IJ244" s="2" t="s">
        <v>2720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228</v>
      </c>
      <c r="IT244" s="2" t="s">
        <v>197</v>
      </c>
      <c r="IU244" s="2" t="s">
        <v>200</v>
      </c>
      <c r="IV244" s="2" t="s">
        <v>200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254</v>
      </c>
      <c r="JF244" s="2" t="s">
        <v>197</v>
      </c>
      <c r="JG244" s="2" t="s">
        <v>200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210</v>
      </c>
      <c r="JR244" s="2" t="s">
        <v>197</v>
      </c>
      <c r="JS244" s="2" t="s">
        <v>1939</v>
      </c>
      <c r="JT244" s="2" t="s">
        <v>648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228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210</v>
      </c>
      <c r="KP244" s="2" t="s">
        <v>243</v>
      </c>
      <c r="KQ244" s="2" t="s">
        <v>945</v>
      </c>
      <c r="KR244" s="2" t="s">
        <v>518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242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243</v>
      </c>
      <c r="LO244" s="2" t="s">
        <v>503</v>
      </c>
      <c r="LP244" s="2" t="s">
        <v>1125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197</v>
      </c>
      <c r="MA244" s="2" t="s">
        <v>1111</v>
      </c>
      <c r="MB244" s="2" t="s">
        <v>390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210</v>
      </c>
      <c r="ML244" s="2" t="s">
        <v>251</v>
      </c>
      <c r="MM244" s="2" t="s">
        <v>1548</v>
      </c>
      <c r="MN244" s="2" t="s">
        <v>2721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254</v>
      </c>
      <c r="NJ244" s="2" t="s">
        <v>197</v>
      </c>
      <c r="NK244" s="2" t="s">
        <v>200</v>
      </c>
      <c r="NL244" s="2" t="s">
        <v>200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210</v>
      </c>
      <c r="NV244" s="2" t="s">
        <v>243</v>
      </c>
      <c r="NW244" s="2" t="s">
        <v>2722</v>
      </c>
      <c r="NX244" s="2" t="s">
        <v>200</v>
      </c>
      <c r="NY244" s="2" t="s">
        <v>212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200</v>
      </c>
      <c r="OH244" s="2" t="s">
        <v>200</v>
      </c>
      <c r="OI244" s="2" t="s">
        <v>200</v>
      </c>
      <c r="OJ244" s="2" t="s">
        <v>200</v>
      </c>
      <c r="OK244" s="2" t="s">
        <v>200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243</v>
      </c>
      <c r="OU244" s="2" t="s">
        <v>1430</v>
      </c>
      <c r="OV244" s="2" t="s">
        <v>512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307</v>
      </c>
      <c r="PF244" s="2" t="s">
        <v>197</v>
      </c>
      <c r="PG244" s="2" t="s">
        <v>1061</v>
      </c>
      <c r="PH244" s="2" t="s">
        <v>200</v>
      </c>
      <c r="PI244" s="2" t="s">
        <v>212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242</v>
      </c>
      <c r="PR244" s="2" t="s">
        <v>197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210</v>
      </c>
      <c r="QP244" s="2" t="s">
        <v>243</v>
      </c>
      <c r="QQ244" s="2" t="s">
        <v>265</v>
      </c>
      <c r="QR244" s="2" t="s">
        <v>2723</v>
      </c>
      <c r="QS244" s="2" t="s">
        <v>212</v>
      </c>
      <c r="QT244" s="2" t="s">
        <v>200</v>
      </c>
      <c r="QU244" s="4">
        <v>500</v>
      </c>
      <c r="QV244" s="4"/>
      <c r="QW244" s="4"/>
      <c r="QX244" s="4">
        <v>51</v>
      </c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>
        <v>53</v>
      </c>
      <c r="RM244" s="4"/>
      <c r="RN244" s="4"/>
      <c r="RO244" s="4">
        <v>227</v>
      </c>
      <c r="RP244" s="4"/>
      <c r="RQ244" s="4"/>
      <c r="RR244" s="4">
        <v>50</v>
      </c>
      <c r="RS244" s="4"/>
      <c r="RT244" s="4"/>
      <c r="RU244" s="4"/>
      <c r="RV244" s="4"/>
      <c r="RW244" s="4"/>
      <c r="RX244" s="4"/>
      <c r="RY244" s="4">
        <v>280</v>
      </c>
      <c r="RZ244" s="4"/>
      <c r="SA244" s="4"/>
      <c r="SB244" s="4"/>
      <c r="SC244" s="4"/>
      <c r="SD244" s="4"/>
      <c r="SE244" s="4"/>
      <c r="SF244" s="4">
        <v>50</v>
      </c>
      <c r="SG244" s="4"/>
      <c r="SH244" s="4"/>
      <c r="SI244" s="4">
        <v>160</v>
      </c>
      <c r="SJ244" s="4"/>
      <c r="SK244" s="4"/>
      <c r="SL244" s="4"/>
      <c r="SM244" s="4"/>
      <c r="SN244" s="4"/>
      <c r="SO244" s="4"/>
      <c r="SP244" s="4">
        <v>140</v>
      </c>
      <c r="SQ244" s="4"/>
      <c r="SR244" s="4">
        <v>160</v>
      </c>
      <c r="SS244" s="4"/>
      <c r="ST244" s="4"/>
      <c r="SU244" s="4"/>
      <c r="SV244" s="4">
        <v>30</v>
      </c>
      <c r="SW244" s="4"/>
      <c r="SX244" s="4"/>
      <c r="SY244" s="4"/>
      <c r="SZ244" s="4"/>
      <c r="TA244" s="4"/>
      <c r="TB244" s="4"/>
      <c r="TC244" s="4"/>
      <c r="TD244" s="4"/>
      <c r="TE244" s="4">
        <v>140</v>
      </c>
      <c r="TF244" s="4"/>
      <c r="TG244" s="4"/>
      <c r="TH244" s="4">
        <v>140</v>
      </c>
      <c r="TI244" s="4"/>
      <c r="TJ244" s="4"/>
    </row>
    <row r="245">
      <c r="A245" s="2" t="s">
        <v>2724</v>
      </c>
      <c r="B245" s="2" t="s">
        <v>189</v>
      </c>
      <c r="C245" s="2" t="s">
        <v>2693</v>
      </c>
      <c r="D245" s="2" t="s">
        <v>191</v>
      </c>
      <c r="E245" s="2" t="s">
        <v>1356</v>
      </c>
      <c r="F245" s="2" t="s">
        <v>2694</v>
      </c>
      <c r="G245" s="2" t="s">
        <v>2694</v>
      </c>
      <c r="H245" s="2" t="s">
        <v>2694</v>
      </c>
      <c r="I245" s="2" t="s">
        <v>2695</v>
      </c>
      <c r="J245" s="2" t="s">
        <v>262</v>
      </c>
      <c r="K245" s="2" t="s">
        <v>1287</v>
      </c>
      <c r="L245" s="3">
        <v>98.79</v>
      </c>
      <c r="M245" s="3">
        <v>103.73</v>
      </c>
      <c r="N245" s="3">
        <v>209.99</v>
      </c>
      <c r="O245" s="2" t="s">
        <v>197</v>
      </c>
      <c r="P245" s="2" t="s">
        <v>198</v>
      </c>
      <c r="Q245" s="2" t="s">
        <v>199</v>
      </c>
      <c r="R245" s="2" t="s">
        <v>200</v>
      </c>
      <c r="S245" s="2" t="s">
        <v>2697</v>
      </c>
      <c r="T245" s="2" t="s">
        <v>200</v>
      </c>
      <c r="U245" s="2" t="s">
        <v>200</v>
      </c>
      <c r="V245" s="2" t="s">
        <v>721</v>
      </c>
      <c r="W245" s="2" t="s">
        <v>723</v>
      </c>
      <c r="X245" s="2" t="s">
        <v>2698</v>
      </c>
      <c r="Y245" s="2" t="s">
        <v>2240</v>
      </c>
      <c r="Z245" s="4">
        <v>762</v>
      </c>
      <c r="AA245" s="4">
        <f>=ROUNDDOWN(25.4,0)</f>
      </c>
      <c r="AB245" s="5">
        <v>30</v>
      </c>
      <c r="AC245" s="2" t="s">
        <v>263</v>
      </c>
      <c r="AD245" s="4">
        <v>260</v>
      </c>
      <c r="AE245" s="4">
        <v>990</v>
      </c>
      <c r="AF245" s="6">
        <v>67</v>
      </c>
      <c r="AG245" s="6">
        <v>75</v>
      </c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/>
      <c r="AP245" s="4">
        <v>23</v>
      </c>
      <c r="AQ245" s="8">
        <v>2391.8</v>
      </c>
      <c r="AR245" s="4">
        <v>65</v>
      </c>
      <c r="AS245" s="8">
        <v>7200.96</v>
      </c>
      <c r="AT245" s="7">
        <v>-0.6462</v>
      </c>
      <c r="AU245" s="7">
        <v>-0.6678</v>
      </c>
      <c r="AV245" s="4" t="s">
        <v>200</v>
      </c>
      <c r="AW245" s="8" t="s">
        <v>200</v>
      </c>
      <c r="AX245" s="4" t="s">
        <v>200</v>
      </c>
      <c r="AY245" s="8" t="s">
        <v>200</v>
      </c>
      <c r="AZ245" s="7" t="s">
        <v>200</v>
      </c>
      <c r="BA245" s="7" t="s">
        <v>200</v>
      </c>
      <c r="BB245" s="7">
        <v>0.2901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 t="s">
        <v>200</v>
      </c>
      <c r="BJ245" s="4">
        <v>23</v>
      </c>
      <c r="BK245" s="8">
        <v>2391.8</v>
      </c>
      <c r="BL245" s="2" t="s">
        <v>2725</v>
      </c>
      <c r="BM245" s="7">
        <v>1</v>
      </c>
      <c r="BN245" s="7">
        <v>1</v>
      </c>
      <c r="BO245" s="4">
        <v>5</v>
      </c>
      <c r="BP245" s="8">
        <v>539.55</v>
      </c>
      <c r="BQ245" s="4">
        <v>35</v>
      </c>
      <c r="BR245" s="8">
        <v>3776.85</v>
      </c>
      <c r="BS245" s="7">
        <v>-0.8571</v>
      </c>
      <c r="BT245" s="7">
        <v>-0.8571</v>
      </c>
      <c r="BU245" s="2" t="s">
        <v>210</v>
      </c>
      <c r="BV245" s="2" t="s">
        <v>197</v>
      </c>
      <c r="BW245" s="2" t="s">
        <v>200</v>
      </c>
      <c r="BX245" s="2" t="s">
        <v>211</v>
      </c>
      <c r="BY245" s="2" t="s">
        <v>212</v>
      </c>
      <c r="BZ245" s="2" t="s">
        <v>200</v>
      </c>
      <c r="CA245" s="4">
        <v>4</v>
      </c>
      <c r="CB245" s="8">
        <v>347.72</v>
      </c>
      <c r="CC245" s="4">
        <v>1</v>
      </c>
      <c r="CD245" s="8">
        <v>102.27</v>
      </c>
      <c r="CE245" s="7">
        <v>3</v>
      </c>
      <c r="CF245" s="7">
        <v>2.4</v>
      </c>
      <c r="CG245" s="2" t="s">
        <v>210</v>
      </c>
      <c r="CH245" s="2" t="s">
        <v>197</v>
      </c>
      <c r="CI245" s="2" t="s">
        <v>2700</v>
      </c>
      <c r="CJ245" s="2" t="s">
        <v>1528</v>
      </c>
      <c r="CK245" s="2" t="s">
        <v>212</v>
      </c>
      <c r="CL245" s="2" t="s">
        <v>200</v>
      </c>
      <c r="CM245" s="4">
        <v>5</v>
      </c>
      <c r="CN245" s="8">
        <v>493.95</v>
      </c>
      <c r="CO245" s="4">
        <v>1</v>
      </c>
      <c r="CP245" s="8">
        <v>98.79</v>
      </c>
      <c r="CQ245" s="7">
        <v>4</v>
      </c>
      <c r="CR245" s="7">
        <v>4</v>
      </c>
      <c r="CS245" s="2" t="s">
        <v>210</v>
      </c>
      <c r="CT245" s="2" t="s">
        <v>197</v>
      </c>
      <c r="CU245" s="2" t="s">
        <v>2702</v>
      </c>
      <c r="CV245" s="2" t="s">
        <v>884</v>
      </c>
      <c r="CW245" s="2" t="s">
        <v>499</v>
      </c>
      <c r="CX245" s="2" t="s">
        <v>200</v>
      </c>
      <c r="CY245" s="4">
        <v>4</v>
      </c>
      <c r="CZ245" s="8">
        <v>469.36</v>
      </c>
      <c r="DA245" s="4">
        <v>22</v>
      </c>
      <c r="DB245" s="8">
        <v>2581.48</v>
      </c>
      <c r="DC245" s="7">
        <v>-0.8182</v>
      </c>
      <c r="DD245" s="7">
        <v>-0.8182</v>
      </c>
      <c r="DE245" s="2" t="s">
        <v>210</v>
      </c>
      <c r="DF245" s="2" t="s">
        <v>197</v>
      </c>
      <c r="DG245" s="2" t="s">
        <v>2290</v>
      </c>
      <c r="DH245" s="2" t="s">
        <v>2649</v>
      </c>
      <c r="DI245" s="2" t="s">
        <v>212</v>
      </c>
      <c r="DJ245" s="2" t="s">
        <v>200</v>
      </c>
      <c r="DK245" s="4">
        <v>1</v>
      </c>
      <c r="DL245" s="8">
        <v>110.73</v>
      </c>
      <c r="DM245" s="4">
        <v>2</v>
      </c>
      <c r="DN245" s="8">
        <v>221.46</v>
      </c>
      <c r="DO245" s="7">
        <v>-0.5</v>
      </c>
      <c r="DP245" s="7">
        <v>-0.5</v>
      </c>
      <c r="DQ245" s="2" t="s">
        <v>210</v>
      </c>
      <c r="DR245" s="2" t="s">
        <v>197</v>
      </c>
      <c r="DS245" s="2" t="s">
        <v>2152</v>
      </c>
      <c r="DT245" s="2" t="s">
        <v>2726</v>
      </c>
      <c r="DU245" s="2" t="s">
        <v>212</v>
      </c>
      <c r="DV245" s="2" t="s">
        <v>200</v>
      </c>
      <c r="DW245" s="4"/>
      <c r="DX245" s="8"/>
      <c r="DY245" s="4"/>
      <c r="DZ245" s="8"/>
      <c r="EA245" s="7"/>
      <c r="EB245" s="7"/>
      <c r="EC245" s="2" t="s">
        <v>210</v>
      </c>
      <c r="ED245" s="2" t="s">
        <v>251</v>
      </c>
      <c r="EE245" s="2" t="s">
        <v>1723</v>
      </c>
      <c r="EF245" s="2" t="s">
        <v>921</v>
      </c>
      <c r="EG245" s="2" t="s">
        <v>212</v>
      </c>
      <c r="EH245" s="2" t="s">
        <v>200</v>
      </c>
      <c r="EI245" s="4">
        <v>1</v>
      </c>
      <c r="EJ245" s="8">
        <v>108.92</v>
      </c>
      <c r="EK245" s="4">
        <v>1</v>
      </c>
      <c r="EL245" s="8">
        <v>108.92</v>
      </c>
      <c r="EM245" s="7"/>
      <c r="EN245" s="7"/>
      <c r="EO245" s="2" t="s">
        <v>210</v>
      </c>
      <c r="EP245" s="2" t="s">
        <v>197</v>
      </c>
      <c r="EQ245" s="2" t="s">
        <v>689</v>
      </c>
      <c r="ER245" s="2" t="s">
        <v>2727</v>
      </c>
      <c r="ES245" s="2" t="s">
        <v>212</v>
      </c>
      <c r="ET245" s="2" t="s">
        <v>200</v>
      </c>
      <c r="EU245" s="4"/>
      <c r="EV245" s="8"/>
      <c r="EW245" s="4">
        <v>3</v>
      </c>
      <c r="EX245" s="8">
        <v>311.19</v>
      </c>
      <c r="EY245" s="7">
        <v>-1</v>
      </c>
      <c r="EZ245" s="7">
        <v>-1</v>
      </c>
      <c r="FA245" s="2" t="s">
        <v>210</v>
      </c>
      <c r="FB245" s="2" t="s">
        <v>197</v>
      </c>
      <c r="FC245" s="2" t="s">
        <v>2144</v>
      </c>
      <c r="FD245" s="2" t="s">
        <v>2728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210</v>
      </c>
      <c r="FN245" s="2" t="s">
        <v>197</v>
      </c>
      <c r="FO245" s="2" t="s">
        <v>226</v>
      </c>
      <c r="FP245" s="2" t="s">
        <v>638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210</v>
      </c>
      <c r="FZ245" s="2" t="s">
        <v>197</v>
      </c>
      <c r="GA245" s="2" t="s">
        <v>622</v>
      </c>
      <c r="GB245" s="2" t="s">
        <v>640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254</v>
      </c>
      <c r="GL245" s="2" t="s">
        <v>197</v>
      </c>
      <c r="GM245" s="2" t="s">
        <v>200</v>
      </c>
      <c r="GN245" s="2" t="s">
        <v>200</v>
      </c>
      <c r="GO245" s="2" t="s">
        <v>212</v>
      </c>
      <c r="GP245" s="2" t="s">
        <v>200</v>
      </c>
      <c r="GQ245" s="4">
        <v>2</v>
      </c>
      <c r="GR245" s="8">
        <v>217.84</v>
      </c>
      <c r="GS245" s="4"/>
      <c r="GT245" s="8"/>
      <c r="GU245" s="7"/>
      <c r="GV245" s="7"/>
      <c r="GW245" s="2" t="s">
        <v>210</v>
      </c>
      <c r="GX245" s="2" t="s">
        <v>197</v>
      </c>
      <c r="GY245" s="2" t="s">
        <v>2708</v>
      </c>
      <c r="GZ245" s="2" t="s">
        <v>2008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307</v>
      </c>
      <c r="HJ245" s="2" t="s">
        <v>197</v>
      </c>
      <c r="HK245" s="2" t="s">
        <v>233</v>
      </c>
      <c r="HL245" s="2" t="s">
        <v>930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307</v>
      </c>
      <c r="HV245" s="2" t="s">
        <v>197</v>
      </c>
      <c r="HW245" s="2" t="s">
        <v>535</v>
      </c>
      <c r="HX245" s="2" t="s">
        <v>2729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210</v>
      </c>
      <c r="IH245" s="2" t="s">
        <v>197</v>
      </c>
      <c r="II245" s="2" t="s">
        <v>659</v>
      </c>
      <c r="IJ245" s="2" t="s">
        <v>2480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228</v>
      </c>
      <c r="IT245" s="2" t="s">
        <v>197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254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>
        <v>1</v>
      </c>
      <c r="JL245" s="8">
        <v>103.73</v>
      </c>
      <c r="JM245" s="4"/>
      <c r="JN245" s="8"/>
      <c r="JO245" s="7"/>
      <c r="JP245" s="7"/>
      <c r="JQ245" s="2" t="s">
        <v>210</v>
      </c>
      <c r="JR245" s="2" t="s">
        <v>197</v>
      </c>
      <c r="JS245" s="2" t="s">
        <v>1670</v>
      </c>
      <c r="JT245" s="2" t="s">
        <v>1801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228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210</v>
      </c>
      <c r="KP245" s="2" t="s">
        <v>243</v>
      </c>
      <c r="KQ245" s="2" t="s">
        <v>945</v>
      </c>
      <c r="KR245" s="2" t="s">
        <v>518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242</v>
      </c>
      <c r="LB245" s="2" t="s">
        <v>197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243</v>
      </c>
      <c r="LO245" s="2" t="s">
        <v>503</v>
      </c>
      <c r="LP245" s="2" t="s">
        <v>812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197</v>
      </c>
      <c r="MA245" s="2" t="s">
        <v>1111</v>
      </c>
      <c r="MB245" s="2" t="s">
        <v>382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210</v>
      </c>
      <c r="ML245" s="2" t="s">
        <v>251</v>
      </c>
      <c r="MM245" s="2" t="s">
        <v>1548</v>
      </c>
      <c r="MN245" s="2" t="s">
        <v>1555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254</v>
      </c>
      <c r="NJ245" s="2" t="s">
        <v>197</v>
      </c>
      <c r="NK245" s="2" t="s">
        <v>200</v>
      </c>
      <c r="NL245" s="2" t="s">
        <v>200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210</v>
      </c>
      <c r="NV245" s="2" t="s">
        <v>243</v>
      </c>
      <c r="NW245" s="2" t="s">
        <v>1670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200</v>
      </c>
      <c r="OH245" s="2" t="s">
        <v>200</v>
      </c>
      <c r="OI245" s="2" t="s">
        <v>200</v>
      </c>
      <c r="OJ245" s="2" t="s">
        <v>200</v>
      </c>
      <c r="OK245" s="2" t="s">
        <v>200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210</v>
      </c>
      <c r="OT245" s="2" t="s">
        <v>243</v>
      </c>
      <c r="OU245" s="2" t="s">
        <v>1430</v>
      </c>
      <c r="OV245" s="2" t="s">
        <v>2730</v>
      </c>
      <c r="OW245" s="2" t="s">
        <v>212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307</v>
      </c>
      <c r="PF245" s="2" t="s">
        <v>197</v>
      </c>
      <c r="PG245" s="2" t="s">
        <v>1061</v>
      </c>
      <c r="PH245" s="2" t="s">
        <v>200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242</v>
      </c>
      <c r="PR245" s="2" t="s">
        <v>197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243</v>
      </c>
      <c r="QQ245" s="2" t="s">
        <v>265</v>
      </c>
      <c r="QR245" s="2" t="s">
        <v>1382</v>
      </c>
      <c r="QS245" s="2" t="s">
        <v>212</v>
      </c>
      <c r="QT245" s="2" t="s">
        <v>200</v>
      </c>
      <c r="QU245" s="4">
        <v>608</v>
      </c>
      <c r="QV245" s="4"/>
      <c r="QW245" s="4"/>
      <c r="QX245" s="4">
        <v>154</v>
      </c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>
        <v>260</v>
      </c>
      <c r="RP245" s="4"/>
      <c r="RQ245" s="4"/>
      <c r="RR245" s="4">
        <v>180</v>
      </c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140</v>
      </c>
      <c r="SJ245" s="4"/>
      <c r="SK245" s="4"/>
      <c r="SL245" s="4"/>
      <c r="SM245" s="4"/>
      <c r="SN245" s="4"/>
      <c r="SO245" s="4"/>
      <c r="SP245" s="4"/>
      <c r="SQ245" s="4">
        <v>30</v>
      </c>
      <c r="SR245" s="4">
        <v>180</v>
      </c>
      <c r="SS245" s="4"/>
      <c r="ST245" s="4"/>
      <c r="SU245" s="4"/>
      <c r="SV245" s="4">
        <v>80</v>
      </c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>
        <v>120</v>
      </c>
      <c r="TI245" s="4"/>
      <c r="TJ245" s="4"/>
    </row>
    <row r="246">
      <c r="A246" s="2" t="s">
        <v>2731</v>
      </c>
      <c r="B246" s="2" t="s">
        <v>189</v>
      </c>
      <c r="C246" s="2" t="s">
        <v>2693</v>
      </c>
      <c r="D246" s="2" t="s">
        <v>191</v>
      </c>
      <c r="E246" s="2" t="s">
        <v>1356</v>
      </c>
      <c r="F246" s="2" t="s">
        <v>2732</v>
      </c>
      <c r="G246" s="2" t="s">
        <v>2732</v>
      </c>
      <c r="H246" s="2" t="s">
        <v>2732</v>
      </c>
      <c r="I246" s="2" t="s">
        <v>2733</v>
      </c>
      <c r="J246" s="2" t="s">
        <v>1490</v>
      </c>
      <c r="K246" s="2" t="s">
        <v>2401</v>
      </c>
      <c r="L246" s="3">
        <v>56.09</v>
      </c>
      <c r="M246" s="3">
        <v>58.9</v>
      </c>
      <c r="N246" s="3">
        <v>109.99</v>
      </c>
      <c r="O246" s="2" t="s">
        <v>197</v>
      </c>
      <c r="P246" s="2" t="s">
        <v>431</v>
      </c>
      <c r="Q246" s="2" t="s">
        <v>199</v>
      </c>
      <c r="R246" s="2" t="s">
        <v>200</v>
      </c>
      <c r="S246" s="2" t="s">
        <v>2734</v>
      </c>
      <c r="T246" s="2" t="s">
        <v>200</v>
      </c>
      <c r="U246" s="2" t="s">
        <v>200</v>
      </c>
      <c r="V246" s="2" t="s">
        <v>1594</v>
      </c>
      <c r="W246" s="2" t="s">
        <v>2735</v>
      </c>
      <c r="X246" s="2" t="s">
        <v>2245</v>
      </c>
      <c r="Y246" s="2" t="s">
        <v>592</v>
      </c>
      <c r="Z246" s="4">
        <v>167</v>
      </c>
      <c r="AA246" s="4">
        <f>=ROUNDDOWN(27.8333333333333,0)</f>
      </c>
      <c r="AB246" s="5">
        <v>6</v>
      </c>
      <c r="AC246" s="2" t="s">
        <v>2736</v>
      </c>
      <c r="AD246" s="4">
        <v>50</v>
      </c>
      <c r="AE246" s="4">
        <v>220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/>
      <c r="AP246" s="4">
        <v>3</v>
      </c>
      <c r="AQ246" s="8">
        <v>165.89</v>
      </c>
      <c r="AR246" s="4">
        <v>6</v>
      </c>
      <c r="AS246" s="8">
        <v>357.96</v>
      </c>
      <c r="AT246" s="7">
        <v>-0.5</v>
      </c>
      <c r="AU246" s="7">
        <v>-0.5366</v>
      </c>
      <c r="AV246" s="4">
        <v>61</v>
      </c>
      <c r="AW246" s="8">
        <v>4922.4</v>
      </c>
      <c r="AX246" s="4">
        <v>49</v>
      </c>
      <c r="AY246" s="8">
        <v>3947.44</v>
      </c>
      <c r="AZ246" s="7">
        <v>0.2449</v>
      </c>
      <c r="BA246" s="7">
        <v>0.247</v>
      </c>
      <c r="BB246" s="7">
        <v>0.0337</v>
      </c>
      <c r="BC246" s="4">
        <v>61</v>
      </c>
      <c r="BD246" s="8">
        <v>4922.4</v>
      </c>
      <c r="BE246" s="4">
        <v>49</v>
      </c>
      <c r="BF246" s="8">
        <v>3947.44</v>
      </c>
      <c r="BG246" s="7">
        <v>0.2449</v>
      </c>
      <c r="BH246" s="7">
        <v>0.247</v>
      </c>
      <c r="BI246" s="7">
        <v>1</v>
      </c>
      <c r="BJ246" s="4">
        <v>3</v>
      </c>
      <c r="BK246" s="8">
        <v>165.89</v>
      </c>
      <c r="BL246" s="2" t="s">
        <v>2737</v>
      </c>
      <c r="BM246" s="7">
        <v>1</v>
      </c>
      <c r="BN246" s="7">
        <v>1</v>
      </c>
      <c r="BO246" s="4">
        <v>2</v>
      </c>
      <c r="BP246" s="8">
        <v>119.9</v>
      </c>
      <c r="BQ246" s="4">
        <v>2</v>
      </c>
      <c r="BR246" s="8">
        <v>119.9</v>
      </c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2463</v>
      </c>
      <c r="BY246" s="2" t="s">
        <v>212</v>
      </c>
      <c r="BZ246" s="2" t="s">
        <v>200</v>
      </c>
      <c r="CA246" s="4">
        <v>1</v>
      </c>
      <c r="CB246" s="8">
        <v>45.99</v>
      </c>
      <c r="CC246" s="4"/>
      <c r="CD246" s="8"/>
      <c r="CE246" s="7"/>
      <c r="CF246" s="7"/>
      <c r="CG246" s="2" t="s">
        <v>210</v>
      </c>
      <c r="CH246" s="2" t="s">
        <v>197</v>
      </c>
      <c r="CI246" s="2" t="s">
        <v>596</v>
      </c>
      <c r="CJ246" s="2" t="s">
        <v>2621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251</v>
      </c>
      <c r="CU246" s="2" t="s">
        <v>2702</v>
      </c>
      <c r="CV246" s="2" t="s">
        <v>697</v>
      </c>
      <c r="CW246" s="2" t="s">
        <v>499</v>
      </c>
      <c r="CX246" s="2" t="s">
        <v>200</v>
      </c>
      <c r="CY246" s="4"/>
      <c r="CZ246" s="8"/>
      <c r="DA246" s="4">
        <v>3</v>
      </c>
      <c r="DB246" s="8">
        <v>181.11</v>
      </c>
      <c r="DC246" s="7">
        <v>-1</v>
      </c>
      <c r="DD246" s="7">
        <v>-1</v>
      </c>
      <c r="DE246" s="2" t="s">
        <v>210</v>
      </c>
      <c r="DF246" s="2" t="s">
        <v>197</v>
      </c>
      <c r="DG246" s="2" t="s">
        <v>596</v>
      </c>
      <c r="DH246" s="2" t="s">
        <v>1582</v>
      </c>
      <c r="DI246" s="2" t="s">
        <v>212</v>
      </c>
      <c r="DJ246" s="2" t="s">
        <v>200</v>
      </c>
      <c r="DK246" s="4"/>
      <c r="DL246" s="8"/>
      <c r="DM246" s="4">
        <v>1</v>
      </c>
      <c r="DN246" s="8">
        <v>56.95</v>
      </c>
      <c r="DO246" s="7">
        <v>-1</v>
      </c>
      <c r="DP246" s="7">
        <v>-1</v>
      </c>
      <c r="DQ246" s="2" t="s">
        <v>210</v>
      </c>
      <c r="DR246" s="2" t="s">
        <v>197</v>
      </c>
      <c r="DS246" s="2" t="s">
        <v>656</v>
      </c>
      <c r="DT246" s="2" t="s">
        <v>2480</v>
      </c>
      <c r="DU246" s="2" t="s">
        <v>212</v>
      </c>
      <c r="DV246" s="2" t="s">
        <v>200</v>
      </c>
      <c r="DW246" s="4"/>
      <c r="DX246" s="8"/>
      <c r="DY246" s="4"/>
      <c r="DZ246" s="8"/>
      <c r="EA246" s="7"/>
      <c r="EB246" s="7"/>
      <c r="EC246" s="2" t="s">
        <v>210</v>
      </c>
      <c r="ED246" s="2" t="s">
        <v>197</v>
      </c>
      <c r="EE246" s="2" t="s">
        <v>1180</v>
      </c>
      <c r="EF246" s="2" t="s">
        <v>200</v>
      </c>
      <c r="EG246" s="2" t="s">
        <v>212</v>
      </c>
      <c r="EH246" s="2" t="s">
        <v>200</v>
      </c>
      <c r="EI246" s="4"/>
      <c r="EJ246" s="8"/>
      <c r="EK246" s="4"/>
      <c r="EL246" s="8"/>
      <c r="EM246" s="7"/>
      <c r="EN246" s="7"/>
      <c r="EO246" s="2" t="s">
        <v>210</v>
      </c>
      <c r="EP246" s="2" t="s">
        <v>197</v>
      </c>
      <c r="EQ246" s="2" t="s">
        <v>596</v>
      </c>
      <c r="ER246" s="2" t="s">
        <v>2738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596</v>
      </c>
      <c r="FD246" s="2" t="s">
        <v>2188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210</v>
      </c>
      <c r="FN246" s="2" t="s">
        <v>197</v>
      </c>
      <c r="FO246" s="2" t="s">
        <v>226</v>
      </c>
      <c r="FP246" s="2" t="s">
        <v>2739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197</v>
      </c>
      <c r="GA246" s="2" t="s">
        <v>622</v>
      </c>
      <c r="GB246" s="2" t="s">
        <v>2740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254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2741</v>
      </c>
      <c r="GZ246" s="2" t="s">
        <v>2742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369</v>
      </c>
      <c r="HL246" s="2" t="s">
        <v>1176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1059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210</v>
      </c>
      <c r="IH246" s="2" t="s">
        <v>197</v>
      </c>
      <c r="II246" s="2" t="s">
        <v>596</v>
      </c>
      <c r="IJ246" s="2" t="s">
        <v>2743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228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228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210</v>
      </c>
      <c r="JR246" s="2" t="s">
        <v>197</v>
      </c>
      <c r="JS246" s="2" t="s">
        <v>1817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228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210</v>
      </c>
      <c r="KP246" s="2" t="s">
        <v>243</v>
      </c>
      <c r="KQ246" s="2" t="s">
        <v>945</v>
      </c>
      <c r="KR246" s="2" t="s">
        <v>549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242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254</v>
      </c>
      <c r="LN246" s="2" t="s">
        <v>197</v>
      </c>
      <c r="LO246" s="2" t="s">
        <v>200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254</v>
      </c>
      <c r="LZ246" s="2" t="s">
        <v>197</v>
      </c>
      <c r="MA246" s="2" t="s">
        <v>200</v>
      </c>
      <c r="MB246" s="2" t="s">
        <v>200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210</v>
      </c>
      <c r="ML246" s="2" t="s">
        <v>251</v>
      </c>
      <c r="MM246" s="2" t="s">
        <v>2246</v>
      </c>
      <c r="MN246" s="2" t="s">
        <v>662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254</v>
      </c>
      <c r="NJ246" s="2" t="s">
        <v>197</v>
      </c>
      <c r="NK246" s="2" t="s">
        <v>200</v>
      </c>
      <c r="NL246" s="2" t="s">
        <v>200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210</v>
      </c>
      <c r="NV246" s="2" t="s">
        <v>243</v>
      </c>
      <c r="NW246" s="2" t="s">
        <v>2722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200</v>
      </c>
      <c r="OH246" s="2" t="s">
        <v>200</v>
      </c>
      <c r="OI246" s="2" t="s">
        <v>200</v>
      </c>
      <c r="OJ246" s="2" t="s">
        <v>200</v>
      </c>
      <c r="OK246" s="2" t="s">
        <v>200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210</v>
      </c>
      <c r="OT246" s="2" t="s">
        <v>243</v>
      </c>
      <c r="OU246" s="2" t="s">
        <v>1430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307</v>
      </c>
      <c r="PF246" s="2" t="s">
        <v>197</v>
      </c>
      <c r="PG246" s="2" t="s">
        <v>765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242</v>
      </c>
      <c r="PR246" s="2" t="s">
        <v>197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210</v>
      </c>
      <c r="QP246" s="2" t="s">
        <v>243</v>
      </c>
      <c r="QQ246" s="2" t="s">
        <v>887</v>
      </c>
      <c r="QR246" s="2" t="s">
        <v>513</v>
      </c>
      <c r="QS246" s="2" t="s">
        <v>212</v>
      </c>
      <c r="QT246" s="2" t="s">
        <v>200</v>
      </c>
      <c r="QU246" s="4">
        <v>167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>
        <v>50</v>
      </c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>
        <v>50</v>
      </c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>
        <v>120</v>
      </c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2744</v>
      </c>
      <c r="B247" s="2" t="s">
        <v>189</v>
      </c>
      <c r="C247" s="2" t="s">
        <v>2693</v>
      </c>
      <c r="D247" s="2" t="s">
        <v>191</v>
      </c>
      <c r="E247" s="2" t="s">
        <v>1356</v>
      </c>
      <c r="F247" s="2" t="s">
        <v>2732</v>
      </c>
      <c r="G247" s="2" t="s">
        <v>2732</v>
      </c>
      <c r="H247" s="2" t="s">
        <v>2732</v>
      </c>
      <c r="I247" s="2" t="s">
        <v>2733</v>
      </c>
      <c r="J247" s="2" t="s">
        <v>2715</v>
      </c>
      <c r="K247" s="2" t="s">
        <v>2401</v>
      </c>
      <c r="L247" s="3">
        <v>72.79</v>
      </c>
      <c r="M247" s="3">
        <v>76.43</v>
      </c>
      <c r="N247" s="3">
        <v>139.99</v>
      </c>
      <c r="O247" s="2" t="s">
        <v>197</v>
      </c>
      <c r="P247" s="2" t="s">
        <v>431</v>
      </c>
      <c r="Q247" s="2" t="s">
        <v>199</v>
      </c>
      <c r="R247" s="2" t="s">
        <v>200</v>
      </c>
      <c r="S247" s="2" t="s">
        <v>2734</v>
      </c>
      <c r="T247" s="2" t="s">
        <v>200</v>
      </c>
      <c r="U247" s="2" t="s">
        <v>200</v>
      </c>
      <c r="V247" s="2" t="s">
        <v>1594</v>
      </c>
      <c r="W247" s="2" t="s">
        <v>2735</v>
      </c>
      <c r="X247" s="2" t="s">
        <v>2245</v>
      </c>
      <c r="Y247" s="2" t="s">
        <v>592</v>
      </c>
      <c r="Z247" s="4">
        <v>197</v>
      </c>
      <c r="AA247" s="4">
        <f>=ROUNDDOWN(10.9444444444444,0)</f>
      </c>
      <c r="AB247" s="5">
        <v>18</v>
      </c>
      <c r="AC247" s="2" t="s">
        <v>2736</v>
      </c>
      <c r="AD247" s="4">
        <v>120</v>
      </c>
      <c r="AE247" s="4">
        <v>740</v>
      </c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42</v>
      </c>
      <c r="AQ247" s="8">
        <v>3373.38</v>
      </c>
      <c r="AR247" s="4">
        <v>23</v>
      </c>
      <c r="AS247" s="8">
        <v>1829.36</v>
      </c>
      <c r="AT247" s="7">
        <v>0.8261</v>
      </c>
      <c r="AU247" s="7">
        <v>0.844</v>
      </c>
      <c r="AV247" s="4" t="s">
        <v>200</v>
      </c>
      <c r="AW247" s="8" t="s">
        <v>200</v>
      </c>
      <c r="AX247" s="4" t="s">
        <v>200</v>
      </c>
      <c r="AY247" s="8" t="s">
        <v>200</v>
      </c>
      <c r="AZ247" s="7" t="s">
        <v>200</v>
      </c>
      <c r="BA247" s="7" t="s">
        <v>200</v>
      </c>
      <c r="BB247" s="7">
        <v>0.6853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 t="s">
        <v>200</v>
      </c>
      <c r="BJ247" s="4">
        <v>42</v>
      </c>
      <c r="BK247" s="8">
        <v>3373.38</v>
      </c>
      <c r="BL247" s="2" t="s">
        <v>2745</v>
      </c>
      <c r="BM247" s="7">
        <v>1</v>
      </c>
      <c r="BN247" s="7">
        <v>1</v>
      </c>
      <c r="BO247" s="4">
        <v>38</v>
      </c>
      <c r="BP247" s="8">
        <v>3061.66</v>
      </c>
      <c r="BQ247" s="4">
        <v>13</v>
      </c>
      <c r="BR247" s="8">
        <v>1047.41</v>
      </c>
      <c r="BS247" s="7">
        <v>1.9231</v>
      </c>
      <c r="BT247" s="7">
        <v>1.9231</v>
      </c>
      <c r="BU247" s="2" t="s">
        <v>210</v>
      </c>
      <c r="BV247" s="2" t="s">
        <v>197</v>
      </c>
      <c r="BW247" s="2" t="s">
        <v>200</v>
      </c>
      <c r="BX247" s="2" t="s">
        <v>2451</v>
      </c>
      <c r="BY247" s="2" t="s">
        <v>212</v>
      </c>
      <c r="BZ247" s="2" t="s">
        <v>200</v>
      </c>
      <c r="CA247" s="4"/>
      <c r="CB247" s="8"/>
      <c r="CC247" s="4">
        <v>3</v>
      </c>
      <c r="CD247" s="8">
        <v>211.02</v>
      </c>
      <c r="CE247" s="7">
        <v>-1</v>
      </c>
      <c r="CF247" s="7">
        <v>-1</v>
      </c>
      <c r="CG247" s="2" t="s">
        <v>210</v>
      </c>
      <c r="CH247" s="2" t="s">
        <v>197</v>
      </c>
      <c r="CI247" s="2" t="s">
        <v>596</v>
      </c>
      <c r="CJ247" s="2" t="s">
        <v>2555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251</v>
      </c>
      <c r="CU247" s="2" t="s">
        <v>2702</v>
      </c>
      <c r="CV247" s="2" t="s">
        <v>868</v>
      </c>
      <c r="CW247" s="2" t="s">
        <v>499</v>
      </c>
      <c r="CX247" s="2" t="s">
        <v>200</v>
      </c>
      <c r="CY247" s="4">
        <v>3</v>
      </c>
      <c r="CZ247" s="8">
        <v>235.41</v>
      </c>
      <c r="DA247" s="4">
        <v>6</v>
      </c>
      <c r="DB247" s="8">
        <v>470.82</v>
      </c>
      <c r="DC247" s="7">
        <v>-0.5</v>
      </c>
      <c r="DD247" s="7">
        <v>-0.5</v>
      </c>
      <c r="DE247" s="2" t="s">
        <v>210</v>
      </c>
      <c r="DF247" s="2" t="s">
        <v>197</v>
      </c>
      <c r="DG247" s="2" t="s">
        <v>596</v>
      </c>
      <c r="DH247" s="2" t="s">
        <v>1606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656</v>
      </c>
      <c r="DT247" s="2" t="s">
        <v>2270</v>
      </c>
      <c r="DU247" s="2" t="s">
        <v>212</v>
      </c>
      <c r="DV247" s="2" t="s">
        <v>200</v>
      </c>
      <c r="DW247" s="4"/>
      <c r="DX247" s="8"/>
      <c r="DY247" s="4"/>
      <c r="DZ247" s="8"/>
      <c r="EA247" s="7"/>
      <c r="EB247" s="7"/>
      <c r="EC247" s="2" t="s">
        <v>210</v>
      </c>
      <c r="ED247" s="2" t="s">
        <v>197</v>
      </c>
      <c r="EE247" s="2" t="s">
        <v>1180</v>
      </c>
      <c r="EF247" s="2" t="s">
        <v>200</v>
      </c>
      <c r="EG247" s="2" t="s">
        <v>212</v>
      </c>
      <c r="EH247" s="2" t="s">
        <v>200</v>
      </c>
      <c r="EI247" s="4"/>
      <c r="EJ247" s="8"/>
      <c r="EK247" s="4">
        <v>1</v>
      </c>
      <c r="EL247" s="8">
        <v>100.11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596</v>
      </c>
      <c r="ER247" s="2" t="s">
        <v>1442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197</v>
      </c>
      <c r="FC247" s="2" t="s">
        <v>596</v>
      </c>
      <c r="FD247" s="2" t="s">
        <v>2557</v>
      </c>
      <c r="FE247" s="2" t="s">
        <v>212</v>
      </c>
      <c r="FF247" s="2" t="s">
        <v>200</v>
      </c>
      <c r="FG247" s="4">
        <v>1</v>
      </c>
      <c r="FH247" s="8">
        <v>76.31</v>
      </c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2543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622</v>
      </c>
      <c r="GB247" s="2" t="s">
        <v>1012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254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2741</v>
      </c>
      <c r="GZ247" s="2" t="s">
        <v>761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369</v>
      </c>
      <c r="HL247" s="2" t="s">
        <v>571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1059</v>
      </c>
      <c r="HV247" s="2" t="s">
        <v>197</v>
      </c>
      <c r="HW247" s="2" t="s">
        <v>200</v>
      </c>
      <c r="HX247" s="2" t="s">
        <v>200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210</v>
      </c>
      <c r="IH247" s="2" t="s">
        <v>197</v>
      </c>
      <c r="II247" s="2" t="s">
        <v>596</v>
      </c>
      <c r="IJ247" s="2" t="s">
        <v>2746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228</v>
      </c>
      <c r="IT247" s="2" t="s">
        <v>197</v>
      </c>
      <c r="IU247" s="2" t="s">
        <v>200</v>
      </c>
      <c r="IV247" s="2" t="s">
        <v>200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228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1817</v>
      </c>
      <c r="JT247" s="2" t="s">
        <v>853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228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243</v>
      </c>
      <c r="KQ247" s="2" t="s">
        <v>945</v>
      </c>
      <c r="KR247" s="2" t="s">
        <v>236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242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254</v>
      </c>
      <c r="LN247" s="2" t="s">
        <v>197</v>
      </c>
      <c r="LO247" s="2" t="s">
        <v>200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254</v>
      </c>
      <c r="LZ247" s="2" t="s">
        <v>197</v>
      </c>
      <c r="MA247" s="2" t="s">
        <v>200</v>
      </c>
      <c r="MB247" s="2" t="s">
        <v>200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251</v>
      </c>
      <c r="MM247" s="2" t="s">
        <v>2747</v>
      </c>
      <c r="MN247" s="2" t="s">
        <v>1917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254</v>
      </c>
      <c r="NJ247" s="2" t="s">
        <v>197</v>
      </c>
      <c r="NK247" s="2" t="s">
        <v>200</v>
      </c>
      <c r="NL247" s="2" t="s">
        <v>200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210</v>
      </c>
      <c r="NV247" s="2" t="s">
        <v>243</v>
      </c>
      <c r="NW247" s="2" t="s">
        <v>2722</v>
      </c>
      <c r="NX247" s="2" t="s">
        <v>200</v>
      </c>
      <c r="NY247" s="2" t="s">
        <v>212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200</v>
      </c>
      <c r="OH247" s="2" t="s">
        <v>200</v>
      </c>
      <c r="OI247" s="2" t="s">
        <v>200</v>
      </c>
      <c r="OJ247" s="2" t="s">
        <v>200</v>
      </c>
      <c r="OK247" s="2" t="s">
        <v>200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243</v>
      </c>
      <c r="OU247" s="2" t="s">
        <v>1430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307</v>
      </c>
      <c r="PF247" s="2" t="s">
        <v>197</v>
      </c>
      <c r="PG247" s="2" t="s">
        <v>765</v>
      </c>
      <c r="PH247" s="2" t="s">
        <v>200</v>
      </c>
      <c r="PI247" s="2" t="s">
        <v>212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242</v>
      </c>
      <c r="PR247" s="2" t="s">
        <v>197</v>
      </c>
      <c r="PS247" s="2" t="s">
        <v>200</v>
      </c>
      <c r="PT247" s="2" t="s">
        <v>200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210</v>
      </c>
      <c r="QP247" s="2" t="s">
        <v>243</v>
      </c>
      <c r="QQ247" s="2" t="s">
        <v>887</v>
      </c>
      <c r="QR247" s="2" t="s">
        <v>2748</v>
      </c>
      <c r="QS247" s="2" t="s">
        <v>212</v>
      </c>
      <c r="QT247" s="2" t="s">
        <v>200</v>
      </c>
      <c r="QU247" s="4">
        <v>197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>
        <v>120</v>
      </c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>
        <v>300</v>
      </c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>
        <v>320</v>
      </c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2749</v>
      </c>
      <c r="B248" s="2" t="s">
        <v>189</v>
      </c>
      <c r="C248" s="2" t="s">
        <v>2693</v>
      </c>
      <c r="D248" s="2" t="s">
        <v>191</v>
      </c>
      <c r="E248" s="2" t="s">
        <v>1356</v>
      </c>
      <c r="F248" s="2" t="s">
        <v>2732</v>
      </c>
      <c r="G248" s="2" t="s">
        <v>2732</v>
      </c>
      <c r="H248" s="2" t="s">
        <v>2732</v>
      </c>
      <c r="I248" s="2" t="s">
        <v>2733</v>
      </c>
      <c r="J248" s="2" t="s">
        <v>1516</v>
      </c>
      <c r="K248" s="2" t="s">
        <v>2401</v>
      </c>
      <c r="L248" s="3">
        <v>83.19</v>
      </c>
      <c r="M248" s="3">
        <v>87.35</v>
      </c>
      <c r="N248" s="3">
        <v>159.99</v>
      </c>
      <c r="O248" s="2" t="s">
        <v>197</v>
      </c>
      <c r="P248" s="2" t="s">
        <v>431</v>
      </c>
      <c r="Q248" s="2" t="s">
        <v>199</v>
      </c>
      <c r="R248" s="2" t="s">
        <v>200</v>
      </c>
      <c r="S248" s="2" t="s">
        <v>2734</v>
      </c>
      <c r="T248" s="2" t="s">
        <v>200</v>
      </c>
      <c r="U248" s="2" t="s">
        <v>200</v>
      </c>
      <c r="V248" s="2" t="s">
        <v>1594</v>
      </c>
      <c r="W248" s="2" t="s">
        <v>2735</v>
      </c>
      <c r="X248" s="2" t="s">
        <v>2245</v>
      </c>
      <c r="Y248" s="2" t="s">
        <v>2528</v>
      </c>
      <c r="Z248" s="4">
        <v>180</v>
      </c>
      <c r="AA248" s="4">
        <f>=ROUNDDOWN(12,0)</f>
      </c>
      <c r="AB248" s="5">
        <v>15</v>
      </c>
      <c r="AC248" s="2" t="s">
        <v>2736</v>
      </c>
      <c r="AD248" s="4">
        <v>80</v>
      </c>
      <c r="AE248" s="4">
        <v>500</v>
      </c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/>
      <c r="AP248" s="4">
        <v>16</v>
      </c>
      <c r="AQ248" s="8">
        <v>1383.13</v>
      </c>
      <c r="AR248" s="4">
        <v>20</v>
      </c>
      <c r="AS248" s="8">
        <v>1760.12</v>
      </c>
      <c r="AT248" s="7">
        <v>-0.2</v>
      </c>
      <c r="AU248" s="7">
        <v>-0.2142</v>
      </c>
      <c r="AV248" s="4" t="s">
        <v>200</v>
      </c>
      <c r="AW248" s="8" t="s">
        <v>200</v>
      </c>
      <c r="AX248" s="4" t="s">
        <v>200</v>
      </c>
      <c r="AY248" s="8" t="s">
        <v>200</v>
      </c>
      <c r="AZ248" s="7" t="s">
        <v>200</v>
      </c>
      <c r="BA248" s="7" t="s">
        <v>200</v>
      </c>
      <c r="BB248" s="7">
        <v>0.281</v>
      </c>
      <c r="BC248" s="4" t="s">
        <v>200</v>
      </c>
      <c r="BD248" s="8" t="s">
        <v>200</v>
      </c>
      <c r="BE248" s="4" t="s">
        <v>200</v>
      </c>
      <c r="BF248" s="8" t="s">
        <v>200</v>
      </c>
      <c r="BG248" s="7" t="s">
        <v>200</v>
      </c>
      <c r="BH248" s="7" t="s">
        <v>200</v>
      </c>
      <c r="BI248" s="7" t="s">
        <v>200</v>
      </c>
      <c r="BJ248" s="4">
        <v>16</v>
      </c>
      <c r="BK248" s="8">
        <v>1383.13</v>
      </c>
      <c r="BL248" s="2" t="s">
        <v>2750</v>
      </c>
      <c r="BM248" s="7">
        <v>1</v>
      </c>
      <c r="BN248" s="7">
        <v>1</v>
      </c>
      <c r="BO248" s="4">
        <v>10</v>
      </c>
      <c r="BP248" s="8">
        <v>899.3</v>
      </c>
      <c r="BQ248" s="4">
        <v>14</v>
      </c>
      <c r="BR248" s="8">
        <v>1259.02</v>
      </c>
      <c r="BS248" s="7">
        <v>-0.2857</v>
      </c>
      <c r="BT248" s="7">
        <v>-0.2857</v>
      </c>
      <c r="BU248" s="2" t="s">
        <v>210</v>
      </c>
      <c r="BV248" s="2" t="s">
        <v>197</v>
      </c>
      <c r="BW248" s="2" t="s">
        <v>200</v>
      </c>
      <c r="BX248" s="2" t="s">
        <v>2451</v>
      </c>
      <c r="BY248" s="2" t="s">
        <v>212</v>
      </c>
      <c r="BZ248" s="2" t="s">
        <v>200</v>
      </c>
      <c r="CA248" s="4">
        <v>2</v>
      </c>
      <c r="CB248" s="8">
        <v>150.15</v>
      </c>
      <c r="CC248" s="4"/>
      <c r="CD248" s="8"/>
      <c r="CE248" s="7"/>
      <c r="CF248" s="7"/>
      <c r="CG248" s="2" t="s">
        <v>210</v>
      </c>
      <c r="CH248" s="2" t="s">
        <v>197</v>
      </c>
      <c r="CI248" s="2" t="s">
        <v>596</v>
      </c>
      <c r="CJ248" s="2" t="s">
        <v>2751</v>
      </c>
      <c r="CK248" s="2" t="s">
        <v>212</v>
      </c>
      <c r="CL248" s="2" t="s">
        <v>200</v>
      </c>
      <c r="CM248" s="4"/>
      <c r="CN248" s="8"/>
      <c r="CO248" s="4"/>
      <c r="CP248" s="8"/>
      <c r="CQ248" s="7"/>
      <c r="CR248" s="7"/>
      <c r="CS248" s="2" t="s">
        <v>210</v>
      </c>
      <c r="CT248" s="2" t="s">
        <v>251</v>
      </c>
      <c r="CU248" s="2" t="s">
        <v>2702</v>
      </c>
      <c r="CV248" s="2" t="s">
        <v>216</v>
      </c>
      <c r="CW248" s="2" t="s">
        <v>499</v>
      </c>
      <c r="CX248" s="2" t="s">
        <v>200</v>
      </c>
      <c r="CY248" s="4">
        <v>3</v>
      </c>
      <c r="CZ248" s="8">
        <v>248.25</v>
      </c>
      <c r="DA248" s="4">
        <v>5</v>
      </c>
      <c r="DB248" s="8">
        <v>413.75</v>
      </c>
      <c r="DC248" s="7">
        <v>-0.4</v>
      </c>
      <c r="DD248" s="7">
        <v>-0.4</v>
      </c>
      <c r="DE248" s="2" t="s">
        <v>210</v>
      </c>
      <c r="DF248" s="2" t="s">
        <v>197</v>
      </c>
      <c r="DG248" s="2" t="s">
        <v>596</v>
      </c>
      <c r="DH248" s="2" t="s">
        <v>1581</v>
      </c>
      <c r="DI248" s="2" t="s">
        <v>212</v>
      </c>
      <c r="DJ248" s="2" t="s">
        <v>200</v>
      </c>
      <c r="DK248" s="4">
        <v>1</v>
      </c>
      <c r="DL248" s="8">
        <v>85.43</v>
      </c>
      <c r="DM248" s="4"/>
      <c r="DN248" s="8"/>
      <c r="DO248" s="7"/>
      <c r="DP248" s="7"/>
      <c r="DQ248" s="2" t="s">
        <v>210</v>
      </c>
      <c r="DR248" s="2" t="s">
        <v>197</v>
      </c>
      <c r="DS248" s="2" t="s">
        <v>656</v>
      </c>
      <c r="DT248" s="2" t="s">
        <v>1412</v>
      </c>
      <c r="DU248" s="2" t="s">
        <v>212</v>
      </c>
      <c r="DV248" s="2" t="s">
        <v>200</v>
      </c>
      <c r="DW248" s="4"/>
      <c r="DX248" s="8"/>
      <c r="DY248" s="4"/>
      <c r="DZ248" s="8"/>
      <c r="EA248" s="7"/>
      <c r="EB248" s="7"/>
      <c r="EC248" s="2" t="s">
        <v>210</v>
      </c>
      <c r="ED248" s="2" t="s">
        <v>197</v>
      </c>
      <c r="EE248" s="2" t="s">
        <v>1180</v>
      </c>
      <c r="EF248" s="2" t="s">
        <v>200</v>
      </c>
      <c r="EG248" s="2" t="s">
        <v>212</v>
      </c>
      <c r="EH248" s="2" t="s">
        <v>200</v>
      </c>
      <c r="EI248" s="4"/>
      <c r="EJ248" s="8"/>
      <c r="EK248" s="4"/>
      <c r="EL248" s="8"/>
      <c r="EM248" s="7"/>
      <c r="EN248" s="7"/>
      <c r="EO248" s="2" t="s">
        <v>210</v>
      </c>
      <c r="EP248" s="2" t="s">
        <v>197</v>
      </c>
      <c r="EQ248" s="2" t="s">
        <v>596</v>
      </c>
      <c r="ER248" s="2" t="s">
        <v>2576</v>
      </c>
      <c r="ES248" s="2" t="s">
        <v>212</v>
      </c>
      <c r="ET248" s="2" t="s">
        <v>200</v>
      </c>
      <c r="EU248" s="4"/>
      <c r="EV248" s="8"/>
      <c r="EW248" s="4">
        <v>1</v>
      </c>
      <c r="EX248" s="8">
        <v>87.35</v>
      </c>
      <c r="EY248" s="7">
        <v>-1</v>
      </c>
      <c r="EZ248" s="7">
        <v>-1</v>
      </c>
      <c r="FA248" s="2" t="s">
        <v>210</v>
      </c>
      <c r="FB248" s="2" t="s">
        <v>197</v>
      </c>
      <c r="FC248" s="2" t="s">
        <v>596</v>
      </c>
      <c r="FD248" s="2" t="s">
        <v>2212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210</v>
      </c>
      <c r="FN248" s="2" t="s">
        <v>197</v>
      </c>
      <c r="FO248" s="2" t="s">
        <v>226</v>
      </c>
      <c r="FP248" s="2" t="s">
        <v>1380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622</v>
      </c>
      <c r="GB248" s="2" t="s">
        <v>2485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254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1812</v>
      </c>
      <c r="GZ248" s="2" t="s">
        <v>1945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369</v>
      </c>
      <c r="HL248" s="2" t="s">
        <v>200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1059</v>
      </c>
      <c r="HV248" s="2" t="s">
        <v>197</v>
      </c>
      <c r="HW248" s="2" t="s">
        <v>200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197</v>
      </c>
      <c r="II248" s="2" t="s">
        <v>596</v>
      </c>
      <c r="IJ248" s="2" t="s">
        <v>2451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228</v>
      </c>
      <c r="IT248" s="2" t="s">
        <v>197</v>
      </c>
      <c r="IU248" s="2" t="s">
        <v>200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228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1817</v>
      </c>
      <c r="JT248" s="2" t="s">
        <v>200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228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243</v>
      </c>
      <c r="KQ248" s="2" t="s">
        <v>612</v>
      </c>
      <c r="KR248" s="2" t="s">
        <v>771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242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254</v>
      </c>
      <c r="LN248" s="2" t="s">
        <v>197</v>
      </c>
      <c r="LO248" s="2" t="s">
        <v>200</v>
      </c>
      <c r="LP248" s="2" t="s">
        <v>200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254</v>
      </c>
      <c r="LZ248" s="2" t="s">
        <v>197</v>
      </c>
      <c r="MA248" s="2" t="s">
        <v>200</v>
      </c>
      <c r="MB248" s="2" t="s">
        <v>200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210</v>
      </c>
      <c r="ML248" s="2" t="s">
        <v>251</v>
      </c>
      <c r="MM248" s="2" t="s">
        <v>2747</v>
      </c>
      <c r="MN248" s="2" t="s">
        <v>2489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254</v>
      </c>
      <c r="NJ248" s="2" t="s">
        <v>197</v>
      </c>
      <c r="NK248" s="2" t="s">
        <v>200</v>
      </c>
      <c r="NL248" s="2" t="s">
        <v>200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210</v>
      </c>
      <c r="NV248" s="2" t="s">
        <v>243</v>
      </c>
      <c r="NW248" s="2" t="s">
        <v>2722</v>
      </c>
      <c r="NX248" s="2" t="s">
        <v>200</v>
      </c>
      <c r="NY248" s="2" t="s">
        <v>212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200</v>
      </c>
      <c r="OH248" s="2" t="s">
        <v>200</v>
      </c>
      <c r="OI248" s="2" t="s">
        <v>200</v>
      </c>
      <c r="OJ248" s="2" t="s">
        <v>200</v>
      </c>
      <c r="OK248" s="2" t="s">
        <v>200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243</v>
      </c>
      <c r="OU248" s="2" t="s">
        <v>1430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307</v>
      </c>
      <c r="PF248" s="2" t="s">
        <v>197</v>
      </c>
      <c r="PG248" s="2" t="s">
        <v>765</v>
      </c>
      <c r="PH248" s="2" t="s">
        <v>1785</v>
      </c>
      <c r="PI248" s="2" t="s">
        <v>212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242</v>
      </c>
      <c r="PR248" s="2" t="s">
        <v>197</v>
      </c>
      <c r="PS248" s="2" t="s">
        <v>200</v>
      </c>
      <c r="PT248" s="2" t="s">
        <v>200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210</v>
      </c>
      <c r="QP248" s="2" t="s">
        <v>243</v>
      </c>
      <c r="QQ248" s="2" t="s">
        <v>887</v>
      </c>
      <c r="QR248" s="2" t="s">
        <v>484</v>
      </c>
      <c r="QS248" s="2" t="s">
        <v>212</v>
      </c>
      <c r="QT248" s="2" t="s">
        <v>200</v>
      </c>
      <c r="QU248" s="4">
        <v>180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>
        <v>80</v>
      </c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>
        <v>160</v>
      </c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>
        <v>260</v>
      </c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2752</v>
      </c>
      <c r="B249" s="2" t="s">
        <v>189</v>
      </c>
      <c r="C249" s="2" t="s">
        <v>2693</v>
      </c>
      <c r="D249" s="2" t="s">
        <v>191</v>
      </c>
      <c r="E249" s="2" t="s">
        <v>1356</v>
      </c>
      <c r="F249" s="2" t="s">
        <v>2753</v>
      </c>
      <c r="G249" s="2" t="s">
        <v>2753</v>
      </c>
      <c r="H249" s="2" t="s">
        <v>2753</v>
      </c>
      <c r="I249" s="2" t="s">
        <v>2754</v>
      </c>
      <c r="J249" s="2" t="s">
        <v>2711</v>
      </c>
      <c r="K249" s="2" t="s">
        <v>2755</v>
      </c>
      <c r="L249" s="3">
        <v>77.99</v>
      </c>
      <c r="M249" s="3">
        <v>81.89</v>
      </c>
      <c r="N249" s="3">
        <v>149.99</v>
      </c>
      <c r="O249" s="2" t="s">
        <v>197</v>
      </c>
      <c r="P249" s="2" t="s">
        <v>198</v>
      </c>
      <c r="Q249" s="2" t="s">
        <v>199</v>
      </c>
      <c r="R249" s="2" t="s">
        <v>200</v>
      </c>
      <c r="S249" s="2" t="s">
        <v>2756</v>
      </c>
      <c r="T249" s="2" t="s">
        <v>200</v>
      </c>
      <c r="U249" s="2" t="s">
        <v>200</v>
      </c>
      <c r="V249" s="2" t="s">
        <v>2757</v>
      </c>
      <c r="W249" s="2" t="s">
        <v>2735</v>
      </c>
      <c r="X249" s="2" t="s">
        <v>2758</v>
      </c>
      <c r="Y249" s="2" t="s">
        <v>2240</v>
      </c>
      <c r="Z249" s="4">
        <v>74</v>
      </c>
      <c r="AA249" s="4">
        <f>=ROUNDDOWN(9.25,0)</f>
      </c>
      <c r="AB249" s="5">
        <v>8</v>
      </c>
      <c r="AC249" s="2" t="s">
        <v>1808</v>
      </c>
      <c r="AD249" s="4">
        <v>30</v>
      </c>
      <c r="AE249" s="4">
        <v>500</v>
      </c>
      <c r="AF249" s="6">
        <v>66</v>
      </c>
      <c r="AG249" s="6">
        <v>49</v>
      </c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/>
      <c r="AP249" s="4">
        <v>4</v>
      </c>
      <c r="AQ249" s="8">
        <v>333.08</v>
      </c>
      <c r="AR249" s="4">
        <v>9</v>
      </c>
      <c r="AS249" s="8">
        <v>737.68</v>
      </c>
      <c r="AT249" s="7">
        <v>-0.5556</v>
      </c>
      <c r="AU249" s="7">
        <v>-0.5485</v>
      </c>
      <c r="AV249" s="4">
        <v>37</v>
      </c>
      <c r="AW249" s="8">
        <v>3321.32</v>
      </c>
      <c r="AX249" s="4">
        <v>63</v>
      </c>
      <c r="AY249" s="8">
        <v>5864.39</v>
      </c>
      <c r="AZ249" s="7">
        <v>-0.4127</v>
      </c>
      <c r="BA249" s="7">
        <v>-0.4336</v>
      </c>
      <c r="BB249" s="7">
        <v>0.1003</v>
      </c>
      <c r="BC249" s="4">
        <v>37</v>
      </c>
      <c r="BD249" s="8">
        <v>3321.32</v>
      </c>
      <c r="BE249" s="4">
        <v>63</v>
      </c>
      <c r="BF249" s="8">
        <v>5864.39</v>
      </c>
      <c r="BG249" s="7">
        <v>-0.4127</v>
      </c>
      <c r="BH249" s="7">
        <v>-0.4336</v>
      </c>
      <c r="BI249" s="7">
        <v>1</v>
      </c>
      <c r="BJ249" s="4">
        <v>4</v>
      </c>
      <c r="BK249" s="8">
        <v>333.08</v>
      </c>
      <c r="BL249" s="2" t="s">
        <v>2759</v>
      </c>
      <c r="BM249" s="7">
        <v>1</v>
      </c>
      <c r="BN249" s="7">
        <v>1</v>
      </c>
      <c r="BO249" s="4"/>
      <c r="BP249" s="8"/>
      <c r="BQ249" s="4">
        <v>6</v>
      </c>
      <c r="BR249" s="8">
        <v>503.58</v>
      </c>
      <c r="BS249" s="7">
        <v>-1</v>
      </c>
      <c r="BT249" s="7">
        <v>-1</v>
      </c>
      <c r="BU249" s="2" t="s">
        <v>210</v>
      </c>
      <c r="BV249" s="2" t="s">
        <v>197</v>
      </c>
      <c r="BW249" s="2" t="s">
        <v>200</v>
      </c>
      <c r="BX249" s="2" t="s">
        <v>1462</v>
      </c>
      <c r="BY249" s="2" t="s">
        <v>212</v>
      </c>
      <c r="BZ249" s="2" t="s">
        <v>200</v>
      </c>
      <c r="CA249" s="4">
        <v>1</v>
      </c>
      <c r="CB249" s="8">
        <v>79.55</v>
      </c>
      <c r="CC249" s="4">
        <v>1</v>
      </c>
      <c r="CD249" s="8">
        <v>71.6</v>
      </c>
      <c r="CE249" s="7"/>
      <c r="CF249" s="7">
        <v>0.111</v>
      </c>
      <c r="CG249" s="2" t="s">
        <v>210</v>
      </c>
      <c r="CH249" s="2" t="s">
        <v>197</v>
      </c>
      <c r="CI249" s="2" t="s">
        <v>2700</v>
      </c>
      <c r="CJ249" s="2" t="s">
        <v>2703</v>
      </c>
      <c r="CK249" s="2" t="s">
        <v>212</v>
      </c>
      <c r="CL249" s="2" t="s">
        <v>200</v>
      </c>
      <c r="CM249" s="4"/>
      <c r="CN249" s="8"/>
      <c r="CO249" s="4">
        <v>1</v>
      </c>
      <c r="CP249" s="8">
        <v>77.99</v>
      </c>
      <c r="CQ249" s="7">
        <v>-1</v>
      </c>
      <c r="CR249" s="7">
        <v>-1</v>
      </c>
      <c r="CS249" s="2" t="s">
        <v>210</v>
      </c>
      <c r="CT249" s="2" t="s">
        <v>243</v>
      </c>
      <c r="CU249" s="2" t="s">
        <v>2702</v>
      </c>
      <c r="CV249" s="2" t="s">
        <v>2197</v>
      </c>
      <c r="CW249" s="2" t="s">
        <v>212</v>
      </c>
      <c r="CX249" s="2" t="s">
        <v>200</v>
      </c>
      <c r="CY249" s="4">
        <v>3</v>
      </c>
      <c r="CZ249" s="8">
        <v>253.53</v>
      </c>
      <c r="DA249" s="4">
        <v>1</v>
      </c>
      <c r="DB249" s="8">
        <v>84.51</v>
      </c>
      <c r="DC249" s="7">
        <v>2</v>
      </c>
      <c r="DD249" s="7">
        <v>2</v>
      </c>
      <c r="DE249" s="2" t="s">
        <v>210</v>
      </c>
      <c r="DF249" s="2" t="s">
        <v>197</v>
      </c>
      <c r="DG249" s="2" t="s">
        <v>1932</v>
      </c>
      <c r="DH249" s="2" t="s">
        <v>2471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197</v>
      </c>
      <c r="DS249" s="2" t="s">
        <v>2704</v>
      </c>
      <c r="DT249" s="2" t="s">
        <v>2702</v>
      </c>
      <c r="DU249" s="2" t="s">
        <v>212</v>
      </c>
      <c r="DV249" s="2" t="s">
        <v>200</v>
      </c>
      <c r="DW249" s="4"/>
      <c r="DX249" s="8"/>
      <c r="DY249" s="4"/>
      <c r="DZ249" s="8"/>
      <c r="EA249" s="7"/>
      <c r="EB249" s="7"/>
      <c r="EC249" s="2" t="s">
        <v>210</v>
      </c>
      <c r="ED249" s="2" t="s">
        <v>251</v>
      </c>
      <c r="EE249" s="2" t="s">
        <v>294</v>
      </c>
      <c r="EF249" s="2" t="s">
        <v>316</v>
      </c>
      <c r="EG249" s="2" t="s">
        <v>212</v>
      </c>
      <c r="EH249" s="2" t="s">
        <v>200</v>
      </c>
      <c r="EI249" s="4"/>
      <c r="EJ249" s="8"/>
      <c r="EK249" s="4"/>
      <c r="EL249" s="8"/>
      <c r="EM249" s="7"/>
      <c r="EN249" s="7"/>
      <c r="EO249" s="2" t="s">
        <v>210</v>
      </c>
      <c r="EP249" s="2" t="s">
        <v>197</v>
      </c>
      <c r="EQ249" s="2" t="s">
        <v>689</v>
      </c>
      <c r="ER249" s="2" t="s">
        <v>2727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2290</v>
      </c>
      <c r="FD249" s="2" t="s">
        <v>1633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210</v>
      </c>
      <c r="FN249" s="2" t="s">
        <v>197</v>
      </c>
      <c r="FO249" s="2" t="s">
        <v>226</v>
      </c>
      <c r="FP249" s="2" t="s">
        <v>2197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197</v>
      </c>
      <c r="GA249" s="2" t="s">
        <v>622</v>
      </c>
      <c r="GB249" s="2" t="s">
        <v>704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254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197</v>
      </c>
      <c r="GY249" s="2" t="s">
        <v>1321</v>
      </c>
      <c r="GZ249" s="2" t="s">
        <v>2157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197</v>
      </c>
      <c r="HK249" s="2" t="s">
        <v>369</v>
      </c>
      <c r="HL249" s="2" t="s">
        <v>1152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1059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197</v>
      </c>
      <c r="II249" s="2" t="s">
        <v>659</v>
      </c>
      <c r="IJ249" s="2" t="s">
        <v>2760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228</v>
      </c>
      <c r="IT249" s="2" t="s">
        <v>197</v>
      </c>
      <c r="IU249" s="2" t="s">
        <v>200</v>
      </c>
      <c r="IV249" s="2" t="s">
        <v>200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254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1817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228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243</v>
      </c>
      <c r="KQ249" s="2" t="s">
        <v>945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242</v>
      </c>
      <c r="LB249" s="2" t="s">
        <v>197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243</v>
      </c>
      <c r="LO249" s="2" t="s">
        <v>248</v>
      </c>
      <c r="LP249" s="2" t="s">
        <v>401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197</v>
      </c>
      <c r="MA249" s="2" t="s">
        <v>1111</v>
      </c>
      <c r="MB249" s="2" t="s">
        <v>2390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210</v>
      </c>
      <c r="ML249" s="2" t="s">
        <v>251</v>
      </c>
      <c r="MM249" s="2" t="s">
        <v>1548</v>
      </c>
      <c r="MN249" s="2" t="s">
        <v>2760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254</v>
      </c>
      <c r="NJ249" s="2" t="s">
        <v>197</v>
      </c>
      <c r="NK249" s="2" t="s">
        <v>200</v>
      </c>
      <c r="NL249" s="2" t="s">
        <v>200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210</v>
      </c>
      <c r="NV249" s="2" t="s">
        <v>243</v>
      </c>
      <c r="NW249" s="2" t="s">
        <v>2722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200</v>
      </c>
      <c r="OH249" s="2" t="s">
        <v>200</v>
      </c>
      <c r="OI249" s="2" t="s">
        <v>200</v>
      </c>
      <c r="OJ249" s="2" t="s">
        <v>200</v>
      </c>
      <c r="OK249" s="2" t="s">
        <v>200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210</v>
      </c>
      <c r="OT249" s="2" t="s">
        <v>243</v>
      </c>
      <c r="OU249" s="2" t="s">
        <v>1430</v>
      </c>
      <c r="OV249" s="2" t="s">
        <v>200</v>
      </c>
      <c r="OW249" s="2" t="s">
        <v>212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307</v>
      </c>
      <c r="PF249" s="2" t="s">
        <v>197</v>
      </c>
      <c r="PG249" s="2" t="s">
        <v>765</v>
      </c>
      <c r="PH249" s="2" t="s">
        <v>200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242</v>
      </c>
      <c r="PR249" s="2" t="s">
        <v>197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210</v>
      </c>
      <c r="QP249" s="2" t="s">
        <v>243</v>
      </c>
      <c r="QQ249" s="2" t="s">
        <v>265</v>
      </c>
      <c r="QR249" s="2" t="s">
        <v>2761</v>
      </c>
      <c r="QS249" s="2" t="s">
        <v>212</v>
      </c>
      <c r="QT249" s="2" t="s">
        <v>200</v>
      </c>
      <c r="QU249" s="4">
        <v>73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>
        <v>1</v>
      </c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>
        <v>30</v>
      </c>
      <c r="RQ249" s="4"/>
      <c r="RR249" s="4">
        <v>20</v>
      </c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>
        <v>60</v>
      </c>
      <c r="SI249" s="4">
        <v>70</v>
      </c>
      <c r="SJ249" s="4"/>
      <c r="SK249" s="4"/>
      <c r="SL249" s="4"/>
      <c r="SM249" s="4">
        <v>130</v>
      </c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>
        <v>80</v>
      </c>
      <c r="TB249" s="4"/>
      <c r="TC249" s="4"/>
      <c r="TD249" s="4">
        <v>110</v>
      </c>
      <c r="TE249" s="4"/>
      <c r="TF249" s="4"/>
      <c r="TG249" s="4"/>
      <c r="TH249" s="4"/>
      <c r="TI249" s="4"/>
      <c r="TJ249" s="4"/>
    </row>
    <row r="250">
      <c r="A250" s="2" t="s">
        <v>2762</v>
      </c>
      <c r="B250" s="2" t="s">
        <v>189</v>
      </c>
      <c r="C250" s="2" t="s">
        <v>2693</v>
      </c>
      <c r="D250" s="2" t="s">
        <v>191</v>
      </c>
      <c r="E250" s="2" t="s">
        <v>1356</v>
      </c>
      <c r="F250" s="2" t="s">
        <v>2753</v>
      </c>
      <c r="G250" s="2" t="s">
        <v>2753</v>
      </c>
      <c r="H250" s="2" t="s">
        <v>2753</v>
      </c>
      <c r="I250" s="2" t="s">
        <v>2754</v>
      </c>
      <c r="J250" s="2" t="s">
        <v>2715</v>
      </c>
      <c r="K250" s="2" t="s">
        <v>2755</v>
      </c>
      <c r="L250" s="3">
        <v>83.19</v>
      </c>
      <c r="M250" s="3">
        <v>87.35</v>
      </c>
      <c r="N250" s="3">
        <v>159.99</v>
      </c>
      <c r="O250" s="2" t="s">
        <v>197</v>
      </c>
      <c r="P250" s="2" t="s">
        <v>198</v>
      </c>
      <c r="Q250" s="2" t="s">
        <v>199</v>
      </c>
      <c r="R250" s="2" t="s">
        <v>200</v>
      </c>
      <c r="S250" s="2" t="s">
        <v>2756</v>
      </c>
      <c r="T250" s="2" t="s">
        <v>200</v>
      </c>
      <c r="U250" s="2" t="s">
        <v>200</v>
      </c>
      <c r="V250" s="2" t="s">
        <v>2757</v>
      </c>
      <c r="W250" s="2" t="s">
        <v>2735</v>
      </c>
      <c r="X250" s="2" t="s">
        <v>2758</v>
      </c>
      <c r="Y250" s="2" t="s">
        <v>2763</v>
      </c>
      <c r="Z250" s="4">
        <v>662</v>
      </c>
      <c r="AA250" s="4">
        <f>=ROUNDDOWN(16.1463414634146,0)</f>
      </c>
      <c r="AB250" s="5">
        <v>41</v>
      </c>
      <c r="AC250" s="2" t="s">
        <v>2764</v>
      </c>
      <c r="AD250" s="4">
        <v>140</v>
      </c>
      <c r="AE250" s="4">
        <v>2010</v>
      </c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/>
      <c r="AP250" s="4">
        <v>15</v>
      </c>
      <c r="AQ250" s="8">
        <v>1256.58</v>
      </c>
      <c r="AR250" s="4">
        <v>28</v>
      </c>
      <c r="AS250" s="8">
        <v>2492.97</v>
      </c>
      <c r="AT250" s="7">
        <v>-0.4643</v>
      </c>
      <c r="AU250" s="7">
        <v>-0.496</v>
      </c>
      <c r="AV250" s="4" t="s">
        <v>200</v>
      </c>
      <c r="AW250" s="8" t="s">
        <v>200</v>
      </c>
      <c r="AX250" s="4" t="s">
        <v>200</v>
      </c>
      <c r="AY250" s="8" t="s">
        <v>200</v>
      </c>
      <c r="AZ250" s="7" t="s">
        <v>200</v>
      </c>
      <c r="BA250" s="7" t="s">
        <v>200</v>
      </c>
      <c r="BB250" s="7">
        <v>0.3783</v>
      </c>
      <c r="BC250" s="4" t="s">
        <v>200</v>
      </c>
      <c r="BD250" s="8" t="s">
        <v>200</v>
      </c>
      <c r="BE250" s="4" t="s">
        <v>200</v>
      </c>
      <c r="BF250" s="8" t="s">
        <v>200</v>
      </c>
      <c r="BG250" s="7" t="s">
        <v>200</v>
      </c>
      <c r="BH250" s="7" t="s">
        <v>200</v>
      </c>
      <c r="BI250" s="7" t="s">
        <v>200</v>
      </c>
      <c r="BJ250" s="4">
        <v>15</v>
      </c>
      <c r="BK250" s="8">
        <v>1256.58</v>
      </c>
      <c r="BL250" s="2" t="s">
        <v>2765</v>
      </c>
      <c r="BM250" s="7">
        <v>1</v>
      </c>
      <c r="BN250" s="7">
        <v>1</v>
      </c>
      <c r="BO250" s="4">
        <v>3</v>
      </c>
      <c r="BP250" s="8">
        <v>256.29</v>
      </c>
      <c r="BQ250" s="4">
        <v>13</v>
      </c>
      <c r="BR250" s="8">
        <v>1169.09</v>
      </c>
      <c r="BS250" s="7">
        <v>-0.7692</v>
      </c>
      <c r="BT250" s="7">
        <v>-0.7808</v>
      </c>
      <c r="BU250" s="2" t="s">
        <v>210</v>
      </c>
      <c r="BV250" s="2" t="s">
        <v>197</v>
      </c>
      <c r="BW250" s="2" t="s">
        <v>200</v>
      </c>
      <c r="BX250" s="2" t="s">
        <v>1462</v>
      </c>
      <c r="BY250" s="2" t="s">
        <v>212</v>
      </c>
      <c r="BZ250" s="2" t="s">
        <v>200</v>
      </c>
      <c r="CA250" s="4"/>
      <c r="CB250" s="8"/>
      <c r="CC250" s="4">
        <v>1</v>
      </c>
      <c r="CD250" s="8">
        <v>85.24</v>
      </c>
      <c r="CE250" s="7">
        <v>-1</v>
      </c>
      <c r="CF250" s="7">
        <v>-1</v>
      </c>
      <c r="CG250" s="2" t="s">
        <v>210</v>
      </c>
      <c r="CH250" s="2" t="s">
        <v>197</v>
      </c>
      <c r="CI250" s="2" t="s">
        <v>2700</v>
      </c>
      <c r="CJ250" s="2" t="s">
        <v>2720</v>
      </c>
      <c r="CK250" s="2" t="s">
        <v>212</v>
      </c>
      <c r="CL250" s="2" t="s">
        <v>200</v>
      </c>
      <c r="CM250" s="4"/>
      <c r="CN250" s="8"/>
      <c r="CO250" s="4">
        <v>1</v>
      </c>
      <c r="CP250" s="8">
        <v>83.19</v>
      </c>
      <c r="CQ250" s="7">
        <v>-1</v>
      </c>
      <c r="CR250" s="7">
        <v>-1</v>
      </c>
      <c r="CS250" s="2" t="s">
        <v>210</v>
      </c>
      <c r="CT250" s="2" t="s">
        <v>243</v>
      </c>
      <c r="CU250" s="2" t="s">
        <v>2702</v>
      </c>
      <c r="CV250" s="2" t="s">
        <v>884</v>
      </c>
      <c r="CW250" s="2" t="s">
        <v>212</v>
      </c>
      <c r="CX250" s="2" t="s">
        <v>200</v>
      </c>
      <c r="CY250" s="4"/>
      <c r="CZ250" s="8"/>
      <c r="DA250" s="4">
        <v>4</v>
      </c>
      <c r="DB250" s="8">
        <v>362.2</v>
      </c>
      <c r="DC250" s="7">
        <v>-1</v>
      </c>
      <c r="DD250" s="7">
        <v>-1</v>
      </c>
      <c r="DE250" s="2" t="s">
        <v>210</v>
      </c>
      <c r="DF250" s="2" t="s">
        <v>197</v>
      </c>
      <c r="DG250" s="2" t="s">
        <v>1932</v>
      </c>
      <c r="DH250" s="2" t="s">
        <v>2700</v>
      </c>
      <c r="DI250" s="2" t="s">
        <v>212</v>
      </c>
      <c r="DJ250" s="2" t="s">
        <v>200</v>
      </c>
      <c r="DK250" s="4">
        <v>2</v>
      </c>
      <c r="DL250" s="8">
        <v>170.88</v>
      </c>
      <c r="DM250" s="4">
        <v>1</v>
      </c>
      <c r="DN250" s="8">
        <v>85.44</v>
      </c>
      <c r="DO250" s="7">
        <v>1</v>
      </c>
      <c r="DP250" s="7">
        <v>1</v>
      </c>
      <c r="DQ250" s="2" t="s">
        <v>210</v>
      </c>
      <c r="DR250" s="2" t="s">
        <v>197</v>
      </c>
      <c r="DS250" s="2" t="s">
        <v>2704</v>
      </c>
      <c r="DT250" s="2" t="s">
        <v>2766</v>
      </c>
      <c r="DU250" s="2" t="s">
        <v>212</v>
      </c>
      <c r="DV250" s="2" t="s">
        <v>200</v>
      </c>
      <c r="DW250" s="4"/>
      <c r="DX250" s="8"/>
      <c r="DY250" s="4">
        <v>1</v>
      </c>
      <c r="DZ250" s="8">
        <v>93.13</v>
      </c>
      <c r="EA250" s="7">
        <v>-1</v>
      </c>
      <c r="EB250" s="7">
        <v>-1</v>
      </c>
      <c r="EC250" s="2" t="s">
        <v>210</v>
      </c>
      <c r="ED250" s="2" t="s">
        <v>251</v>
      </c>
      <c r="EE250" s="2" t="s">
        <v>294</v>
      </c>
      <c r="EF250" s="2" t="s">
        <v>1600</v>
      </c>
      <c r="EG250" s="2" t="s">
        <v>212</v>
      </c>
      <c r="EH250" s="2" t="s">
        <v>200</v>
      </c>
      <c r="EI250" s="4"/>
      <c r="EJ250" s="8"/>
      <c r="EK250" s="4">
        <v>2</v>
      </c>
      <c r="EL250" s="8">
        <v>167.74</v>
      </c>
      <c r="EM250" s="7">
        <v>-1</v>
      </c>
      <c r="EN250" s="7">
        <v>-1</v>
      </c>
      <c r="EO250" s="2" t="s">
        <v>210</v>
      </c>
      <c r="EP250" s="2" t="s">
        <v>197</v>
      </c>
      <c r="EQ250" s="2" t="s">
        <v>689</v>
      </c>
      <c r="ER250" s="2" t="s">
        <v>2767</v>
      </c>
      <c r="ES250" s="2" t="s">
        <v>212</v>
      </c>
      <c r="ET250" s="2" t="s">
        <v>200</v>
      </c>
      <c r="EU250" s="4">
        <v>4</v>
      </c>
      <c r="EV250" s="8">
        <v>366.88</v>
      </c>
      <c r="EW250" s="4"/>
      <c r="EX250" s="8"/>
      <c r="EY250" s="7"/>
      <c r="EZ250" s="7"/>
      <c r="FA250" s="2" t="s">
        <v>210</v>
      </c>
      <c r="FB250" s="2" t="s">
        <v>197</v>
      </c>
      <c r="FC250" s="2" t="s">
        <v>2290</v>
      </c>
      <c r="FD250" s="2" t="s">
        <v>1911</v>
      </c>
      <c r="FE250" s="2" t="s">
        <v>212</v>
      </c>
      <c r="FF250" s="2" t="s">
        <v>200</v>
      </c>
      <c r="FG250" s="4">
        <v>1</v>
      </c>
      <c r="FH250" s="8">
        <v>88.06</v>
      </c>
      <c r="FI250" s="4">
        <v>1</v>
      </c>
      <c r="FJ250" s="8">
        <v>88.06</v>
      </c>
      <c r="FK250" s="7"/>
      <c r="FL250" s="7"/>
      <c r="FM250" s="2" t="s">
        <v>210</v>
      </c>
      <c r="FN250" s="2" t="s">
        <v>197</v>
      </c>
      <c r="FO250" s="2" t="s">
        <v>226</v>
      </c>
      <c r="FP250" s="2" t="s">
        <v>2156</v>
      </c>
      <c r="FQ250" s="2" t="s">
        <v>212</v>
      </c>
      <c r="FR250" s="2" t="s">
        <v>200</v>
      </c>
      <c r="FS250" s="4">
        <v>4</v>
      </c>
      <c r="FT250" s="8">
        <v>287.12</v>
      </c>
      <c r="FU250" s="4">
        <v>4</v>
      </c>
      <c r="FV250" s="8">
        <v>358.88</v>
      </c>
      <c r="FW250" s="7"/>
      <c r="FX250" s="7">
        <v>-0.2</v>
      </c>
      <c r="FY250" s="2" t="s">
        <v>210</v>
      </c>
      <c r="FZ250" s="2" t="s">
        <v>197</v>
      </c>
      <c r="GA250" s="2" t="s">
        <v>622</v>
      </c>
      <c r="GB250" s="2" t="s">
        <v>862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254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210</v>
      </c>
      <c r="GX250" s="2" t="s">
        <v>197</v>
      </c>
      <c r="GY250" s="2" t="s">
        <v>2768</v>
      </c>
      <c r="GZ250" s="2" t="s">
        <v>2769</v>
      </c>
      <c r="HA250" s="2" t="s">
        <v>212</v>
      </c>
      <c r="HB250" s="2" t="s">
        <v>200</v>
      </c>
      <c r="HC250" s="4">
        <v>1</v>
      </c>
      <c r="HD250" s="8">
        <v>87.35</v>
      </c>
      <c r="HE250" s="4"/>
      <c r="HF250" s="8"/>
      <c r="HG250" s="7"/>
      <c r="HH250" s="7"/>
      <c r="HI250" s="2" t="s">
        <v>210</v>
      </c>
      <c r="HJ250" s="2" t="s">
        <v>197</v>
      </c>
      <c r="HK250" s="2" t="s">
        <v>369</v>
      </c>
      <c r="HL250" s="2" t="s">
        <v>1799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307</v>
      </c>
      <c r="HV250" s="2" t="s">
        <v>197</v>
      </c>
      <c r="HW250" s="2" t="s">
        <v>535</v>
      </c>
      <c r="HX250" s="2" t="s">
        <v>200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197</v>
      </c>
      <c r="II250" s="2" t="s">
        <v>659</v>
      </c>
      <c r="IJ250" s="2" t="s">
        <v>1548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210</v>
      </c>
      <c r="IT250" s="2" t="s">
        <v>197</v>
      </c>
      <c r="IU250" s="2" t="s">
        <v>1969</v>
      </c>
      <c r="IV250" s="2" t="s">
        <v>200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254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1817</v>
      </c>
      <c r="JT250" s="2" t="s">
        <v>2770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228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243</v>
      </c>
      <c r="KQ250" s="2" t="s">
        <v>945</v>
      </c>
      <c r="KR250" s="2" t="s">
        <v>2771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242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243</v>
      </c>
      <c r="LO250" s="2" t="s">
        <v>248</v>
      </c>
      <c r="LP250" s="2" t="s">
        <v>441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197</v>
      </c>
      <c r="MA250" s="2" t="s">
        <v>419</v>
      </c>
      <c r="MB250" s="2" t="s">
        <v>1425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210</v>
      </c>
      <c r="ML250" s="2" t="s">
        <v>251</v>
      </c>
      <c r="MM250" s="2" t="s">
        <v>1548</v>
      </c>
      <c r="MN250" s="2" t="s">
        <v>2772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254</v>
      </c>
      <c r="NJ250" s="2" t="s">
        <v>197</v>
      </c>
      <c r="NK250" s="2" t="s">
        <v>200</v>
      </c>
      <c r="NL250" s="2" t="s">
        <v>200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210</v>
      </c>
      <c r="NV250" s="2" t="s">
        <v>243</v>
      </c>
      <c r="NW250" s="2" t="s">
        <v>2722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200</v>
      </c>
      <c r="OH250" s="2" t="s">
        <v>200</v>
      </c>
      <c r="OI250" s="2" t="s">
        <v>200</v>
      </c>
      <c r="OJ250" s="2" t="s">
        <v>200</v>
      </c>
      <c r="OK250" s="2" t="s">
        <v>200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210</v>
      </c>
      <c r="OT250" s="2" t="s">
        <v>243</v>
      </c>
      <c r="OU250" s="2" t="s">
        <v>1430</v>
      </c>
      <c r="OV250" s="2" t="s">
        <v>200</v>
      </c>
      <c r="OW250" s="2" t="s">
        <v>212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307</v>
      </c>
      <c r="PF250" s="2" t="s">
        <v>197</v>
      </c>
      <c r="PG250" s="2" t="s">
        <v>765</v>
      </c>
      <c r="PH250" s="2" t="s">
        <v>554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242</v>
      </c>
      <c r="PR250" s="2" t="s">
        <v>197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210</v>
      </c>
      <c r="QP250" s="2" t="s">
        <v>243</v>
      </c>
      <c r="QQ250" s="2" t="s">
        <v>2183</v>
      </c>
      <c r="QR250" s="2" t="s">
        <v>2773</v>
      </c>
      <c r="QS250" s="2" t="s">
        <v>212</v>
      </c>
      <c r="QT250" s="2" t="s">
        <v>200</v>
      </c>
      <c r="QU250" s="4">
        <v>402</v>
      </c>
      <c r="QV250" s="4"/>
      <c r="QW250" s="4"/>
      <c r="QX250" s="4">
        <v>260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>
        <v>140</v>
      </c>
      <c r="RS250" s="4"/>
      <c r="RT250" s="4"/>
      <c r="RU250" s="4"/>
      <c r="RV250" s="4"/>
      <c r="RW250" s="4"/>
      <c r="RX250" s="4"/>
      <c r="RY250" s="4"/>
      <c r="RZ250" s="4">
        <v>230</v>
      </c>
      <c r="SA250" s="4"/>
      <c r="SB250" s="4"/>
      <c r="SC250" s="4"/>
      <c r="SD250" s="4"/>
      <c r="SE250" s="4"/>
      <c r="SF250" s="4"/>
      <c r="SG250" s="4"/>
      <c r="SH250" s="4"/>
      <c r="SI250" s="4">
        <v>120</v>
      </c>
      <c r="SJ250" s="4"/>
      <c r="SK250" s="4">
        <v>210</v>
      </c>
      <c r="SL250" s="4"/>
      <c r="SM250" s="4">
        <v>680</v>
      </c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>
        <v>270</v>
      </c>
      <c r="TB250" s="4"/>
      <c r="TC250" s="4"/>
      <c r="TD250" s="4">
        <v>360</v>
      </c>
      <c r="TE250" s="4"/>
      <c r="TF250" s="4"/>
      <c r="TG250" s="4"/>
      <c r="TH250" s="4"/>
      <c r="TI250" s="4"/>
      <c r="TJ250" s="4"/>
    </row>
    <row r="251">
      <c r="A251" s="2" t="s">
        <v>2774</v>
      </c>
      <c r="B251" s="2" t="s">
        <v>189</v>
      </c>
      <c r="C251" s="2" t="s">
        <v>2693</v>
      </c>
      <c r="D251" s="2" t="s">
        <v>191</v>
      </c>
      <c r="E251" s="2" t="s">
        <v>1356</v>
      </c>
      <c r="F251" s="2" t="s">
        <v>2753</v>
      </c>
      <c r="G251" s="2" t="s">
        <v>2753</v>
      </c>
      <c r="H251" s="2" t="s">
        <v>2753</v>
      </c>
      <c r="I251" s="2" t="s">
        <v>2754</v>
      </c>
      <c r="J251" s="2" t="s">
        <v>1516</v>
      </c>
      <c r="K251" s="2" t="s">
        <v>2755</v>
      </c>
      <c r="L251" s="3">
        <v>93.59</v>
      </c>
      <c r="M251" s="3">
        <v>98.27</v>
      </c>
      <c r="N251" s="3">
        <v>179.99</v>
      </c>
      <c r="O251" s="2" t="s">
        <v>197</v>
      </c>
      <c r="P251" s="2" t="s">
        <v>198</v>
      </c>
      <c r="Q251" s="2" t="s">
        <v>199</v>
      </c>
      <c r="R251" s="2" t="s">
        <v>200</v>
      </c>
      <c r="S251" s="2" t="s">
        <v>2756</v>
      </c>
      <c r="T251" s="2" t="s">
        <v>200</v>
      </c>
      <c r="U251" s="2" t="s">
        <v>200</v>
      </c>
      <c r="V251" s="2" t="s">
        <v>2757</v>
      </c>
      <c r="W251" s="2" t="s">
        <v>2735</v>
      </c>
      <c r="X251" s="2" t="s">
        <v>2758</v>
      </c>
      <c r="Y251" s="2" t="s">
        <v>2763</v>
      </c>
      <c r="Z251" s="4">
        <v>383</v>
      </c>
      <c r="AA251" s="4">
        <f>=ROUNDDOWN(14.1851851851852,0)</f>
      </c>
      <c r="AB251" s="5">
        <v>27</v>
      </c>
      <c r="AC251" s="2" t="s">
        <v>1808</v>
      </c>
      <c r="AD251" s="4">
        <v>120</v>
      </c>
      <c r="AE251" s="4">
        <v>1210</v>
      </c>
      <c r="AF251" s="6">
        <v>66</v>
      </c>
      <c r="AG251" s="6">
        <v>49</v>
      </c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/>
      <c r="AP251" s="4">
        <v>15</v>
      </c>
      <c r="AQ251" s="8">
        <v>1451.59</v>
      </c>
      <c r="AR251" s="4">
        <v>21</v>
      </c>
      <c r="AS251" s="8">
        <v>2144.67</v>
      </c>
      <c r="AT251" s="7">
        <v>-0.2857</v>
      </c>
      <c r="AU251" s="7">
        <v>-0.3232</v>
      </c>
      <c r="AV251" s="4" t="s">
        <v>200</v>
      </c>
      <c r="AW251" s="8" t="s">
        <v>200</v>
      </c>
      <c r="AX251" s="4" t="s">
        <v>200</v>
      </c>
      <c r="AY251" s="8" t="s">
        <v>200</v>
      </c>
      <c r="AZ251" s="7" t="s">
        <v>200</v>
      </c>
      <c r="BA251" s="7" t="s">
        <v>200</v>
      </c>
      <c r="BB251" s="7">
        <v>0.4371</v>
      </c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 t="s">
        <v>200</v>
      </c>
      <c r="BJ251" s="4">
        <v>15</v>
      </c>
      <c r="BK251" s="8">
        <v>1451.59</v>
      </c>
      <c r="BL251" s="2" t="s">
        <v>2775</v>
      </c>
      <c r="BM251" s="7">
        <v>1</v>
      </c>
      <c r="BN251" s="7">
        <v>1</v>
      </c>
      <c r="BO251" s="4">
        <v>1</v>
      </c>
      <c r="BP251" s="8">
        <v>96.82</v>
      </c>
      <c r="BQ251" s="4">
        <v>12</v>
      </c>
      <c r="BR251" s="8">
        <v>1223.04</v>
      </c>
      <c r="BS251" s="7">
        <v>-0.9167</v>
      </c>
      <c r="BT251" s="7">
        <v>-0.9208</v>
      </c>
      <c r="BU251" s="2" t="s">
        <v>210</v>
      </c>
      <c r="BV251" s="2" t="s">
        <v>197</v>
      </c>
      <c r="BW251" s="2" t="s">
        <v>200</v>
      </c>
      <c r="BX251" s="2" t="s">
        <v>1460</v>
      </c>
      <c r="BY251" s="2" t="s">
        <v>212</v>
      </c>
      <c r="BZ251" s="2" t="s">
        <v>200</v>
      </c>
      <c r="CA251" s="4">
        <v>1</v>
      </c>
      <c r="CB251" s="8">
        <v>82.1</v>
      </c>
      <c r="CC251" s="4"/>
      <c r="CD251" s="8"/>
      <c r="CE251" s="7"/>
      <c r="CF251" s="7"/>
      <c r="CG251" s="2" t="s">
        <v>210</v>
      </c>
      <c r="CH251" s="2" t="s">
        <v>197</v>
      </c>
      <c r="CI251" s="2" t="s">
        <v>2700</v>
      </c>
      <c r="CJ251" s="2" t="s">
        <v>2776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243</v>
      </c>
      <c r="CU251" s="2" t="s">
        <v>2702</v>
      </c>
      <c r="CV251" s="2" t="s">
        <v>1634</v>
      </c>
      <c r="CW251" s="2" t="s">
        <v>212</v>
      </c>
      <c r="CX251" s="2" t="s">
        <v>200</v>
      </c>
      <c r="CY251" s="4">
        <v>2</v>
      </c>
      <c r="CZ251" s="8">
        <v>205.22</v>
      </c>
      <c r="DA251" s="4">
        <v>7</v>
      </c>
      <c r="DB251" s="8">
        <v>718.27</v>
      </c>
      <c r="DC251" s="7">
        <v>-0.7143</v>
      </c>
      <c r="DD251" s="7">
        <v>-0.7143</v>
      </c>
      <c r="DE251" s="2" t="s">
        <v>210</v>
      </c>
      <c r="DF251" s="2" t="s">
        <v>197</v>
      </c>
      <c r="DG251" s="2" t="s">
        <v>1932</v>
      </c>
      <c r="DH251" s="2" t="s">
        <v>1590</v>
      </c>
      <c r="DI251" s="2" t="s">
        <v>212</v>
      </c>
      <c r="DJ251" s="2" t="s">
        <v>200</v>
      </c>
      <c r="DK251" s="4">
        <v>2</v>
      </c>
      <c r="DL251" s="8">
        <v>193.68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2704</v>
      </c>
      <c r="DT251" s="2" t="s">
        <v>2777</v>
      </c>
      <c r="DU251" s="2" t="s">
        <v>212</v>
      </c>
      <c r="DV251" s="2" t="s">
        <v>200</v>
      </c>
      <c r="DW251" s="4"/>
      <c r="DX251" s="8"/>
      <c r="DY251" s="4"/>
      <c r="DZ251" s="8"/>
      <c r="EA251" s="7"/>
      <c r="EB251" s="7"/>
      <c r="EC251" s="2" t="s">
        <v>210</v>
      </c>
      <c r="ED251" s="2" t="s">
        <v>197</v>
      </c>
      <c r="EE251" s="2" t="s">
        <v>294</v>
      </c>
      <c r="EF251" s="2" t="s">
        <v>2778</v>
      </c>
      <c r="EG251" s="2" t="s">
        <v>212</v>
      </c>
      <c r="EH251" s="2" t="s">
        <v>200</v>
      </c>
      <c r="EI251" s="4">
        <v>2</v>
      </c>
      <c r="EJ251" s="8">
        <v>190.1</v>
      </c>
      <c r="EK251" s="4"/>
      <c r="EL251" s="8"/>
      <c r="EM251" s="7"/>
      <c r="EN251" s="7"/>
      <c r="EO251" s="2" t="s">
        <v>210</v>
      </c>
      <c r="EP251" s="2" t="s">
        <v>197</v>
      </c>
      <c r="EQ251" s="2" t="s">
        <v>689</v>
      </c>
      <c r="ER251" s="2" t="s">
        <v>2718</v>
      </c>
      <c r="ES251" s="2" t="s">
        <v>212</v>
      </c>
      <c r="ET251" s="2" t="s">
        <v>200</v>
      </c>
      <c r="EU251" s="4">
        <v>4</v>
      </c>
      <c r="EV251" s="8">
        <v>412.72</v>
      </c>
      <c r="EW251" s="4"/>
      <c r="EX251" s="8"/>
      <c r="EY251" s="7"/>
      <c r="EZ251" s="7"/>
      <c r="FA251" s="2" t="s">
        <v>210</v>
      </c>
      <c r="FB251" s="2" t="s">
        <v>197</v>
      </c>
      <c r="FC251" s="2" t="s">
        <v>2290</v>
      </c>
      <c r="FD251" s="2" t="s">
        <v>1528</v>
      </c>
      <c r="FE251" s="2" t="s">
        <v>212</v>
      </c>
      <c r="FF251" s="2" t="s">
        <v>200</v>
      </c>
      <c r="FG251" s="4"/>
      <c r="FH251" s="8"/>
      <c r="FI251" s="4"/>
      <c r="FJ251" s="8"/>
      <c r="FK251" s="7"/>
      <c r="FL251" s="7"/>
      <c r="FM251" s="2" t="s">
        <v>210</v>
      </c>
      <c r="FN251" s="2" t="s">
        <v>197</v>
      </c>
      <c r="FO251" s="2" t="s">
        <v>226</v>
      </c>
      <c r="FP251" s="2" t="s">
        <v>268</v>
      </c>
      <c r="FQ251" s="2" t="s">
        <v>212</v>
      </c>
      <c r="FR251" s="2" t="s">
        <v>200</v>
      </c>
      <c r="FS251" s="4">
        <v>2</v>
      </c>
      <c r="FT251" s="8">
        <v>167.77</v>
      </c>
      <c r="FU251" s="4">
        <v>2</v>
      </c>
      <c r="FV251" s="8">
        <v>203.36</v>
      </c>
      <c r="FW251" s="7"/>
      <c r="FX251" s="7">
        <v>-0.175</v>
      </c>
      <c r="FY251" s="2" t="s">
        <v>210</v>
      </c>
      <c r="FZ251" s="2" t="s">
        <v>197</v>
      </c>
      <c r="GA251" s="2" t="s">
        <v>622</v>
      </c>
      <c r="GB251" s="2" t="s">
        <v>1082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254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>
        <v>1</v>
      </c>
      <c r="GR251" s="8">
        <v>103.18</v>
      </c>
      <c r="GS251" s="4"/>
      <c r="GT251" s="8"/>
      <c r="GU251" s="7"/>
      <c r="GV251" s="7"/>
      <c r="GW251" s="2" t="s">
        <v>210</v>
      </c>
      <c r="GX251" s="2" t="s">
        <v>197</v>
      </c>
      <c r="GY251" s="2" t="s">
        <v>2768</v>
      </c>
      <c r="GZ251" s="2" t="s">
        <v>2157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369</v>
      </c>
      <c r="HL251" s="2" t="s">
        <v>379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307</v>
      </c>
      <c r="HV251" s="2" t="s">
        <v>197</v>
      </c>
      <c r="HW251" s="2" t="s">
        <v>535</v>
      </c>
      <c r="HX251" s="2" t="s">
        <v>200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197</v>
      </c>
      <c r="II251" s="2" t="s">
        <v>659</v>
      </c>
      <c r="IJ251" s="2" t="s">
        <v>2779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1147</v>
      </c>
      <c r="IV251" s="2" t="s">
        <v>200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254</v>
      </c>
      <c r="JF251" s="2" t="s">
        <v>197</v>
      </c>
      <c r="JG251" s="2" t="s">
        <v>200</v>
      </c>
      <c r="JH251" s="2" t="s">
        <v>200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210</v>
      </c>
      <c r="JR251" s="2" t="s">
        <v>197</v>
      </c>
      <c r="JS251" s="2" t="s">
        <v>1817</v>
      </c>
      <c r="JT251" s="2" t="s">
        <v>853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228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243</v>
      </c>
      <c r="KQ251" s="2" t="s">
        <v>945</v>
      </c>
      <c r="KR251" s="2" t="s">
        <v>2396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242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243</v>
      </c>
      <c r="LO251" s="2" t="s">
        <v>248</v>
      </c>
      <c r="LP251" s="2" t="s">
        <v>2780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197</v>
      </c>
      <c r="MA251" s="2" t="s">
        <v>419</v>
      </c>
      <c r="MB251" s="2" t="s">
        <v>1904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210</v>
      </c>
      <c r="ML251" s="2" t="s">
        <v>251</v>
      </c>
      <c r="MM251" s="2" t="s">
        <v>1548</v>
      </c>
      <c r="MN251" s="2" t="s">
        <v>1537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254</v>
      </c>
      <c r="NJ251" s="2" t="s">
        <v>197</v>
      </c>
      <c r="NK251" s="2" t="s">
        <v>200</v>
      </c>
      <c r="NL251" s="2" t="s">
        <v>200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210</v>
      </c>
      <c r="NV251" s="2" t="s">
        <v>243</v>
      </c>
      <c r="NW251" s="2" t="s">
        <v>2781</v>
      </c>
      <c r="NX251" s="2" t="s">
        <v>200</v>
      </c>
      <c r="NY251" s="2" t="s">
        <v>212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200</v>
      </c>
      <c r="OH251" s="2" t="s">
        <v>200</v>
      </c>
      <c r="OI251" s="2" t="s">
        <v>200</v>
      </c>
      <c r="OJ251" s="2" t="s">
        <v>200</v>
      </c>
      <c r="OK251" s="2" t="s">
        <v>200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243</v>
      </c>
      <c r="OU251" s="2" t="s">
        <v>1430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307</v>
      </c>
      <c r="PF251" s="2" t="s">
        <v>197</v>
      </c>
      <c r="PG251" s="2" t="s">
        <v>765</v>
      </c>
      <c r="PH251" s="2" t="s">
        <v>200</v>
      </c>
      <c r="PI251" s="2" t="s">
        <v>212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242</v>
      </c>
      <c r="PR251" s="2" t="s">
        <v>197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210</v>
      </c>
      <c r="QP251" s="2" t="s">
        <v>243</v>
      </c>
      <c r="QQ251" s="2" t="s">
        <v>265</v>
      </c>
      <c r="QR251" s="2" t="s">
        <v>2782</v>
      </c>
      <c r="QS251" s="2" t="s">
        <v>212</v>
      </c>
      <c r="QT251" s="2" t="s">
        <v>200</v>
      </c>
      <c r="QU251" s="4">
        <v>276</v>
      </c>
      <c r="QV251" s="4"/>
      <c r="QW251" s="4"/>
      <c r="QX251" s="4">
        <v>107</v>
      </c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>
        <v>120</v>
      </c>
      <c r="RQ251" s="4"/>
      <c r="RR251" s="4">
        <v>20</v>
      </c>
      <c r="RS251" s="4"/>
      <c r="RT251" s="4"/>
      <c r="RU251" s="4"/>
      <c r="RV251" s="4"/>
      <c r="RW251" s="4"/>
      <c r="RX251" s="4"/>
      <c r="RY251" s="4"/>
      <c r="RZ251" s="4">
        <v>180</v>
      </c>
      <c r="SA251" s="4"/>
      <c r="SB251" s="4"/>
      <c r="SC251" s="4"/>
      <c r="SD251" s="4"/>
      <c r="SE251" s="4"/>
      <c r="SF251" s="4"/>
      <c r="SG251" s="4"/>
      <c r="SH251" s="4"/>
      <c r="SI251" s="4">
        <v>90</v>
      </c>
      <c r="SJ251" s="4"/>
      <c r="SK251" s="4">
        <v>180</v>
      </c>
      <c r="SL251" s="4"/>
      <c r="SM251" s="4">
        <v>360</v>
      </c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>
        <v>100</v>
      </c>
      <c r="TB251" s="4"/>
      <c r="TC251" s="4"/>
      <c r="TD251" s="4">
        <v>160</v>
      </c>
      <c r="TE251" s="4"/>
      <c r="TF251" s="4"/>
      <c r="TG251" s="4"/>
      <c r="TH251" s="4"/>
      <c r="TI251" s="4"/>
      <c r="TJ251" s="4"/>
    </row>
    <row r="252">
      <c r="A252" s="2" t="s">
        <v>2783</v>
      </c>
      <c r="B252" s="2" t="s">
        <v>189</v>
      </c>
      <c r="C252" s="2" t="s">
        <v>2693</v>
      </c>
      <c r="D252" s="2" t="s">
        <v>191</v>
      </c>
      <c r="E252" s="2" t="s">
        <v>1356</v>
      </c>
      <c r="F252" s="2" t="s">
        <v>2753</v>
      </c>
      <c r="G252" s="2" t="s">
        <v>2753</v>
      </c>
      <c r="H252" s="2" t="s">
        <v>2753</v>
      </c>
      <c r="I252" s="2" t="s">
        <v>2754</v>
      </c>
      <c r="J252" s="2" t="s">
        <v>2784</v>
      </c>
      <c r="K252" s="2" t="s">
        <v>2755</v>
      </c>
      <c r="L252" s="3">
        <v>93.59</v>
      </c>
      <c r="M252" s="3">
        <v>98.27</v>
      </c>
      <c r="N252" s="3">
        <v>179.99</v>
      </c>
      <c r="O252" s="2" t="s">
        <v>197</v>
      </c>
      <c r="P252" s="2" t="s">
        <v>198</v>
      </c>
      <c r="Q252" s="2" t="s">
        <v>199</v>
      </c>
      <c r="R252" s="2" t="s">
        <v>200</v>
      </c>
      <c r="S252" s="2" t="s">
        <v>2756</v>
      </c>
      <c r="T252" s="2" t="s">
        <v>200</v>
      </c>
      <c r="U252" s="2" t="s">
        <v>200</v>
      </c>
      <c r="V252" s="2" t="s">
        <v>2757</v>
      </c>
      <c r="W252" s="2" t="s">
        <v>2735</v>
      </c>
      <c r="X252" s="2" t="s">
        <v>2758</v>
      </c>
      <c r="Y252" s="2" t="s">
        <v>2763</v>
      </c>
      <c r="Z252" s="4">
        <v>242</v>
      </c>
      <c r="AA252" s="4">
        <f>=ROUNDDOWN(17.2857142857143,0)</f>
      </c>
      <c r="AB252" s="5">
        <v>14</v>
      </c>
      <c r="AC252" s="2" t="s">
        <v>1808</v>
      </c>
      <c r="AD252" s="4">
        <v>30</v>
      </c>
      <c r="AE252" s="4">
        <v>610</v>
      </c>
      <c r="AF252" s="6">
        <v>66</v>
      </c>
      <c r="AG252" s="6">
        <v>49</v>
      </c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/>
      <c r="AP252" s="4">
        <v>3</v>
      </c>
      <c r="AQ252" s="8">
        <v>280.07</v>
      </c>
      <c r="AR252" s="4">
        <v>5</v>
      </c>
      <c r="AS252" s="8">
        <v>489.07</v>
      </c>
      <c r="AT252" s="7">
        <v>-0.4</v>
      </c>
      <c r="AU252" s="7">
        <v>-0.4273</v>
      </c>
      <c r="AV252" s="4" t="s">
        <v>200</v>
      </c>
      <c r="AW252" s="8" t="s">
        <v>200</v>
      </c>
      <c r="AX252" s="4" t="s">
        <v>200</v>
      </c>
      <c r="AY252" s="8" t="s">
        <v>200</v>
      </c>
      <c r="AZ252" s="7" t="s">
        <v>200</v>
      </c>
      <c r="BA252" s="7" t="s">
        <v>200</v>
      </c>
      <c r="BB252" s="7">
        <v>0.0843</v>
      </c>
      <c r="BC252" s="4" t="s">
        <v>200</v>
      </c>
      <c r="BD252" s="8" t="s">
        <v>200</v>
      </c>
      <c r="BE252" s="4" t="s">
        <v>200</v>
      </c>
      <c r="BF252" s="8" t="s">
        <v>200</v>
      </c>
      <c r="BG252" s="7" t="s">
        <v>200</v>
      </c>
      <c r="BH252" s="7" t="s">
        <v>200</v>
      </c>
      <c r="BI252" s="7" t="s">
        <v>200</v>
      </c>
      <c r="BJ252" s="4">
        <v>3</v>
      </c>
      <c r="BK252" s="8">
        <v>280.07</v>
      </c>
      <c r="BL252" s="2" t="s">
        <v>2785</v>
      </c>
      <c r="BM252" s="7">
        <v>1</v>
      </c>
      <c r="BN252" s="7">
        <v>1</v>
      </c>
      <c r="BO252" s="4">
        <v>2</v>
      </c>
      <c r="BP252" s="8">
        <v>193.64</v>
      </c>
      <c r="BQ252" s="4">
        <v>2</v>
      </c>
      <c r="BR252" s="8">
        <v>203.84</v>
      </c>
      <c r="BS252" s="7"/>
      <c r="BT252" s="7">
        <v>-0.05</v>
      </c>
      <c r="BU252" s="2" t="s">
        <v>210</v>
      </c>
      <c r="BV252" s="2" t="s">
        <v>197</v>
      </c>
      <c r="BW252" s="2" t="s">
        <v>200</v>
      </c>
      <c r="BX252" s="2" t="s">
        <v>2786</v>
      </c>
      <c r="BY252" s="2" t="s">
        <v>212</v>
      </c>
      <c r="BZ252" s="2" t="s">
        <v>200</v>
      </c>
      <c r="CA252" s="4"/>
      <c r="CB252" s="8"/>
      <c r="CC252" s="4">
        <v>1</v>
      </c>
      <c r="CD252" s="8">
        <v>96.59</v>
      </c>
      <c r="CE252" s="7">
        <v>-1</v>
      </c>
      <c r="CF252" s="7">
        <v>-1</v>
      </c>
      <c r="CG252" s="2" t="s">
        <v>210</v>
      </c>
      <c r="CH252" s="2" t="s">
        <v>197</v>
      </c>
      <c r="CI252" s="2" t="s">
        <v>2700</v>
      </c>
      <c r="CJ252" s="2" t="s">
        <v>700</v>
      </c>
      <c r="CK252" s="2" t="s">
        <v>212</v>
      </c>
      <c r="CL252" s="2" t="s">
        <v>200</v>
      </c>
      <c r="CM252" s="4"/>
      <c r="CN252" s="8"/>
      <c r="CO252" s="4">
        <v>1</v>
      </c>
      <c r="CP252" s="8">
        <v>93.59</v>
      </c>
      <c r="CQ252" s="7">
        <v>-1</v>
      </c>
      <c r="CR252" s="7">
        <v>-1</v>
      </c>
      <c r="CS252" s="2" t="s">
        <v>210</v>
      </c>
      <c r="CT252" s="2" t="s">
        <v>243</v>
      </c>
      <c r="CU252" s="2" t="s">
        <v>2702</v>
      </c>
      <c r="CV252" s="2" t="s">
        <v>860</v>
      </c>
      <c r="CW252" s="2" t="s">
        <v>212</v>
      </c>
      <c r="CX252" s="2" t="s">
        <v>200</v>
      </c>
      <c r="CY252" s="4"/>
      <c r="CZ252" s="8"/>
      <c r="DA252" s="4"/>
      <c r="DB252" s="8"/>
      <c r="DC252" s="7"/>
      <c r="DD252" s="7"/>
      <c r="DE252" s="2" t="s">
        <v>210</v>
      </c>
      <c r="DF252" s="2" t="s">
        <v>197</v>
      </c>
      <c r="DG252" s="2" t="s">
        <v>1932</v>
      </c>
      <c r="DH252" s="2" t="s">
        <v>2787</v>
      </c>
      <c r="DI252" s="2" t="s">
        <v>212</v>
      </c>
      <c r="DJ252" s="2" t="s">
        <v>200</v>
      </c>
      <c r="DK252" s="4"/>
      <c r="DL252" s="8"/>
      <c r="DM252" s="4"/>
      <c r="DN252" s="8"/>
      <c r="DO252" s="7"/>
      <c r="DP252" s="7"/>
      <c r="DQ252" s="2" t="s">
        <v>210</v>
      </c>
      <c r="DR252" s="2" t="s">
        <v>197</v>
      </c>
      <c r="DS252" s="2" t="s">
        <v>2666</v>
      </c>
      <c r="DT252" s="2" t="s">
        <v>1441</v>
      </c>
      <c r="DU252" s="2" t="s">
        <v>212</v>
      </c>
      <c r="DV252" s="2" t="s">
        <v>200</v>
      </c>
      <c r="DW252" s="4"/>
      <c r="DX252" s="8"/>
      <c r="DY252" s="4"/>
      <c r="DZ252" s="8"/>
      <c r="EA252" s="7"/>
      <c r="EB252" s="7"/>
      <c r="EC252" s="2" t="s">
        <v>210</v>
      </c>
      <c r="ED252" s="2" t="s">
        <v>251</v>
      </c>
      <c r="EE252" s="2" t="s">
        <v>294</v>
      </c>
      <c r="EF252" s="2" t="s">
        <v>1684</v>
      </c>
      <c r="EG252" s="2" t="s">
        <v>212</v>
      </c>
      <c r="EH252" s="2" t="s">
        <v>200</v>
      </c>
      <c r="EI252" s="4"/>
      <c r="EJ252" s="8"/>
      <c r="EK252" s="4">
        <v>1</v>
      </c>
      <c r="EL252" s="8">
        <v>95.05</v>
      </c>
      <c r="EM252" s="7">
        <v>-1</v>
      </c>
      <c r="EN252" s="7">
        <v>-1</v>
      </c>
      <c r="EO252" s="2" t="s">
        <v>210</v>
      </c>
      <c r="EP252" s="2" t="s">
        <v>197</v>
      </c>
      <c r="EQ252" s="2" t="s">
        <v>689</v>
      </c>
      <c r="ER252" s="2" t="s">
        <v>2788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2290</v>
      </c>
      <c r="FD252" s="2" t="s">
        <v>2706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210</v>
      </c>
      <c r="FN252" s="2" t="s">
        <v>197</v>
      </c>
      <c r="FO252" s="2" t="s">
        <v>226</v>
      </c>
      <c r="FP252" s="2" t="s">
        <v>2297</v>
      </c>
      <c r="FQ252" s="2" t="s">
        <v>212</v>
      </c>
      <c r="FR252" s="2" t="s">
        <v>200</v>
      </c>
      <c r="FS252" s="4">
        <v>1</v>
      </c>
      <c r="FT252" s="8">
        <v>86.43</v>
      </c>
      <c r="FU252" s="4"/>
      <c r="FV252" s="8"/>
      <c r="FW252" s="7"/>
      <c r="FX252" s="7"/>
      <c r="FY252" s="2" t="s">
        <v>210</v>
      </c>
      <c r="FZ252" s="2" t="s">
        <v>197</v>
      </c>
      <c r="GA252" s="2" t="s">
        <v>622</v>
      </c>
      <c r="GB252" s="2" t="s">
        <v>2099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254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1321</v>
      </c>
      <c r="GZ252" s="2" t="s">
        <v>930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369</v>
      </c>
      <c r="HL252" s="2" t="s">
        <v>1127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307</v>
      </c>
      <c r="HV252" s="2" t="s">
        <v>197</v>
      </c>
      <c r="HW252" s="2" t="s">
        <v>535</v>
      </c>
      <c r="HX252" s="2" t="s">
        <v>200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210</v>
      </c>
      <c r="IH252" s="2" t="s">
        <v>197</v>
      </c>
      <c r="II252" s="2" t="s">
        <v>659</v>
      </c>
      <c r="IJ252" s="2" t="s">
        <v>2789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311</v>
      </c>
      <c r="IV252" s="2" t="s">
        <v>200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254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210</v>
      </c>
      <c r="JR252" s="2" t="s">
        <v>197</v>
      </c>
      <c r="JS252" s="2" t="s">
        <v>1817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228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243</v>
      </c>
      <c r="KQ252" s="2" t="s">
        <v>945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242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243</v>
      </c>
      <c r="LO252" s="2" t="s">
        <v>248</v>
      </c>
      <c r="LP252" s="2" t="s">
        <v>2790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197</v>
      </c>
      <c r="MA252" s="2" t="s">
        <v>1111</v>
      </c>
      <c r="MB252" s="2" t="s">
        <v>2791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210</v>
      </c>
      <c r="ML252" s="2" t="s">
        <v>251</v>
      </c>
      <c r="MM252" s="2" t="s">
        <v>1548</v>
      </c>
      <c r="MN252" s="2" t="s">
        <v>1457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254</v>
      </c>
      <c r="NJ252" s="2" t="s">
        <v>197</v>
      </c>
      <c r="NK252" s="2" t="s">
        <v>200</v>
      </c>
      <c r="NL252" s="2" t="s">
        <v>200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210</v>
      </c>
      <c r="NV252" s="2" t="s">
        <v>243</v>
      </c>
      <c r="NW252" s="2" t="s">
        <v>2722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200</v>
      </c>
      <c r="OH252" s="2" t="s">
        <v>200</v>
      </c>
      <c r="OI252" s="2" t="s">
        <v>200</v>
      </c>
      <c r="OJ252" s="2" t="s">
        <v>200</v>
      </c>
      <c r="OK252" s="2" t="s">
        <v>200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210</v>
      </c>
      <c r="OT252" s="2" t="s">
        <v>243</v>
      </c>
      <c r="OU252" s="2" t="s">
        <v>1430</v>
      </c>
      <c r="OV252" s="2" t="s">
        <v>200</v>
      </c>
      <c r="OW252" s="2" t="s">
        <v>212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307</v>
      </c>
      <c r="PF252" s="2" t="s">
        <v>197</v>
      </c>
      <c r="PG252" s="2" t="s">
        <v>765</v>
      </c>
      <c r="PH252" s="2" t="s">
        <v>200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242</v>
      </c>
      <c r="PR252" s="2" t="s">
        <v>197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210</v>
      </c>
      <c r="QP252" s="2" t="s">
        <v>243</v>
      </c>
      <c r="QQ252" s="2" t="s">
        <v>265</v>
      </c>
      <c r="QR252" s="2" t="s">
        <v>993</v>
      </c>
      <c r="QS252" s="2" t="s">
        <v>212</v>
      </c>
      <c r="QT252" s="2" t="s">
        <v>200</v>
      </c>
      <c r="QU252" s="4">
        <v>195</v>
      </c>
      <c r="QV252" s="4"/>
      <c r="QW252" s="4"/>
      <c r="QX252" s="4">
        <v>47</v>
      </c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>
        <v>30</v>
      </c>
      <c r="RQ252" s="4"/>
      <c r="RR252" s="4">
        <v>70</v>
      </c>
      <c r="RS252" s="4"/>
      <c r="RT252" s="4"/>
      <c r="RU252" s="4"/>
      <c r="RV252" s="4"/>
      <c r="RW252" s="4"/>
      <c r="RX252" s="4"/>
      <c r="RY252" s="4"/>
      <c r="RZ252" s="4">
        <v>140</v>
      </c>
      <c r="SA252" s="4"/>
      <c r="SB252" s="4"/>
      <c r="SC252" s="4"/>
      <c r="SD252" s="4"/>
      <c r="SE252" s="4"/>
      <c r="SF252" s="4"/>
      <c r="SG252" s="4"/>
      <c r="SH252" s="4"/>
      <c r="SI252" s="4">
        <v>100</v>
      </c>
      <c r="SJ252" s="4"/>
      <c r="SK252" s="4">
        <v>100</v>
      </c>
      <c r="SL252" s="4"/>
      <c r="SM252" s="4">
        <v>50</v>
      </c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>
        <v>90</v>
      </c>
      <c r="TB252" s="4"/>
      <c r="TC252" s="4"/>
      <c r="TD252" s="4">
        <v>30</v>
      </c>
      <c r="TE252" s="4"/>
      <c r="TF252" s="4"/>
      <c r="TG252" s="4"/>
      <c r="TH252" s="4"/>
      <c r="TI252" s="4"/>
      <c r="TJ252" s="4"/>
    </row>
    <row r="253">
      <c r="A253" s="2" t="s">
        <v>2792</v>
      </c>
      <c r="B253" s="2" t="s">
        <v>189</v>
      </c>
      <c r="C253" s="2" t="s">
        <v>2693</v>
      </c>
      <c r="D253" s="2" t="s">
        <v>191</v>
      </c>
      <c r="E253" s="2" t="s">
        <v>1356</v>
      </c>
      <c r="F253" s="2" t="s">
        <v>2793</v>
      </c>
      <c r="G253" s="2" t="s">
        <v>2793</v>
      </c>
      <c r="H253" s="2" t="s">
        <v>2793</v>
      </c>
      <c r="I253" s="2" t="s">
        <v>2794</v>
      </c>
      <c r="J253" s="2" t="s">
        <v>262</v>
      </c>
      <c r="K253" s="2" t="s">
        <v>2795</v>
      </c>
      <c r="L253" s="3">
        <v>81.6</v>
      </c>
      <c r="M253" s="3">
        <v>85.67</v>
      </c>
      <c r="N253" s="3">
        <v>169.99</v>
      </c>
      <c r="O253" s="2" t="s">
        <v>1266</v>
      </c>
      <c r="P253" s="2" t="s">
        <v>396</v>
      </c>
      <c r="Q253" s="2" t="s">
        <v>199</v>
      </c>
      <c r="R253" s="2" t="s">
        <v>200</v>
      </c>
      <c r="S253" s="2" t="s">
        <v>2796</v>
      </c>
      <c r="T253" s="2" t="s">
        <v>2797</v>
      </c>
      <c r="U253" s="2" t="s">
        <v>2402</v>
      </c>
      <c r="V253" s="2" t="s">
        <v>1594</v>
      </c>
      <c r="W253" s="2" t="s">
        <v>2735</v>
      </c>
      <c r="X253" s="2" t="s">
        <v>2798</v>
      </c>
      <c r="Y253" s="2" t="s">
        <v>269</v>
      </c>
      <c r="Z253" s="4"/>
      <c r="AA253" s="4">
        <f>=ROUNDDOWN({0},0)</f>
      </c>
      <c r="AB253" s="5"/>
      <c r="AC253" s="2" t="s">
        <v>200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/>
      <c r="AP253" s="4"/>
      <c r="AQ253" s="8"/>
      <c r="AR253" s="4">
        <v>8</v>
      </c>
      <c r="AS253" s="8">
        <v>462.33</v>
      </c>
      <c r="AT253" s="7">
        <v>-1</v>
      </c>
      <c r="AU253" s="7">
        <v>-1</v>
      </c>
      <c r="AV253" s="4"/>
      <c r="AW253" s="8"/>
      <c r="AX253" s="4">
        <v>8</v>
      </c>
      <c r="AY253" s="8">
        <v>462.33</v>
      </c>
      <c r="AZ253" s="7">
        <v>-1</v>
      </c>
      <c r="BA253" s="7">
        <v>-1</v>
      </c>
      <c r="BB253" s="7"/>
      <c r="BC253" s="4"/>
      <c r="BD253" s="8"/>
      <c r="BE253" s="4">
        <v>8</v>
      </c>
      <c r="BF253" s="8">
        <v>462.33</v>
      </c>
      <c r="BG253" s="7">
        <v>-1</v>
      </c>
      <c r="BH253" s="7">
        <v>-1</v>
      </c>
      <c r="BI253" s="7"/>
      <c r="BJ253" s="4"/>
      <c r="BK253" s="8"/>
      <c r="BL253" s="2" t="s">
        <v>2799</v>
      </c>
      <c r="BM253" s="7"/>
      <c r="BN253" s="7"/>
      <c r="BO253" s="4"/>
      <c r="BP253" s="8"/>
      <c r="BQ253" s="4">
        <v>1</v>
      </c>
      <c r="BR253" s="8">
        <v>94.01</v>
      </c>
      <c r="BS253" s="7">
        <v>-1</v>
      </c>
      <c r="BT253" s="7">
        <v>-1</v>
      </c>
      <c r="BU253" s="2" t="s">
        <v>210</v>
      </c>
      <c r="BV253" s="2" t="s">
        <v>243</v>
      </c>
      <c r="BW253" s="2" t="s">
        <v>200</v>
      </c>
      <c r="BX253" s="2" t="s">
        <v>2800</v>
      </c>
      <c r="BY253" s="2" t="s">
        <v>212</v>
      </c>
      <c r="BZ253" s="2" t="s">
        <v>200</v>
      </c>
      <c r="CA253" s="4"/>
      <c r="CB253" s="8"/>
      <c r="CC253" s="4">
        <v>1</v>
      </c>
      <c r="CD253" s="8">
        <v>43.84</v>
      </c>
      <c r="CE253" s="7">
        <v>-1</v>
      </c>
      <c r="CF253" s="7">
        <v>-1</v>
      </c>
      <c r="CG253" s="2" t="s">
        <v>210</v>
      </c>
      <c r="CH253" s="2" t="s">
        <v>243</v>
      </c>
      <c r="CI253" s="2" t="s">
        <v>2801</v>
      </c>
      <c r="CJ253" s="2" t="s">
        <v>1369</v>
      </c>
      <c r="CK253" s="2" t="s">
        <v>499</v>
      </c>
      <c r="CL253" s="2" t="s">
        <v>200</v>
      </c>
      <c r="CM253" s="4"/>
      <c r="CN253" s="8"/>
      <c r="CO253" s="4"/>
      <c r="CP253" s="8"/>
      <c r="CQ253" s="7"/>
      <c r="CR253" s="7"/>
      <c r="CS253" s="2" t="s">
        <v>254</v>
      </c>
      <c r="CT253" s="2" t="s">
        <v>243</v>
      </c>
      <c r="CU253" s="2" t="s">
        <v>742</v>
      </c>
      <c r="CV253" s="2" t="s">
        <v>200</v>
      </c>
      <c r="CW253" s="2" t="s">
        <v>499</v>
      </c>
      <c r="CX253" s="2" t="s">
        <v>200</v>
      </c>
      <c r="CY253" s="4"/>
      <c r="CZ253" s="8"/>
      <c r="DA253" s="4">
        <v>5</v>
      </c>
      <c r="DB253" s="8">
        <v>231.35</v>
      </c>
      <c r="DC253" s="7">
        <v>-1</v>
      </c>
      <c r="DD253" s="7">
        <v>-1</v>
      </c>
      <c r="DE253" s="2" t="s">
        <v>210</v>
      </c>
      <c r="DF253" s="2" t="s">
        <v>243</v>
      </c>
      <c r="DG253" s="2" t="s">
        <v>269</v>
      </c>
      <c r="DH253" s="2" t="s">
        <v>332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243</v>
      </c>
      <c r="DS253" s="2" t="s">
        <v>921</v>
      </c>
      <c r="DT253" s="2" t="s">
        <v>2285</v>
      </c>
      <c r="DU253" s="2" t="s">
        <v>212</v>
      </c>
      <c r="DV253" s="2" t="s">
        <v>200</v>
      </c>
      <c r="DW253" s="4"/>
      <c r="DX253" s="8"/>
      <c r="DY253" s="4">
        <v>1</v>
      </c>
      <c r="DZ253" s="8">
        <v>93.13</v>
      </c>
      <c r="EA253" s="7">
        <v>-1</v>
      </c>
      <c r="EB253" s="7">
        <v>-1</v>
      </c>
      <c r="EC253" s="2" t="s">
        <v>210</v>
      </c>
      <c r="ED253" s="2" t="s">
        <v>243</v>
      </c>
      <c r="EE253" s="2" t="s">
        <v>294</v>
      </c>
      <c r="EF253" s="2" t="s">
        <v>1723</v>
      </c>
      <c r="EG253" s="2" t="s">
        <v>212</v>
      </c>
      <c r="EH253" s="2" t="s">
        <v>200</v>
      </c>
      <c r="EI253" s="4"/>
      <c r="EJ253" s="8"/>
      <c r="EK253" s="4"/>
      <c r="EL253" s="8"/>
      <c r="EM253" s="7"/>
      <c r="EN253" s="7"/>
      <c r="EO253" s="2" t="s">
        <v>210</v>
      </c>
      <c r="EP253" s="2" t="s">
        <v>243</v>
      </c>
      <c r="EQ253" s="2" t="s">
        <v>1354</v>
      </c>
      <c r="ER253" s="2" t="s">
        <v>1142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243</v>
      </c>
      <c r="FC253" s="2" t="s">
        <v>1187</v>
      </c>
      <c r="FD253" s="2" t="s">
        <v>445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210</v>
      </c>
      <c r="FN253" s="2" t="s">
        <v>243</v>
      </c>
      <c r="FO253" s="2" t="s">
        <v>1688</v>
      </c>
      <c r="FP253" s="2" t="s">
        <v>2802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254</v>
      </c>
      <c r="FZ253" s="2" t="s">
        <v>243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254</v>
      </c>
      <c r="GL253" s="2" t="s">
        <v>243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1059</v>
      </c>
      <c r="GX253" s="2" t="s">
        <v>243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254</v>
      </c>
      <c r="HJ253" s="2" t="s">
        <v>243</v>
      </c>
      <c r="HK253" s="2" t="s">
        <v>200</v>
      </c>
      <c r="HL253" s="2" t="s">
        <v>200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254</v>
      </c>
      <c r="HV253" s="2" t="s">
        <v>243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210</v>
      </c>
      <c r="IH253" s="2" t="s">
        <v>243</v>
      </c>
      <c r="II253" s="2" t="s">
        <v>269</v>
      </c>
      <c r="IJ253" s="2" t="s">
        <v>899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228</v>
      </c>
      <c r="IT253" s="2" t="s">
        <v>243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254</v>
      </c>
      <c r="JF253" s="2" t="s">
        <v>243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200</v>
      </c>
      <c r="JR253" s="2" t="s">
        <v>200</v>
      </c>
      <c r="JS253" s="2" t="s">
        <v>200</v>
      </c>
      <c r="JT253" s="2" t="s">
        <v>200</v>
      </c>
      <c r="JU253" s="2" t="s">
        <v>200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228</v>
      </c>
      <c r="KD253" s="2" t="s">
        <v>243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210</v>
      </c>
      <c r="KP253" s="2" t="s">
        <v>243</v>
      </c>
      <c r="KQ253" s="2" t="s">
        <v>945</v>
      </c>
      <c r="KR253" s="2" t="s">
        <v>967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242</v>
      </c>
      <c r="LB253" s="2" t="s">
        <v>243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254</v>
      </c>
      <c r="LN253" s="2" t="s">
        <v>243</v>
      </c>
      <c r="LO253" s="2" t="s">
        <v>200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254</v>
      </c>
      <c r="LZ253" s="2" t="s">
        <v>243</v>
      </c>
      <c r="MA253" s="2" t="s">
        <v>200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210</v>
      </c>
      <c r="ML253" s="2" t="s">
        <v>243</v>
      </c>
      <c r="MM253" s="2" t="s">
        <v>751</v>
      </c>
      <c r="MN253" s="2" t="s">
        <v>1669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254</v>
      </c>
      <c r="NJ253" s="2" t="s">
        <v>243</v>
      </c>
      <c r="NK253" s="2" t="s">
        <v>200</v>
      </c>
      <c r="NL253" s="2" t="s">
        <v>200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200</v>
      </c>
      <c r="NV253" s="2" t="s">
        <v>200</v>
      </c>
      <c r="NW253" s="2" t="s">
        <v>200</v>
      </c>
      <c r="NX253" s="2" t="s">
        <v>200</v>
      </c>
      <c r="NY253" s="2" t="s">
        <v>200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242</v>
      </c>
      <c r="OH253" s="2" t="s">
        <v>243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228</v>
      </c>
      <c r="OT253" s="2" t="s">
        <v>243</v>
      </c>
      <c r="OU253" s="2" t="s">
        <v>200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210</v>
      </c>
      <c r="PF253" s="2" t="s">
        <v>243</v>
      </c>
      <c r="PG253" s="2" t="s">
        <v>765</v>
      </c>
      <c r="PH253" s="2" t="s">
        <v>2048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242</v>
      </c>
      <c r="PR253" s="2" t="s">
        <v>243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254</v>
      </c>
      <c r="QP253" s="2" t="s">
        <v>243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2803</v>
      </c>
      <c r="B254" s="2" t="s">
        <v>189</v>
      </c>
      <c r="C254" s="2" t="s">
        <v>2693</v>
      </c>
      <c r="D254" s="2" t="s">
        <v>191</v>
      </c>
      <c r="E254" s="2" t="s">
        <v>1356</v>
      </c>
      <c r="F254" s="2" t="s">
        <v>2804</v>
      </c>
      <c r="G254" s="2" t="s">
        <v>2804</v>
      </c>
      <c r="H254" s="2" t="s">
        <v>2804</v>
      </c>
      <c r="I254" s="2" t="s">
        <v>2805</v>
      </c>
      <c r="J254" s="2" t="s">
        <v>195</v>
      </c>
      <c r="K254" s="2" t="s">
        <v>1287</v>
      </c>
      <c r="L254" s="3">
        <v>68.6</v>
      </c>
      <c r="M254" s="3">
        <v>72.02</v>
      </c>
      <c r="N254" s="3">
        <v>139.99</v>
      </c>
      <c r="O254" s="2" t="s">
        <v>1190</v>
      </c>
      <c r="P254" s="2" t="s">
        <v>396</v>
      </c>
      <c r="Q254" s="2" t="s">
        <v>199</v>
      </c>
      <c r="R254" s="2" t="s">
        <v>200</v>
      </c>
      <c r="S254" s="2" t="s">
        <v>2806</v>
      </c>
      <c r="T254" s="2" t="s">
        <v>200</v>
      </c>
      <c r="U254" s="2" t="s">
        <v>203</v>
      </c>
      <c r="V254" s="2" t="s">
        <v>1594</v>
      </c>
      <c r="W254" s="2" t="s">
        <v>2735</v>
      </c>
      <c r="X254" s="2" t="s">
        <v>2245</v>
      </c>
      <c r="Y254" s="2" t="s">
        <v>1508</v>
      </c>
      <c r="Z254" s="4"/>
      <c r="AA254" s="4">
        <f>=ROUNDDOWN({0},0)</f>
      </c>
      <c r="AB254" s="5"/>
      <c r="AC254" s="2" t="s">
        <v>200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/>
      <c r="AP254" s="4"/>
      <c r="AQ254" s="8"/>
      <c r="AR254" s="4">
        <v>7</v>
      </c>
      <c r="AS254" s="8">
        <v>313.34</v>
      </c>
      <c r="AT254" s="7">
        <v>-1</v>
      </c>
      <c r="AU254" s="7">
        <v>-1</v>
      </c>
      <c r="AV254" s="4" t="s">
        <v>200</v>
      </c>
      <c r="AW254" s="8" t="s">
        <v>200</v>
      </c>
      <c r="AX254" s="4">
        <v>10</v>
      </c>
      <c r="AY254" s="8">
        <v>493.37</v>
      </c>
      <c r="AZ254" s="7" t="s">
        <v>200</v>
      </c>
      <c r="BA254" s="7" t="s">
        <v>200</v>
      </c>
      <c r="BB254" s="7"/>
      <c r="BC254" s="4" t="s">
        <v>200</v>
      </c>
      <c r="BD254" s="8" t="s">
        <v>200</v>
      </c>
      <c r="BE254" s="4">
        <v>10</v>
      </c>
      <c r="BF254" s="8">
        <v>493.37</v>
      </c>
      <c r="BG254" s="7" t="s">
        <v>200</v>
      </c>
      <c r="BH254" s="7" t="s">
        <v>200</v>
      </c>
      <c r="BI254" s="7"/>
      <c r="BJ254" s="4"/>
      <c r="BK254" s="8"/>
      <c r="BL254" s="2" t="s">
        <v>2393</v>
      </c>
      <c r="BM254" s="7"/>
      <c r="BN254" s="7"/>
      <c r="BO254" s="4"/>
      <c r="BP254" s="8"/>
      <c r="BQ254" s="4"/>
      <c r="BR254" s="8"/>
      <c r="BS254" s="7"/>
      <c r="BT254" s="7"/>
      <c r="BU254" s="2" t="s">
        <v>1017</v>
      </c>
      <c r="BV254" s="2" t="s">
        <v>243</v>
      </c>
      <c r="BW254" s="2" t="s">
        <v>200</v>
      </c>
      <c r="BX254" s="2" t="s">
        <v>906</v>
      </c>
      <c r="BY254" s="2" t="s">
        <v>212</v>
      </c>
      <c r="BZ254" s="2" t="s">
        <v>200</v>
      </c>
      <c r="CA254" s="4"/>
      <c r="CB254" s="8"/>
      <c r="CC254" s="4">
        <v>1</v>
      </c>
      <c r="CD254" s="8">
        <v>35.46</v>
      </c>
      <c r="CE254" s="7">
        <v>-1</v>
      </c>
      <c r="CF254" s="7">
        <v>-1</v>
      </c>
      <c r="CG254" s="2" t="s">
        <v>210</v>
      </c>
      <c r="CH254" s="2" t="s">
        <v>243</v>
      </c>
      <c r="CI254" s="2" t="s">
        <v>2380</v>
      </c>
      <c r="CJ254" s="2" t="s">
        <v>1465</v>
      </c>
      <c r="CK254" s="2" t="s">
        <v>499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243</v>
      </c>
      <c r="CU254" s="2" t="s">
        <v>1547</v>
      </c>
      <c r="CV254" s="2" t="s">
        <v>2189</v>
      </c>
      <c r="CW254" s="2" t="s">
        <v>499</v>
      </c>
      <c r="CX254" s="2" t="s">
        <v>200</v>
      </c>
      <c r="CY254" s="4"/>
      <c r="CZ254" s="8"/>
      <c r="DA254" s="4">
        <v>3</v>
      </c>
      <c r="DB254" s="8">
        <v>116.7</v>
      </c>
      <c r="DC254" s="7">
        <v>-1</v>
      </c>
      <c r="DD254" s="7">
        <v>-1</v>
      </c>
      <c r="DE254" s="2" t="s">
        <v>210</v>
      </c>
      <c r="DF254" s="2" t="s">
        <v>243</v>
      </c>
      <c r="DG254" s="2" t="s">
        <v>2807</v>
      </c>
      <c r="DH254" s="2" t="s">
        <v>1380</v>
      </c>
      <c r="DI254" s="2" t="s">
        <v>212</v>
      </c>
      <c r="DJ254" s="2" t="s">
        <v>200</v>
      </c>
      <c r="DK254" s="4"/>
      <c r="DL254" s="8"/>
      <c r="DM254" s="4">
        <v>1</v>
      </c>
      <c r="DN254" s="8">
        <v>67.54</v>
      </c>
      <c r="DO254" s="7">
        <v>-1</v>
      </c>
      <c r="DP254" s="7">
        <v>-1</v>
      </c>
      <c r="DQ254" s="2" t="s">
        <v>210</v>
      </c>
      <c r="DR254" s="2" t="s">
        <v>243</v>
      </c>
      <c r="DS254" s="2" t="s">
        <v>1368</v>
      </c>
      <c r="DT254" s="2" t="s">
        <v>638</v>
      </c>
      <c r="DU254" s="2" t="s">
        <v>212</v>
      </c>
      <c r="DV254" s="2" t="s">
        <v>200</v>
      </c>
      <c r="DW254" s="4"/>
      <c r="DX254" s="8"/>
      <c r="DY254" s="4"/>
      <c r="DZ254" s="8"/>
      <c r="EA254" s="7"/>
      <c r="EB254" s="7"/>
      <c r="EC254" s="2" t="s">
        <v>210</v>
      </c>
      <c r="ED254" s="2" t="s">
        <v>243</v>
      </c>
      <c r="EE254" s="2" t="s">
        <v>294</v>
      </c>
      <c r="EF254" s="2" t="s">
        <v>437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243</v>
      </c>
      <c r="EQ254" s="2" t="s">
        <v>1361</v>
      </c>
      <c r="ER254" s="2" t="s">
        <v>2443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243</v>
      </c>
      <c r="FC254" s="2" t="s">
        <v>2808</v>
      </c>
      <c r="FD254" s="2" t="s">
        <v>2141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210</v>
      </c>
      <c r="FN254" s="2" t="s">
        <v>243</v>
      </c>
      <c r="FO254" s="2" t="s">
        <v>1547</v>
      </c>
      <c r="FP254" s="2" t="s">
        <v>519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254</v>
      </c>
      <c r="FZ254" s="2" t="s">
        <v>243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254</v>
      </c>
      <c r="GL254" s="2" t="s">
        <v>243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254</v>
      </c>
      <c r="GX254" s="2" t="s">
        <v>243</v>
      </c>
      <c r="GY254" s="2" t="s">
        <v>200</v>
      </c>
      <c r="GZ254" s="2" t="s">
        <v>200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254</v>
      </c>
      <c r="HJ254" s="2" t="s">
        <v>243</v>
      </c>
      <c r="HK254" s="2" t="s">
        <v>200</v>
      </c>
      <c r="HL254" s="2" t="s">
        <v>200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254</v>
      </c>
      <c r="HV254" s="2" t="s">
        <v>243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210</v>
      </c>
      <c r="IH254" s="2" t="s">
        <v>243</v>
      </c>
      <c r="II254" s="2" t="s">
        <v>1367</v>
      </c>
      <c r="IJ254" s="2" t="s">
        <v>2345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228</v>
      </c>
      <c r="IT254" s="2" t="s">
        <v>243</v>
      </c>
      <c r="IU254" s="2" t="s">
        <v>200</v>
      </c>
      <c r="IV254" s="2" t="s">
        <v>200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254</v>
      </c>
      <c r="JF254" s="2" t="s">
        <v>243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200</v>
      </c>
      <c r="JR254" s="2" t="s">
        <v>200</v>
      </c>
      <c r="JS254" s="2" t="s">
        <v>200</v>
      </c>
      <c r="JT254" s="2" t="s">
        <v>200</v>
      </c>
      <c r="JU254" s="2" t="s">
        <v>200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210</v>
      </c>
      <c r="KD254" s="2" t="s">
        <v>243</v>
      </c>
      <c r="KE254" s="2" t="s">
        <v>1271</v>
      </c>
      <c r="KF254" s="2" t="s">
        <v>1629</v>
      </c>
      <c r="KG254" s="2" t="s">
        <v>212</v>
      </c>
      <c r="KH254" s="2" t="s">
        <v>200</v>
      </c>
      <c r="KI254" s="4"/>
      <c r="KJ254" s="8"/>
      <c r="KK254" s="4">
        <v>2</v>
      </c>
      <c r="KL254" s="8">
        <v>93.64</v>
      </c>
      <c r="KM254" s="7">
        <v>-1</v>
      </c>
      <c r="KN254" s="7">
        <v>-1</v>
      </c>
      <c r="KO254" s="2" t="s">
        <v>210</v>
      </c>
      <c r="KP254" s="2" t="s">
        <v>243</v>
      </c>
      <c r="KQ254" s="2" t="s">
        <v>2809</v>
      </c>
      <c r="KR254" s="2" t="s">
        <v>1981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242</v>
      </c>
      <c r="LB254" s="2" t="s">
        <v>243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254</v>
      </c>
      <c r="LN254" s="2" t="s">
        <v>243</v>
      </c>
      <c r="LO254" s="2" t="s">
        <v>200</v>
      </c>
      <c r="LP254" s="2" t="s">
        <v>200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254</v>
      </c>
      <c r="LZ254" s="2" t="s">
        <v>243</v>
      </c>
      <c r="MA254" s="2" t="s">
        <v>200</v>
      </c>
      <c r="MB254" s="2" t="s">
        <v>200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210</v>
      </c>
      <c r="ML254" s="2" t="s">
        <v>243</v>
      </c>
      <c r="MM254" s="2" t="s">
        <v>884</v>
      </c>
      <c r="MN254" s="2" t="s">
        <v>1615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254</v>
      </c>
      <c r="NJ254" s="2" t="s">
        <v>243</v>
      </c>
      <c r="NK254" s="2" t="s">
        <v>200</v>
      </c>
      <c r="NL254" s="2" t="s">
        <v>200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200</v>
      </c>
      <c r="OH254" s="2" t="s">
        <v>200</v>
      </c>
      <c r="OI254" s="2" t="s">
        <v>200</v>
      </c>
      <c r="OJ254" s="2" t="s">
        <v>200</v>
      </c>
      <c r="OK254" s="2" t="s">
        <v>200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228</v>
      </c>
      <c r="OT254" s="2" t="s">
        <v>243</v>
      </c>
      <c r="OU254" s="2" t="s">
        <v>200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210</v>
      </c>
      <c r="PF254" s="2" t="s">
        <v>243</v>
      </c>
      <c r="PG254" s="2" t="s">
        <v>880</v>
      </c>
      <c r="PH254" s="2" t="s">
        <v>2713</v>
      </c>
      <c r="PI254" s="2" t="s">
        <v>212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242</v>
      </c>
      <c r="PR254" s="2" t="s">
        <v>243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210</v>
      </c>
      <c r="QP254" s="2" t="s">
        <v>243</v>
      </c>
      <c r="QQ254" s="2" t="s">
        <v>1547</v>
      </c>
      <c r="QR254" s="2" t="s">
        <v>1351</v>
      </c>
      <c r="QS254" s="2" t="s">
        <v>212</v>
      </c>
      <c r="QT254" s="2" t="s">
        <v>200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2810</v>
      </c>
      <c r="B255" s="2" t="s">
        <v>189</v>
      </c>
      <c r="C255" s="2" t="s">
        <v>2693</v>
      </c>
      <c r="D255" s="2" t="s">
        <v>191</v>
      </c>
      <c r="E255" s="2" t="s">
        <v>1356</v>
      </c>
      <c r="F255" s="2" t="s">
        <v>2804</v>
      </c>
      <c r="G255" s="2" t="s">
        <v>2804</v>
      </c>
      <c r="H255" s="2" t="s">
        <v>2804</v>
      </c>
      <c r="I255" s="2" t="s">
        <v>2805</v>
      </c>
      <c r="J255" s="2" t="s">
        <v>262</v>
      </c>
      <c r="K255" s="2" t="s">
        <v>1287</v>
      </c>
      <c r="L255" s="3">
        <v>78.4</v>
      </c>
      <c r="M255" s="3">
        <v>82.31</v>
      </c>
      <c r="N255" s="3">
        <v>159.99</v>
      </c>
      <c r="O255" s="2" t="s">
        <v>1190</v>
      </c>
      <c r="P255" s="2" t="s">
        <v>396</v>
      </c>
      <c r="Q255" s="2" t="s">
        <v>199</v>
      </c>
      <c r="R255" s="2" t="s">
        <v>200</v>
      </c>
      <c r="S255" s="2" t="s">
        <v>2806</v>
      </c>
      <c r="T255" s="2" t="s">
        <v>200</v>
      </c>
      <c r="U255" s="2" t="s">
        <v>203</v>
      </c>
      <c r="V255" s="2" t="s">
        <v>1594</v>
      </c>
      <c r="W255" s="2" t="s">
        <v>2735</v>
      </c>
      <c r="X255" s="2" t="s">
        <v>2245</v>
      </c>
      <c r="Y255" s="2" t="s">
        <v>1508</v>
      </c>
      <c r="Z255" s="4"/>
      <c r="AA255" s="4">
        <f>=ROUNDDOWN({0},0)</f>
      </c>
      <c r="AB255" s="5"/>
      <c r="AC255" s="2" t="s">
        <v>200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/>
      <c r="AP255" s="4"/>
      <c r="AQ255" s="8"/>
      <c r="AR255" s="4">
        <v>3</v>
      </c>
      <c r="AS255" s="8">
        <v>180.03</v>
      </c>
      <c r="AT255" s="7">
        <v>-1</v>
      </c>
      <c r="AU255" s="7">
        <v>-1</v>
      </c>
      <c r="AV255" s="4" t="s">
        <v>200</v>
      </c>
      <c r="AW255" s="8" t="s">
        <v>200</v>
      </c>
      <c r="AX255" s="4" t="s">
        <v>200</v>
      </c>
      <c r="AY255" s="8" t="s">
        <v>200</v>
      </c>
      <c r="AZ255" s="7" t="s">
        <v>200</v>
      </c>
      <c r="BA255" s="7" t="s">
        <v>200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2811</v>
      </c>
      <c r="BM255" s="7"/>
      <c r="BN255" s="7"/>
      <c r="BO255" s="4"/>
      <c r="BP255" s="8"/>
      <c r="BQ255" s="4"/>
      <c r="BR255" s="8"/>
      <c r="BS255" s="7"/>
      <c r="BT255" s="7"/>
      <c r="BU255" s="2" t="s">
        <v>1017</v>
      </c>
      <c r="BV255" s="2" t="s">
        <v>243</v>
      </c>
      <c r="BW255" s="2" t="s">
        <v>200</v>
      </c>
      <c r="BX255" s="2" t="s">
        <v>2182</v>
      </c>
      <c r="BY255" s="2" t="s">
        <v>212</v>
      </c>
      <c r="BZ255" s="2" t="s">
        <v>200</v>
      </c>
      <c r="CA255" s="4"/>
      <c r="CB255" s="8"/>
      <c r="CC255" s="4">
        <v>1</v>
      </c>
      <c r="CD255" s="8">
        <v>40.91</v>
      </c>
      <c r="CE255" s="7">
        <v>-1</v>
      </c>
      <c r="CF255" s="7">
        <v>-1</v>
      </c>
      <c r="CG255" s="2" t="s">
        <v>210</v>
      </c>
      <c r="CH255" s="2" t="s">
        <v>243</v>
      </c>
      <c r="CI255" s="2" t="s">
        <v>2380</v>
      </c>
      <c r="CJ255" s="2" t="s">
        <v>1925</v>
      </c>
      <c r="CK255" s="2" t="s">
        <v>499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243</v>
      </c>
      <c r="CU255" s="2" t="s">
        <v>989</v>
      </c>
      <c r="CV255" s="2" t="s">
        <v>2812</v>
      </c>
      <c r="CW255" s="2" t="s">
        <v>499</v>
      </c>
      <c r="CX255" s="2" t="s">
        <v>200</v>
      </c>
      <c r="CY255" s="4"/>
      <c r="CZ255" s="8"/>
      <c r="DA255" s="4">
        <v>1</v>
      </c>
      <c r="DB255" s="8">
        <v>44.45</v>
      </c>
      <c r="DC255" s="7">
        <v>-1</v>
      </c>
      <c r="DD255" s="7">
        <v>-1</v>
      </c>
      <c r="DE255" s="2" t="s">
        <v>210</v>
      </c>
      <c r="DF255" s="2" t="s">
        <v>243</v>
      </c>
      <c r="DG255" s="2" t="s">
        <v>2807</v>
      </c>
      <c r="DH255" s="2" t="s">
        <v>697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243</v>
      </c>
      <c r="DS255" s="2" t="s">
        <v>1368</v>
      </c>
      <c r="DT255" s="2" t="s">
        <v>1362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243</v>
      </c>
      <c r="EE255" s="2" t="s">
        <v>294</v>
      </c>
      <c r="EF255" s="2" t="s">
        <v>914</v>
      </c>
      <c r="EG255" s="2" t="s">
        <v>212</v>
      </c>
      <c r="EH255" s="2" t="s">
        <v>200</v>
      </c>
      <c r="EI255" s="4"/>
      <c r="EJ255" s="8"/>
      <c r="EK255" s="4"/>
      <c r="EL255" s="8"/>
      <c r="EM255" s="7"/>
      <c r="EN255" s="7"/>
      <c r="EO255" s="2" t="s">
        <v>210</v>
      </c>
      <c r="EP255" s="2" t="s">
        <v>243</v>
      </c>
      <c r="EQ255" s="2" t="s">
        <v>1361</v>
      </c>
      <c r="ER255" s="2" t="s">
        <v>2163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243</v>
      </c>
      <c r="FC255" s="2" t="s">
        <v>2808</v>
      </c>
      <c r="FD255" s="2" t="s">
        <v>513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210</v>
      </c>
      <c r="FN255" s="2" t="s">
        <v>243</v>
      </c>
      <c r="FO255" s="2" t="s">
        <v>2162</v>
      </c>
      <c r="FP255" s="2" t="s">
        <v>2813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254</v>
      </c>
      <c r="FZ255" s="2" t="s">
        <v>243</v>
      </c>
      <c r="GA255" s="2" t="s">
        <v>200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254</v>
      </c>
      <c r="GL255" s="2" t="s">
        <v>243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254</v>
      </c>
      <c r="GX255" s="2" t="s">
        <v>243</v>
      </c>
      <c r="GY255" s="2" t="s">
        <v>200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254</v>
      </c>
      <c r="HJ255" s="2" t="s">
        <v>243</v>
      </c>
      <c r="HK255" s="2" t="s">
        <v>200</v>
      </c>
      <c r="HL255" s="2" t="s">
        <v>200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254</v>
      </c>
      <c r="HV255" s="2" t="s">
        <v>243</v>
      </c>
      <c r="HW255" s="2" t="s">
        <v>200</v>
      </c>
      <c r="HX255" s="2" t="s">
        <v>200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243</v>
      </c>
      <c r="II255" s="2" t="s">
        <v>1367</v>
      </c>
      <c r="IJ255" s="2" t="s">
        <v>638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228</v>
      </c>
      <c r="IT255" s="2" t="s">
        <v>243</v>
      </c>
      <c r="IU255" s="2" t="s">
        <v>200</v>
      </c>
      <c r="IV255" s="2" t="s">
        <v>200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254</v>
      </c>
      <c r="JF255" s="2" t="s">
        <v>243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200</v>
      </c>
      <c r="JR255" s="2" t="s">
        <v>200</v>
      </c>
      <c r="JS255" s="2" t="s">
        <v>200</v>
      </c>
      <c r="JT255" s="2" t="s">
        <v>200</v>
      </c>
      <c r="JU255" s="2" t="s">
        <v>200</v>
      </c>
      <c r="JV255" s="2" t="s">
        <v>200</v>
      </c>
      <c r="JW255" s="4"/>
      <c r="JX255" s="8"/>
      <c r="JY255" s="4">
        <v>1</v>
      </c>
      <c r="JZ255" s="8">
        <v>94.67</v>
      </c>
      <c r="KA255" s="7">
        <v>-1</v>
      </c>
      <c r="KB255" s="7">
        <v>-1</v>
      </c>
      <c r="KC255" s="2" t="s">
        <v>210</v>
      </c>
      <c r="KD255" s="2" t="s">
        <v>243</v>
      </c>
      <c r="KE255" s="2" t="s">
        <v>1271</v>
      </c>
      <c r="KF255" s="2" t="s">
        <v>1643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243</v>
      </c>
      <c r="KQ255" s="2" t="s">
        <v>2809</v>
      </c>
      <c r="KR255" s="2" t="s">
        <v>2814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242</v>
      </c>
      <c r="LB255" s="2" t="s">
        <v>243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254</v>
      </c>
      <c r="LN255" s="2" t="s">
        <v>243</v>
      </c>
      <c r="LO255" s="2" t="s">
        <v>200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254</v>
      </c>
      <c r="LZ255" s="2" t="s">
        <v>243</v>
      </c>
      <c r="MA255" s="2" t="s">
        <v>200</v>
      </c>
      <c r="MB255" s="2" t="s">
        <v>200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210</v>
      </c>
      <c r="ML255" s="2" t="s">
        <v>243</v>
      </c>
      <c r="MM255" s="2" t="s">
        <v>884</v>
      </c>
      <c r="MN255" s="2" t="s">
        <v>2114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254</v>
      </c>
      <c r="NJ255" s="2" t="s">
        <v>243</v>
      </c>
      <c r="NK255" s="2" t="s">
        <v>200</v>
      </c>
      <c r="NL255" s="2" t="s">
        <v>200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200</v>
      </c>
      <c r="OH255" s="2" t="s">
        <v>200</v>
      </c>
      <c r="OI255" s="2" t="s">
        <v>200</v>
      </c>
      <c r="OJ255" s="2" t="s">
        <v>200</v>
      </c>
      <c r="OK255" s="2" t="s">
        <v>200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228</v>
      </c>
      <c r="OT255" s="2" t="s">
        <v>243</v>
      </c>
      <c r="OU255" s="2" t="s">
        <v>200</v>
      </c>
      <c r="OV255" s="2" t="s">
        <v>200</v>
      </c>
      <c r="OW255" s="2" t="s">
        <v>212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210</v>
      </c>
      <c r="PF255" s="2" t="s">
        <v>243</v>
      </c>
      <c r="PG255" s="2" t="s">
        <v>880</v>
      </c>
      <c r="PH255" s="2" t="s">
        <v>2815</v>
      </c>
      <c r="PI255" s="2" t="s">
        <v>212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242</v>
      </c>
      <c r="PR255" s="2" t="s">
        <v>243</v>
      </c>
      <c r="PS255" s="2" t="s">
        <v>200</v>
      </c>
      <c r="PT255" s="2" t="s">
        <v>200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210</v>
      </c>
      <c r="QP255" s="2" t="s">
        <v>243</v>
      </c>
      <c r="QQ255" s="2" t="s">
        <v>887</v>
      </c>
      <c r="QR255" s="2" t="s">
        <v>1099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2816</v>
      </c>
      <c r="B256" s="2" t="s">
        <v>189</v>
      </c>
      <c r="C256" s="2" t="s">
        <v>2693</v>
      </c>
      <c r="D256" s="2" t="s">
        <v>191</v>
      </c>
      <c r="E256" s="2" t="s">
        <v>1356</v>
      </c>
      <c r="F256" s="2" t="s">
        <v>2817</v>
      </c>
      <c r="G256" s="2" t="s">
        <v>2817</v>
      </c>
      <c r="H256" s="2" t="s">
        <v>2817</v>
      </c>
      <c r="I256" s="2" t="s">
        <v>2818</v>
      </c>
      <c r="J256" s="2" t="s">
        <v>195</v>
      </c>
      <c r="K256" s="2" t="s">
        <v>2819</v>
      </c>
      <c r="L256" s="3">
        <v>67.7</v>
      </c>
      <c r="M256" s="3">
        <v>71.09</v>
      </c>
      <c r="N256" s="3">
        <v>139.99</v>
      </c>
      <c r="O256" s="2" t="s">
        <v>1190</v>
      </c>
      <c r="P256" s="2" t="s">
        <v>396</v>
      </c>
      <c r="Q256" s="2" t="s">
        <v>199</v>
      </c>
      <c r="R256" s="2" t="s">
        <v>200</v>
      </c>
      <c r="S256" s="2" t="s">
        <v>2820</v>
      </c>
      <c r="T256" s="2" t="s">
        <v>2797</v>
      </c>
      <c r="U256" s="2" t="s">
        <v>2821</v>
      </c>
      <c r="V256" s="2" t="s">
        <v>2757</v>
      </c>
      <c r="W256" s="2" t="s">
        <v>2735</v>
      </c>
      <c r="X256" s="2" t="s">
        <v>2822</v>
      </c>
      <c r="Y256" s="2" t="s">
        <v>2823</v>
      </c>
      <c r="Z256" s="4"/>
      <c r="AA256" s="4">
        <f>=ROUNDDOWN({0},0)</f>
      </c>
      <c r="AB256" s="5"/>
      <c r="AC256" s="2" t="s">
        <v>200</v>
      </c>
      <c r="AD256" s="4"/>
      <c r="AE256" s="4"/>
      <c r="AF256" s="6">
        <v>66</v>
      </c>
      <c r="AG256" s="6"/>
      <c r="AH256" s="7">
        <v>0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/>
      <c r="AP256" s="4"/>
      <c r="AQ256" s="8"/>
      <c r="AR256" s="4">
        <v>2</v>
      </c>
      <c r="AS256" s="8">
        <v>115.18</v>
      </c>
      <c r="AT256" s="7">
        <v>-1</v>
      </c>
      <c r="AU256" s="7">
        <v>-1</v>
      </c>
      <c r="AV256" s="4" t="s">
        <v>200</v>
      </c>
      <c r="AW256" s="8" t="s">
        <v>200</v>
      </c>
      <c r="AX256" s="4">
        <v>3</v>
      </c>
      <c r="AY256" s="8">
        <v>203.77</v>
      </c>
      <c r="AZ256" s="7" t="s">
        <v>200</v>
      </c>
      <c r="BA256" s="7" t="s">
        <v>200</v>
      </c>
      <c r="BB256" s="7"/>
      <c r="BC256" s="4" t="s">
        <v>200</v>
      </c>
      <c r="BD256" s="8" t="s">
        <v>200</v>
      </c>
      <c r="BE256" s="4">
        <v>3</v>
      </c>
      <c r="BF256" s="8">
        <v>203.77</v>
      </c>
      <c r="BG256" s="7" t="s">
        <v>200</v>
      </c>
      <c r="BH256" s="7" t="s">
        <v>200</v>
      </c>
      <c r="BI256" s="7"/>
      <c r="BJ256" s="4"/>
      <c r="BK256" s="8"/>
      <c r="BL256" s="2" t="s">
        <v>2824</v>
      </c>
      <c r="BM256" s="7"/>
      <c r="BN256" s="7"/>
      <c r="BO256" s="4"/>
      <c r="BP256" s="8"/>
      <c r="BQ256" s="4">
        <v>1</v>
      </c>
      <c r="BR256" s="8">
        <v>77.86</v>
      </c>
      <c r="BS256" s="7">
        <v>-1</v>
      </c>
      <c r="BT256" s="7">
        <v>-1</v>
      </c>
      <c r="BU256" s="2" t="s">
        <v>210</v>
      </c>
      <c r="BV256" s="2" t="s">
        <v>243</v>
      </c>
      <c r="BW256" s="2" t="s">
        <v>200</v>
      </c>
      <c r="BX256" s="2" t="s">
        <v>200</v>
      </c>
      <c r="BY256" s="2" t="s">
        <v>212</v>
      </c>
      <c r="BZ256" s="2" t="s">
        <v>200</v>
      </c>
      <c r="CA256" s="4"/>
      <c r="CB256" s="8"/>
      <c r="CC256" s="4">
        <v>1</v>
      </c>
      <c r="CD256" s="8">
        <v>37.32</v>
      </c>
      <c r="CE256" s="7">
        <v>-1</v>
      </c>
      <c r="CF256" s="7">
        <v>-1</v>
      </c>
      <c r="CG256" s="2" t="s">
        <v>210</v>
      </c>
      <c r="CH256" s="2" t="s">
        <v>243</v>
      </c>
      <c r="CI256" s="2" t="s">
        <v>2103</v>
      </c>
      <c r="CJ256" s="2" t="s">
        <v>1129</v>
      </c>
      <c r="CK256" s="2" t="s">
        <v>499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243</v>
      </c>
      <c r="CU256" s="2" t="s">
        <v>1962</v>
      </c>
      <c r="CV256" s="2" t="s">
        <v>1629</v>
      </c>
      <c r="CW256" s="2" t="s">
        <v>499</v>
      </c>
      <c r="CX256" s="2" t="s">
        <v>200</v>
      </c>
      <c r="CY256" s="4"/>
      <c r="CZ256" s="8"/>
      <c r="DA256" s="4"/>
      <c r="DB256" s="8"/>
      <c r="DC256" s="7"/>
      <c r="DD256" s="7"/>
      <c r="DE256" s="2" t="s">
        <v>210</v>
      </c>
      <c r="DF256" s="2" t="s">
        <v>243</v>
      </c>
      <c r="DG256" s="2" t="s">
        <v>1956</v>
      </c>
      <c r="DH256" s="2" t="s">
        <v>2073</v>
      </c>
      <c r="DI256" s="2" t="s">
        <v>212</v>
      </c>
      <c r="DJ256" s="2" t="s">
        <v>200</v>
      </c>
      <c r="DK256" s="4"/>
      <c r="DL256" s="8"/>
      <c r="DM256" s="4"/>
      <c r="DN256" s="8"/>
      <c r="DO256" s="7"/>
      <c r="DP256" s="7"/>
      <c r="DQ256" s="2" t="s">
        <v>210</v>
      </c>
      <c r="DR256" s="2" t="s">
        <v>243</v>
      </c>
      <c r="DS256" s="2" t="s">
        <v>1956</v>
      </c>
      <c r="DT256" s="2" t="s">
        <v>2018</v>
      </c>
      <c r="DU256" s="2" t="s">
        <v>212</v>
      </c>
      <c r="DV256" s="2" t="s">
        <v>200</v>
      </c>
      <c r="DW256" s="4"/>
      <c r="DX256" s="8"/>
      <c r="DY256" s="4"/>
      <c r="DZ256" s="8"/>
      <c r="EA256" s="7"/>
      <c r="EB256" s="7"/>
      <c r="EC256" s="2" t="s">
        <v>210</v>
      </c>
      <c r="ED256" s="2" t="s">
        <v>243</v>
      </c>
      <c r="EE256" s="2" t="s">
        <v>1956</v>
      </c>
      <c r="EF256" s="2" t="s">
        <v>277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243</v>
      </c>
      <c r="EQ256" s="2" t="s">
        <v>612</v>
      </c>
      <c r="ER256" s="2" t="s">
        <v>957</v>
      </c>
      <c r="ES256" s="2" t="s">
        <v>212</v>
      </c>
      <c r="ET256" s="2" t="s">
        <v>200</v>
      </c>
      <c r="EU256" s="4"/>
      <c r="EV256" s="8"/>
      <c r="EW256" s="4"/>
      <c r="EX256" s="8"/>
      <c r="EY256" s="7"/>
      <c r="EZ256" s="7"/>
      <c r="FA256" s="2" t="s">
        <v>210</v>
      </c>
      <c r="FB256" s="2" t="s">
        <v>243</v>
      </c>
      <c r="FC256" s="2" t="s">
        <v>463</v>
      </c>
      <c r="FD256" s="2" t="s">
        <v>1962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254</v>
      </c>
      <c r="FN256" s="2" t="s">
        <v>243</v>
      </c>
      <c r="FO256" s="2" t="s">
        <v>200</v>
      </c>
      <c r="FP256" s="2" t="s">
        <v>200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254</v>
      </c>
      <c r="FZ256" s="2" t="s">
        <v>243</v>
      </c>
      <c r="GA256" s="2" t="s">
        <v>200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254</v>
      </c>
      <c r="GL256" s="2" t="s">
        <v>243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254</v>
      </c>
      <c r="GX256" s="2" t="s">
        <v>243</v>
      </c>
      <c r="GY256" s="2" t="s">
        <v>200</v>
      </c>
      <c r="GZ256" s="2" t="s">
        <v>200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254</v>
      </c>
      <c r="HJ256" s="2" t="s">
        <v>243</v>
      </c>
      <c r="HK256" s="2" t="s">
        <v>200</v>
      </c>
      <c r="HL256" s="2" t="s">
        <v>200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254</v>
      </c>
      <c r="HV256" s="2" t="s">
        <v>243</v>
      </c>
      <c r="HW256" s="2" t="s">
        <v>200</v>
      </c>
      <c r="HX256" s="2" t="s">
        <v>200</v>
      </c>
      <c r="HY256" s="2" t="s">
        <v>212</v>
      </c>
      <c r="HZ256" s="2" t="s">
        <v>200</v>
      </c>
      <c r="IA256" s="4"/>
      <c r="IB256" s="8"/>
      <c r="IC256" s="4"/>
      <c r="ID256" s="8"/>
      <c r="IE256" s="7"/>
      <c r="IF256" s="7"/>
      <c r="IG256" s="2" t="s">
        <v>210</v>
      </c>
      <c r="IH256" s="2" t="s">
        <v>243</v>
      </c>
      <c r="II256" s="2" t="s">
        <v>1956</v>
      </c>
      <c r="IJ256" s="2" t="s">
        <v>200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228</v>
      </c>
      <c r="IT256" s="2" t="s">
        <v>243</v>
      </c>
      <c r="IU256" s="2" t="s">
        <v>200</v>
      </c>
      <c r="IV256" s="2" t="s">
        <v>200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254</v>
      </c>
      <c r="JF256" s="2" t="s">
        <v>243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200</v>
      </c>
      <c r="JR256" s="2" t="s">
        <v>200</v>
      </c>
      <c r="JS256" s="2" t="s">
        <v>200</v>
      </c>
      <c r="JT256" s="2" t="s">
        <v>200</v>
      </c>
      <c r="JU256" s="2" t="s">
        <v>200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228</v>
      </c>
      <c r="KD256" s="2" t="s">
        <v>243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243</v>
      </c>
      <c r="KQ256" s="2" t="s">
        <v>945</v>
      </c>
      <c r="KR256" s="2" t="s">
        <v>1696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242</v>
      </c>
      <c r="LB256" s="2" t="s">
        <v>243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254</v>
      </c>
      <c r="LN256" s="2" t="s">
        <v>243</v>
      </c>
      <c r="LO256" s="2" t="s">
        <v>200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254</v>
      </c>
      <c r="LZ256" s="2" t="s">
        <v>243</v>
      </c>
      <c r="MA256" s="2" t="s">
        <v>200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210</v>
      </c>
      <c r="ML256" s="2" t="s">
        <v>243</v>
      </c>
      <c r="MM256" s="2" t="s">
        <v>1956</v>
      </c>
      <c r="MN256" s="2" t="s">
        <v>2103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242</v>
      </c>
      <c r="MX256" s="2" t="s">
        <v>243</v>
      </c>
      <c r="MY256" s="2" t="s">
        <v>200</v>
      </c>
      <c r="MZ256" s="2" t="s">
        <v>200</v>
      </c>
      <c r="NA256" s="2" t="s">
        <v>212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254</v>
      </c>
      <c r="NJ256" s="2" t="s">
        <v>243</v>
      </c>
      <c r="NK256" s="2" t="s">
        <v>200</v>
      </c>
      <c r="NL256" s="2" t="s">
        <v>200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242</v>
      </c>
      <c r="OH256" s="2" t="s">
        <v>243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254</v>
      </c>
      <c r="OT256" s="2" t="s">
        <v>243</v>
      </c>
      <c r="OU256" s="2" t="s">
        <v>200</v>
      </c>
      <c r="OV256" s="2" t="s">
        <v>200</v>
      </c>
      <c r="OW256" s="2" t="s">
        <v>212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210</v>
      </c>
      <c r="PF256" s="2" t="s">
        <v>243</v>
      </c>
      <c r="PG256" s="2" t="s">
        <v>2505</v>
      </c>
      <c r="PH256" s="2" t="s">
        <v>200</v>
      </c>
      <c r="PI256" s="2" t="s">
        <v>212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242</v>
      </c>
      <c r="PR256" s="2" t="s">
        <v>243</v>
      </c>
      <c r="PS256" s="2" t="s">
        <v>200</v>
      </c>
      <c r="PT256" s="2" t="s">
        <v>200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254</v>
      </c>
      <c r="QP256" s="2" t="s">
        <v>243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2825</v>
      </c>
      <c r="B257" s="2" t="s">
        <v>189</v>
      </c>
      <c r="C257" s="2" t="s">
        <v>2693</v>
      </c>
      <c r="D257" s="2" t="s">
        <v>191</v>
      </c>
      <c r="E257" s="2" t="s">
        <v>1356</v>
      </c>
      <c r="F257" s="2" t="s">
        <v>2817</v>
      </c>
      <c r="G257" s="2" t="s">
        <v>2817</v>
      </c>
      <c r="H257" s="2" t="s">
        <v>2817</v>
      </c>
      <c r="I257" s="2" t="s">
        <v>2818</v>
      </c>
      <c r="J257" s="2" t="s">
        <v>262</v>
      </c>
      <c r="K257" s="2" t="s">
        <v>2819</v>
      </c>
      <c r="L257" s="3">
        <v>78.12</v>
      </c>
      <c r="M257" s="3">
        <v>82.03</v>
      </c>
      <c r="N257" s="3">
        <v>159.99</v>
      </c>
      <c r="O257" s="2" t="s">
        <v>1190</v>
      </c>
      <c r="P257" s="2" t="s">
        <v>396</v>
      </c>
      <c r="Q257" s="2" t="s">
        <v>199</v>
      </c>
      <c r="R257" s="2" t="s">
        <v>200</v>
      </c>
      <c r="S257" s="2" t="s">
        <v>2820</v>
      </c>
      <c r="T257" s="2" t="s">
        <v>2797</v>
      </c>
      <c r="U257" s="2" t="s">
        <v>2821</v>
      </c>
      <c r="V257" s="2" t="s">
        <v>2757</v>
      </c>
      <c r="W257" s="2" t="s">
        <v>2735</v>
      </c>
      <c r="X257" s="2" t="s">
        <v>2822</v>
      </c>
      <c r="Y257" s="2" t="s">
        <v>2823</v>
      </c>
      <c r="Z257" s="4"/>
      <c r="AA257" s="4">
        <f>=ROUNDDOWN({0},0)</f>
      </c>
      <c r="AB257" s="5"/>
      <c r="AC257" s="2" t="s">
        <v>200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/>
      <c r="AP257" s="4"/>
      <c r="AQ257" s="8"/>
      <c r="AR257" s="4">
        <v>1</v>
      </c>
      <c r="AS257" s="8">
        <v>88.59</v>
      </c>
      <c r="AT257" s="7">
        <v>-1</v>
      </c>
      <c r="AU257" s="7">
        <v>-1</v>
      </c>
      <c r="AV257" s="4" t="s">
        <v>200</v>
      </c>
      <c r="AW257" s="8" t="s">
        <v>200</v>
      </c>
      <c r="AX257" s="4" t="s">
        <v>200</v>
      </c>
      <c r="AY257" s="8" t="s">
        <v>200</v>
      </c>
      <c r="AZ257" s="7" t="s">
        <v>200</v>
      </c>
      <c r="BA257" s="7" t="s">
        <v>200</v>
      </c>
      <c r="BB257" s="7"/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/>
      <c r="BJ257" s="4"/>
      <c r="BK257" s="8"/>
      <c r="BL257" s="2" t="s">
        <v>21</v>
      </c>
      <c r="BM257" s="7"/>
      <c r="BN257" s="7"/>
      <c r="BO257" s="4"/>
      <c r="BP257" s="8"/>
      <c r="BQ257" s="4"/>
      <c r="BR257" s="8"/>
      <c r="BS257" s="7"/>
      <c r="BT257" s="7"/>
      <c r="BU257" s="2" t="s">
        <v>210</v>
      </c>
      <c r="BV257" s="2" t="s">
        <v>243</v>
      </c>
      <c r="BW257" s="2" t="s">
        <v>200</v>
      </c>
      <c r="BX257" s="2" t="s">
        <v>200</v>
      </c>
      <c r="BY257" s="2" t="s">
        <v>212</v>
      </c>
      <c r="BZ257" s="2" t="s">
        <v>200</v>
      </c>
      <c r="CA257" s="4"/>
      <c r="CB257" s="8"/>
      <c r="CC257" s="4"/>
      <c r="CD257" s="8"/>
      <c r="CE257" s="7"/>
      <c r="CF257" s="7"/>
      <c r="CG257" s="2" t="s">
        <v>210</v>
      </c>
      <c r="CH257" s="2" t="s">
        <v>243</v>
      </c>
      <c r="CI257" s="2" t="s">
        <v>2103</v>
      </c>
      <c r="CJ257" s="2" t="s">
        <v>1050</v>
      </c>
      <c r="CK257" s="2" t="s">
        <v>499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243</v>
      </c>
      <c r="CU257" s="2" t="s">
        <v>1962</v>
      </c>
      <c r="CV257" s="2" t="s">
        <v>2826</v>
      </c>
      <c r="CW257" s="2" t="s">
        <v>499</v>
      </c>
      <c r="CX257" s="2" t="s">
        <v>200</v>
      </c>
      <c r="CY257" s="4"/>
      <c r="CZ257" s="8"/>
      <c r="DA257" s="4"/>
      <c r="DB257" s="8"/>
      <c r="DC257" s="7"/>
      <c r="DD257" s="7"/>
      <c r="DE257" s="2" t="s">
        <v>210</v>
      </c>
      <c r="DF257" s="2" t="s">
        <v>243</v>
      </c>
      <c r="DG257" s="2" t="s">
        <v>1956</v>
      </c>
      <c r="DH257" s="2" t="s">
        <v>2827</v>
      </c>
      <c r="DI257" s="2" t="s">
        <v>212</v>
      </c>
      <c r="DJ257" s="2" t="s">
        <v>200</v>
      </c>
      <c r="DK257" s="4"/>
      <c r="DL257" s="8"/>
      <c r="DM257" s="4"/>
      <c r="DN257" s="8"/>
      <c r="DO257" s="7"/>
      <c r="DP257" s="7"/>
      <c r="DQ257" s="2" t="s">
        <v>210</v>
      </c>
      <c r="DR257" s="2" t="s">
        <v>243</v>
      </c>
      <c r="DS257" s="2" t="s">
        <v>1956</v>
      </c>
      <c r="DT257" s="2" t="s">
        <v>1946</v>
      </c>
      <c r="DU257" s="2" t="s">
        <v>212</v>
      </c>
      <c r="DV257" s="2" t="s">
        <v>200</v>
      </c>
      <c r="DW257" s="4"/>
      <c r="DX257" s="8"/>
      <c r="DY257" s="4">
        <v>1</v>
      </c>
      <c r="DZ257" s="8">
        <v>88.59</v>
      </c>
      <c r="EA257" s="7">
        <v>-1</v>
      </c>
      <c r="EB257" s="7">
        <v>-1</v>
      </c>
      <c r="EC257" s="2" t="s">
        <v>210</v>
      </c>
      <c r="ED257" s="2" t="s">
        <v>243</v>
      </c>
      <c r="EE257" s="2" t="s">
        <v>1956</v>
      </c>
      <c r="EF257" s="2" t="s">
        <v>2719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243</v>
      </c>
      <c r="EQ257" s="2" t="s">
        <v>612</v>
      </c>
      <c r="ER257" s="2" t="s">
        <v>2004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243</v>
      </c>
      <c r="FC257" s="2" t="s">
        <v>463</v>
      </c>
      <c r="FD257" s="2" t="s">
        <v>2396</v>
      </c>
      <c r="FE257" s="2" t="s">
        <v>212</v>
      </c>
      <c r="FF257" s="2" t="s">
        <v>200</v>
      </c>
      <c r="FG257" s="4"/>
      <c r="FH257" s="8"/>
      <c r="FI257" s="4"/>
      <c r="FJ257" s="8"/>
      <c r="FK257" s="7"/>
      <c r="FL257" s="7"/>
      <c r="FM257" s="2" t="s">
        <v>254</v>
      </c>
      <c r="FN257" s="2" t="s">
        <v>243</v>
      </c>
      <c r="FO257" s="2" t="s">
        <v>200</v>
      </c>
      <c r="FP257" s="2" t="s">
        <v>200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254</v>
      </c>
      <c r="FZ257" s="2" t="s">
        <v>243</v>
      </c>
      <c r="GA257" s="2" t="s">
        <v>200</v>
      </c>
      <c r="GB257" s="2" t="s">
        <v>200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254</v>
      </c>
      <c r="GL257" s="2" t="s">
        <v>243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254</v>
      </c>
      <c r="GX257" s="2" t="s">
        <v>243</v>
      </c>
      <c r="GY257" s="2" t="s">
        <v>200</v>
      </c>
      <c r="GZ257" s="2" t="s">
        <v>200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254</v>
      </c>
      <c r="HJ257" s="2" t="s">
        <v>243</v>
      </c>
      <c r="HK257" s="2" t="s">
        <v>200</v>
      </c>
      <c r="HL257" s="2" t="s">
        <v>200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254</v>
      </c>
      <c r="HV257" s="2" t="s">
        <v>243</v>
      </c>
      <c r="HW257" s="2" t="s">
        <v>200</v>
      </c>
      <c r="HX257" s="2" t="s">
        <v>200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243</v>
      </c>
      <c r="II257" s="2" t="s">
        <v>1956</v>
      </c>
      <c r="IJ257" s="2" t="s">
        <v>2828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228</v>
      </c>
      <c r="IT257" s="2" t="s">
        <v>243</v>
      </c>
      <c r="IU257" s="2" t="s">
        <v>200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254</v>
      </c>
      <c r="JF257" s="2" t="s">
        <v>243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200</v>
      </c>
      <c r="JR257" s="2" t="s">
        <v>200</v>
      </c>
      <c r="JS257" s="2" t="s">
        <v>200</v>
      </c>
      <c r="JT257" s="2" t="s">
        <v>200</v>
      </c>
      <c r="JU257" s="2" t="s">
        <v>200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228</v>
      </c>
      <c r="KD257" s="2" t="s">
        <v>243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243</v>
      </c>
      <c r="KQ257" s="2" t="s">
        <v>945</v>
      </c>
      <c r="KR257" s="2" t="s">
        <v>1666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242</v>
      </c>
      <c r="LB257" s="2" t="s">
        <v>243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254</v>
      </c>
      <c r="LN257" s="2" t="s">
        <v>243</v>
      </c>
      <c r="LO257" s="2" t="s">
        <v>200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254</v>
      </c>
      <c r="LZ257" s="2" t="s">
        <v>243</v>
      </c>
      <c r="MA257" s="2" t="s">
        <v>200</v>
      </c>
      <c r="MB257" s="2" t="s">
        <v>200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210</v>
      </c>
      <c r="ML257" s="2" t="s">
        <v>243</v>
      </c>
      <c r="MM257" s="2" t="s">
        <v>1956</v>
      </c>
      <c r="MN257" s="2" t="s">
        <v>2008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242</v>
      </c>
      <c r="MX257" s="2" t="s">
        <v>243</v>
      </c>
      <c r="MY257" s="2" t="s">
        <v>200</v>
      </c>
      <c r="MZ257" s="2" t="s">
        <v>200</v>
      </c>
      <c r="NA257" s="2" t="s">
        <v>212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254</v>
      </c>
      <c r="NJ257" s="2" t="s">
        <v>243</v>
      </c>
      <c r="NK257" s="2" t="s">
        <v>200</v>
      </c>
      <c r="NL257" s="2" t="s">
        <v>200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242</v>
      </c>
      <c r="OH257" s="2" t="s">
        <v>243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254</v>
      </c>
      <c r="OT257" s="2" t="s">
        <v>243</v>
      </c>
      <c r="OU257" s="2" t="s">
        <v>200</v>
      </c>
      <c r="OV257" s="2" t="s">
        <v>200</v>
      </c>
      <c r="OW257" s="2" t="s">
        <v>212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210</v>
      </c>
      <c r="PF257" s="2" t="s">
        <v>243</v>
      </c>
      <c r="PG257" s="2" t="s">
        <v>2505</v>
      </c>
      <c r="PH257" s="2" t="s">
        <v>200</v>
      </c>
      <c r="PI257" s="2" t="s">
        <v>212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242</v>
      </c>
      <c r="PR257" s="2" t="s">
        <v>243</v>
      </c>
      <c r="PS257" s="2" t="s">
        <v>200</v>
      </c>
      <c r="PT257" s="2" t="s">
        <v>200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254</v>
      </c>
      <c r="QP257" s="2" t="s">
        <v>243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2829</v>
      </c>
      <c r="B258" s="2" t="s">
        <v>189</v>
      </c>
      <c r="C258" s="2" t="s">
        <v>2693</v>
      </c>
      <c r="D258" s="2" t="s">
        <v>191</v>
      </c>
      <c r="E258" s="2" t="s">
        <v>1356</v>
      </c>
      <c r="F258" s="2" t="s">
        <v>2830</v>
      </c>
      <c r="G258" s="2" t="s">
        <v>2830</v>
      </c>
      <c r="H258" s="2" t="s">
        <v>2830</v>
      </c>
      <c r="I258" s="2" t="s">
        <v>2831</v>
      </c>
      <c r="J258" s="2" t="s">
        <v>2715</v>
      </c>
      <c r="K258" s="2" t="s">
        <v>1287</v>
      </c>
      <c r="L258" s="3">
        <v>42.4</v>
      </c>
      <c r="M258" s="3">
        <v>44.52</v>
      </c>
      <c r="N258" s="3">
        <v>69.99</v>
      </c>
      <c r="O258" s="2" t="s">
        <v>197</v>
      </c>
      <c r="P258" s="2" t="s">
        <v>2832</v>
      </c>
      <c r="Q258" s="2" t="s">
        <v>199</v>
      </c>
      <c r="R258" s="2" t="s">
        <v>34</v>
      </c>
      <c r="S258" s="2" t="s">
        <v>200</v>
      </c>
      <c r="T258" s="2" t="s">
        <v>200</v>
      </c>
      <c r="U258" s="2" t="s">
        <v>203</v>
      </c>
      <c r="V258" s="2" t="s">
        <v>721</v>
      </c>
      <c r="W258" s="2" t="s">
        <v>2833</v>
      </c>
      <c r="X258" s="2" t="s">
        <v>1304</v>
      </c>
      <c r="Y258" s="2" t="s">
        <v>2388</v>
      </c>
      <c r="Z258" s="4"/>
      <c r="AA258" s="4">
        <f>=ROUNDDOWN({0},0)</f>
      </c>
      <c r="AB258" s="5"/>
      <c r="AC258" s="2" t="s">
        <v>200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200</v>
      </c>
      <c r="AW258" s="8" t="s">
        <v>200</v>
      </c>
      <c r="AX258" s="4">
        <v>1</v>
      </c>
      <c r="AY258" s="8">
        <v>47.5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>
        <v>1</v>
      </c>
      <c r="BF258" s="8">
        <v>47.5</v>
      </c>
      <c r="BG258" s="7" t="s">
        <v>200</v>
      </c>
      <c r="BH258" s="7" t="s">
        <v>200</v>
      </c>
      <c r="BI258" s="7"/>
      <c r="BJ258" s="4"/>
      <c r="BK258" s="8"/>
      <c r="BL258" s="2" t="s">
        <v>200</v>
      </c>
      <c r="BM258" s="7"/>
      <c r="BN258" s="7"/>
      <c r="BO258" s="4"/>
      <c r="BP258" s="8"/>
      <c r="BQ258" s="4"/>
      <c r="BR258" s="8"/>
      <c r="BS258" s="7"/>
      <c r="BT258" s="7"/>
      <c r="BU258" s="2" t="s">
        <v>200</v>
      </c>
      <c r="BV258" s="2" t="s">
        <v>200</v>
      </c>
      <c r="BW258" s="2" t="s">
        <v>200</v>
      </c>
      <c r="BX258" s="2" t="s">
        <v>200</v>
      </c>
      <c r="BY258" s="2" t="s">
        <v>200</v>
      </c>
      <c r="BZ258" s="2" t="s">
        <v>200</v>
      </c>
      <c r="CA258" s="4"/>
      <c r="CB258" s="8"/>
      <c r="CC258" s="4"/>
      <c r="CD258" s="8"/>
      <c r="CE258" s="7"/>
      <c r="CF258" s="7"/>
      <c r="CG258" s="2" t="s">
        <v>200</v>
      </c>
      <c r="CH258" s="2" t="s">
        <v>200</v>
      </c>
      <c r="CI258" s="2" t="s">
        <v>200</v>
      </c>
      <c r="CJ258" s="2" t="s">
        <v>200</v>
      </c>
      <c r="CK258" s="2" t="s">
        <v>200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200</v>
      </c>
      <c r="CT258" s="2" t="s">
        <v>200</v>
      </c>
      <c r="CU258" s="2" t="s">
        <v>200</v>
      </c>
      <c r="CV258" s="2" t="s">
        <v>200</v>
      </c>
      <c r="CW258" s="2" t="s">
        <v>200</v>
      </c>
      <c r="CX258" s="2" t="s">
        <v>200</v>
      </c>
      <c r="CY258" s="4"/>
      <c r="CZ258" s="8"/>
      <c r="DA258" s="4"/>
      <c r="DB258" s="8"/>
      <c r="DC258" s="7"/>
      <c r="DD258" s="7"/>
      <c r="DE258" s="2" t="s">
        <v>200</v>
      </c>
      <c r="DF258" s="2" t="s">
        <v>200</v>
      </c>
      <c r="DG258" s="2" t="s">
        <v>200</v>
      </c>
      <c r="DH258" s="2" t="s">
        <v>200</v>
      </c>
      <c r="DI258" s="2" t="s">
        <v>200</v>
      </c>
      <c r="DJ258" s="2" t="s">
        <v>200</v>
      </c>
      <c r="DK258" s="4"/>
      <c r="DL258" s="8"/>
      <c r="DM258" s="4"/>
      <c r="DN258" s="8"/>
      <c r="DO258" s="7"/>
      <c r="DP258" s="7"/>
      <c r="DQ258" s="2" t="s">
        <v>200</v>
      </c>
      <c r="DR258" s="2" t="s">
        <v>200</v>
      </c>
      <c r="DS258" s="2" t="s">
        <v>200</v>
      </c>
      <c r="DT258" s="2" t="s">
        <v>200</v>
      </c>
      <c r="DU258" s="2" t="s">
        <v>200</v>
      </c>
      <c r="DV258" s="2" t="s">
        <v>200</v>
      </c>
      <c r="DW258" s="4"/>
      <c r="DX258" s="8"/>
      <c r="DY258" s="4"/>
      <c r="DZ258" s="8"/>
      <c r="EA258" s="7"/>
      <c r="EB258" s="7"/>
      <c r="EC258" s="2" t="s">
        <v>200</v>
      </c>
      <c r="ED258" s="2" t="s">
        <v>200</v>
      </c>
      <c r="EE258" s="2" t="s">
        <v>200</v>
      </c>
      <c r="EF258" s="2" t="s">
        <v>200</v>
      </c>
      <c r="EG258" s="2" t="s">
        <v>200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200</v>
      </c>
      <c r="EP258" s="2" t="s">
        <v>200</v>
      </c>
      <c r="EQ258" s="2" t="s">
        <v>200</v>
      </c>
      <c r="ER258" s="2" t="s">
        <v>200</v>
      </c>
      <c r="ES258" s="2" t="s">
        <v>200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200</v>
      </c>
      <c r="FB258" s="2" t="s">
        <v>200</v>
      </c>
      <c r="FC258" s="2" t="s">
        <v>200</v>
      </c>
      <c r="FD258" s="2" t="s">
        <v>200</v>
      </c>
      <c r="FE258" s="2" t="s">
        <v>200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200</v>
      </c>
      <c r="FN258" s="2" t="s">
        <v>200</v>
      </c>
      <c r="FO258" s="2" t="s">
        <v>200</v>
      </c>
      <c r="FP258" s="2" t="s">
        <v>200</v>
      </c>
      <c r="FQ258" s="2" t="s">
        <v>200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200</v>
      </c>
      <c r="FZ258" s="2" t="s">
        <v>200</v>
      </c>
      <c r="GA258" s="2" t="s">
        <v>200</v>
      </c>
      <c r="GB258" s="2" t="s">
        <v>200</v>
      </c>
      <c r="GC258" s="2" t="s">
        <v>200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200</v>
      </c>
      <c r="GL258" s="2" t="s">
        <v>200</v>
      </c>
      <c r="GM258" s="2" t="s">
        <v>200</v>
      </c>
      <c r="GN258" s="2" t="s">
        <v>200</v>
      </c>
      <c r="GO258" s="2" t="s">
        <v>200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200</v>
      </c>
      <c r="GX258" s="2" t="s">
        <v>200</v>
      </c>
      <c r="GY258" s="2" t="s">
        <v>200</v>
      </c>
      <c r="GZ258" s="2" t="s">
        <v>200</v>
      </c>
      <c r="HA258" s="2" t="s">
        <v>200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200</v>
      </c>
      <c r="HJ258" s="2" t="s">
        <v>200</v>
      </c>
      <c r="HK258" s="2" t="s">
        <v>200</v>
      </c>
      <c r="HL258" s="2" t="s">
        <v>200</v>
      </c>
      <c r="HM258" s="2" t="s">
        <v>200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200</v>
      </c>
      <c r="HW258" s="2" t="s">
        <v>200</v>
      </c>
      <c r="HX258" s="2" t="s">
        <v>200</v>
      </c>
      <c r="HY258" s="2" t="s">
        <v>200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210</v>
      </c>
      <c r="IH258" s="2" t="s">
        <v>243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200</v>
      </c>
      <c r="IT258" s="2" t="s">
        <v>200</v>
      </c>
      <c r="IU258" s="2" t="s">
        <v>200</v>
      </c>
      <c r="IV258" s="2" t="s">
        <v>200</v>
      </c>
      <c r="IW258" s="2" t="s">
        <v>200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200</v>
      </c>
      <c r="JF258" s="2" t="s">
        <v>200</v>
      </c>
      <c r="JG258" s="2" t="s">
        <v>200</v>
      </c>
      <c r="JH258" s="2" t="s">
        <v>200</v>
      </c>
      <c r="JI258" s="2" t="s">
        <v>200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200</v>
      </c>
      <c r="JR258" s="2" t="s">
        <v>200</v>
      </c>
      <c r="JS258" s="2" t="s">
        <v>200</v>
      </c>
      <c r="JT258" s="2" t="s">
        <v>200</v>
      </c>
      <c r="JU258" s="2" t="s">
        <v>200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210</v>
      </c>
      <c r="KD258" s="2" t="s">
        <v>197</v>
      </c>
      <c r="KE258" s="2" t="s">
        <v>1946</v>
      </c>
      <c r="KF258" s="2" t="s">
        <v>1456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200</v>
      </c>
      <c r="KP258" s="2" t="s">
        <v>200</v>
      </c>
      <c r="KQ258" s="2" t="s">
        <v>200</v>
      </c>
      <c r="KR258" s="2" t="s">
        <v>200</v>
      </c>
      <c r="KS258" s="2" t="s">
        <v>200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200</v>
      </c>
      <c r="LB258" s="2" t="s">
        <v>200</v>
      </c>
      <c r="LC258" s="2" t="s">
        <v>200</v>
      </c>
      <c r="LD258" s="2" t="s">
        <v>200</v>
      </c>
      <c r="LE258" s="2" t="s">
        <v>200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200</v>
      </c>
      <c r="LN258" s="2" t="s">
        <v>200</v>
      </c>
      <c r="LO258" s="2" t="s">
        <v>200</v>
      </c>
      <c r="LP258" s="2" t="s">
        <v>200</v>
      </c>
      <c r="LQ258" s="2" t="s">
        <v>200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200</v>
      </c>
      <c r="LZ258" s="2" t="s">
        <v>200</v>
      </c>
      <c r="MA258" s="2" t="s">
        <v>200</v>
      </c>
      <c r="MB258" s="2" t="s">
        <v>200</v>
      </c>
      <c r="MC258" s="2" t="s">
        <v>200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200</v>
      </c>
      <c r="ML258" s="2" t="s">
        <v>200</v>
      </c>
      <c r="MM258" s="2" t="s">
        <v>200</v>
      </c>
      <c r="MN258" s="2" t="s">
        <v>200</v>
      </c>
      <c r="MO258" s="2" t="s">
        <v>200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200</v>
      </c>
      <c r="NJ258" s="2" t="s">
        <v>200</v>
      </c>
      <c r="NK258" s="2" t="s">
        <v>200</v>
      </c>
      <c r="NL258" s="2" t="s">
        <v>200</v>
      </c>
      <c r="NM258" s="2" t="s">
        <v>200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200</v>
      </c>
      <c r="OH258" s="2" t="s">
        <v>200</v>
      </c>
      <c r="OI258" s="2" t="s">
        <v>200</v>
      </c>
      <c r="OJ258" s="2" t="s">
        <v>200</v>
      </c>
      <c r="OK258" s="2" t="s">
        <v>200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200</v>
      </c>
      <c r="OT258" s="2" t="s">
        <v>200</v>
      </c>
      <c r="OU258" s="2" t="s">
        <v>200</v>
      </c>
      <c r="OV258" s="2" t="s">
        <v>200</v>
      </c>
      <c r="OW258" s="2" t="s">
        <v>200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200</v>
      </c>
      <c r="PR258" s="2" t="s">
        <v>200</v>
      </c>
      <c r="PS258" s="2" t="s">
        <v>200</v>
      </c>
      <c r="PT258" s="2" t="s">
        <v>200</v>
      </c>
      <c r="PU258" s="2" t="s">
        <v>200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200</v>
      </c>
      <c r="QP258" s="2" t="s">
        <v>200</v>
      </c>
      <c r="QQ258" s="2" t="s">
        <v>200</v>
      </c>
      <c r="QR258" s="2" t="s">
        <v>200</v>
      </c>
      <c r="QS258" s="2" t="s">
        <v>200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2834</v>
      </c>
      <c r="B259" s="2" t="s">
        <v>189</v>
      </c>
      <c r="C259" s="2" t="s">
        <v>2693</v>
      </c>
      <c r="D259" s="2" t="s">
        <v>191</v>
      </c>
      <c r="E259" s="2" t="s">
        <v>1356</v>
      </c>
      <c r="F259" s="2" t="s">
        <v>2830</v>
      </c>
      <c r="G259" s="2" t="s">
        <v>2830</v>
      </c>
      <c r="H259" s="2" t="s">
        <v>2830</v>
      </c>
      <c r="I259" s="2" t="s">
        <v>2831</v>
      </c>
      <c r="J259" s="2" t="s">
        <v>1516</v>
      </c>
      <c r="K259" s="2" t="s">
        <v>1287</v>
      </c>
      <c r="L259" s="3">
        <v>47.5</v>
      </c>
      <c r="M259" s="3">
        <v>49.88</v>
      </c>
      <c r="N259" s="3">
        <v>79.99</v>
      </c>
      <c r="O259" s="2" t="s">
        <v>197</v>
      </c>
      <c r="P259" s="2" t="s">
        <v>2832</v>
      </c>
      <c r="Q259" s="2" t="s">
        <v>199</v>
      </c>
      <c r="R259" s="2" t="s">
        <v>34</v>
      </c>
      <c r="S259" s="2" t="s">
        <v>200</v>
      </c>
      <c r="T259" s="2" t="s">
        <v>200</v>
      </c>
      <c r="U259" s="2" t="s">
        <v>203</v>
      </c>
      <c r="V259" s="2" t="s">
        <v>721</v>
      </c>
      <c r="W259" s="2" t="s">
        <v>2833</v>
      </c>
      <c r="X259" s="2" t="s">
        <v>1304</v>
      </c>
      <c r="Y259" s="2" t="s">
        <v>2388</v>
      </c>
      <c r="Z259" s="4">
        <v>4</v>
      </c>
      <c r="AA259" s="4">
        <f>=ROUNDDOWN({0},0)</f>
      </c>
      <c r="AB259" s="5"/>
      <c r="AC259" s="2" t="s">
        <v>200</v>
      </c>
      <c r="AD259" s="4"/>
      <c r="AE259" s="4"/>
      <c r="AF259" s="6"/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/>
      <c r="AP259" s="4"/>
      <c r="AQ259" s="8"/>
      <c r="AR259" s="4">
        <v>1</v>
      </c>
      <c r="AS259" s="8">
        <v>47.5</v>
      </c>
      <c r="AT259" s="7">
        <v>-1</v>
      </c>
      <c r="AU259" s="7">
        <v>-1</v>
      </c>
      <c r="AV259" s="4" t="s">
        <v>200</v>
      </c>
      <c r="AW259" s="8" t="s">
        <v>200</v>
      </c>
      <c r="AX259" s="4" t="s">
        <v>200</v>
      </c>
      <c r="AY259" s="8" t="s">
        <v>200</v>
      </c>
      <c r="AZ259" s="7" t="s">
        <v>200</v>
      </c>
      <c r="BA259" s="7" t="s">
        <v>200</v>
      </c>
      <c r="BB259" s="7"/>
      <c r="BC259" s="4" t="s">
        <v>200</v>
      </c>
      <c r="BD259" s="8" t="s">
        <v>200</v>
      </c>
      <c r="BE259" s="4" t="s">
        <v>200</v>
      </c>
      <c r="BF259" s="8" t="s">
        <v>200</v>
      </c>
      <c r="BG259" s="7" t="s">
        <v>200</v>
      </c>
      <c r="BH259" s="7" t="s">
        <v>200</v>
      </c>
      <c r="BI259" s="7"/>
      <c r="BJ259" s="4"/>
      <c r="BK259" s="8"/>
      <c r="BL259" s="2" t="s">
        <v>34</v>
      </c>
      <c r="BM259" s="7"/>
      <c r="BN259" s="7"/>
      <c r="BO259" s="4"/>
      <c r="BP259" s="8"/>
      <c r="BQ259" s="4"/>
      <c r="BR259" s="8"/>
      <c r="BS259" s="7"/>
      <c r="BT259" s="7"/>
      <c r="BU259" s="2" t="s">
        <v>200</v>
      </c>
      <c r="BV259" s="2" t="s">
        <v>200</v>
      </c>
      <c r="BW259" s="2" t="s">
        <v>200</v>
      </c>
      <c r="BX259" s="2" t="s">
        <v>200</v>
      </c>
      <c r="BY259" s="2" t="s">
        <v>200</v>
      </c>
      <c r="BZ259" s="2" t="s">
        <v>200</v>
      </c>
      <c r="CA259" s="4"/>
      <c r="CB259" s="8"/>
      <c r="CC259" s="4"/>
      <c r="CD259" s="8"/>
      <c r="CE259" s="7"/>
      <c r="CF259" s="7"/>
      <c r="CG259" s="2" t="s">
        <v>200</v>
      </c>
      <c r="CH259" s="2" t="s">
        <v>200</v>
      </c>
      <c r="CI259" s="2" t="s">
        <v>200</v>
      </c>
      <c r="CJ259" s="2" t="s">
        <v>200</v>
      </c>
      <c r="CK259" s="2" t="s">
        <v>200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200</v>
      </c>
      <c r="CT259" s="2" t="s">
        <v>200</v>
      </c>
      <c r="CU259" s="2" t="s">
        <v>200</v>
      </c>
      <c r="CV259" s="2" t="s">
        <v>200</v>
      </c>
      <c r="CW259" s="2" t="s">
        <v>200</v>
      </c>
      <c r="CX259" s="2" t="s">
        <v>200</v>
      </c>
      <c r="CY259" s="4"/>
      <c r="CZ259" s="8"/>
      <c r="DA259" s="4"/>
      <c r="DB259" s="8"/>
      <c r="DC259" s="7"/>
      <c r="DD259" s="7"/>
      <c r="DE259" s="2" t="s">
        <v>200</v>
      </c>
      <c r="DF259" s="2" t="s">
        <v>200</v>
      </c>
      <c r="DG259" s="2" t="s">
        <v>200</v>
      </c>
      <c r="DH259" s="2" t="s">
        <v>200</v>
      </c>
      <c r="DI259" s="2" t="s">
        <v>200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200</v>
      </c>
      <c r="DR259" s="2" t="s">
        <v>200</v>
      </c>
      <c r="DS259" s="2" t="s">
        <v>200</v>
      </c>
      <c r="DT259" s="2" t="s">
        <v>200</v>
      </c>
      <c r="DU259" s="2" t="s">
        <v>200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200</v>
      </c>
      <c r="ED259" s="2" t="s">
        <v>200</v>
      </c>
      <c r="EE259" s="2" t="s">
        <v>200</v>
      </c>
      <c r="EF259" s="2" t="s">
        <v>200</v>
      </c>
      <c r="EG259" s="2" t="s">
        <v>200</v>
      </c>
      <c r="EH259" s="2" t="s">
        <v>200</v>
      </c>
      <c r="EI259" s="4"/>
      <c r="EJ259" s="8"/>
      <c r="EK259" s="4"/>
      <c r="EL259" s="8"/>
      <c r="EM259" s="7"/>
      <c r="EN259" s="7"/>
      <c r="EO259" s="2" t="s">
        <v>200</v>
      </c>
      <c r="EP259" s="2" t="s">
        <v>200</v>
      </c>
      <c r="EQ259" s="2" t="s">
        <v>200</v>
      </c>
      <c r="ER259" s="2" t="s">
        <v>200</v>
      </c>
      <c r="ES259" s="2" t="s">
        <v>200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200</v>
      </c>
      <c r="FB259" s="2" t="s">
        <v>200</v>
      </c>
      <c r="FC259" s="2" t="s">
        <v>200</v>
      </c>
      <c r="FD259" s="2" t="s">
        <v>200</v>
      </c>
      <c r="FE259" s="2" t="s">
        <v>200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200</v>
      </c>
      <c r="FN259" s="2" t="s">
        <v>200</v>
      </c>
      <c r="FO259" s="2" t="s">
        <v>200</v>
      </c>
      <c r="FP259" s="2" t="s">
        <v>200</v>
      </c>
      <c r="FQ259" s="2" t="s">
        <v>200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200</v>
      </c>
      <c r="FZ259" s="2" t="s">
        <v>200</v>
      </c>
      <c r="GA259" s="2" t="s">
        <v>200</v>
      </c>
      <c r="GB259" s="2" t="s">
        <v>200</v>
      </c>
      <c r="GC259" s="2" t="s">
        <v>200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200</v>
      </c>
      <c r="GL259" s="2" t="s">
        <v>200</v>
      </c>
      <c r="GM259" s="2" t="s">
        <v>200</v>
      </c>
      <c r="GN259" s="2" t="s">
        <v>200</v>
      </c>
      <c r="GO259" s="2" t="s">
        <v>200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200</v>
      </c>
      <c r="GX259" s="2" t="s">
        <v>200</v>
      </c>
      <c r="GY259" s="2" t="s">
        <v>200</v>
      </c>
      <c r="GZ259" s="2" t="s">
        <v>200</v>
      </c>
      <c r="HA259" s="2" t="s">
        <v>200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200</v>
      </c>
      <c r="HJ259" s="2" t="s">
        <v>200</v>
      </c>
      <c r="HK259" s="2" t="s">
        <v>200</v>
      </c>
      <c r="HL259" s="2" t="s">
        <v>200</v>
      </c>
      <c r="HM259" s="2" t="s">
        <v>200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200</v>
      </c>
      <c r="HW259" s="2" t="s">
        <v>200</v>
      </c>
      <c r="HX259" s="2" t="s">
        <v>200</v>
      </c>
      <c r="HY259" s="2" t="s">
        <v>200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243</v>
      </c>
      <c r="II259" s="2" t="s">
        <v>200</v>
      </c>
      <c r="IJ259" s="2" t="s">
        <v>200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200</v>
      </c>
      <c r="IT259" s="2" t="s">
        <v>200</v>
      </c>
      <c r="IU259" s="2" t="s">
        <v>200</v>
      </c>
      <c r="IV259" s="2" t="s">
        <v>200</v>
      </c>
      <c r="IW259" s="2" t="s">
        <v>200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200</v>
      </c>
      <c r="JF259" s="2" t="s">
        <v>200</v>
      </c>
      <c r="JG259" s="2" t="s">
        <v>200</v>
      </c>
      <c r="JH259" s="2" t="s">
        <v>200</v>
      </c>
      <c r="JI259" s="2" t="s">
        <v>200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200</v>
      </c>
      <c r="JR259" s="2" t="s">
        <v>200</v>
      </c>
      <c r="JS259" s="2" t="s">
        <v>200</v>
      </c>
      <c r="JT259" s="2" t="s">
        <v>200</v>
      </c>
      <c r="JU259" s="2" t="s">
        <v>200</v>
      </c>
      <c r="JV259" s="2" t="s">
        <v>200</v>
      </c>
      <c r="JW259" s="4"/>
      <c r="JX259" s="8"/>
      <c r="JY259" s="4">
        <v>1</v>
      </c>
      <c r="JZ259" s="8">
        <v>47.5</v>
      </c>
      <c r="KA259" s="7">
        <v>-1</v>
      </c>
      <c r="KB259" s="7">
        <v>-1</v>
      </c>
      <c r="KC259" s="2" t="s">
        <v>210</v>
      </c>
      <c r="KD259" s="2" t="s">
        <v>197</v>
      </c>
      <c r="KE259" s="2" t="s">
        <v>1946</v>
      </c>
      <c r="KF259" s="2" t="s">
        <v>1273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200</v>
      </c>
      <c r="KP259" s="2" t="s">
        <v>200</v>
      </c>
      <c r="KQ259" s="2" t="s">
        <v>200</v>
      </c>
      <c r="KR259" s="2" t="s">
        <v>200</v>
      </c>
      <c r="KS259" s="2" t="s">
        <v>200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200</v>
      </c>
      <c r="LB259" s="2" t="s">
        <v>200</v>
      </c>
      <c r="LC259" s="2" t="s">
        <v>200</v>
      </c>
      <c r="LD259" s="2" t="s">
        <v>200</v>
      </c>
      <c r="LE259" s="2" t="s">
        <v>200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200</v>
      </c>
      <c r="LN259" s="2" t="s">
        <v>200</v>
      </c>
      <c r="LO259" s="2" t="s">
        <v>200</v>
      </c>
      <c r="LP259" s="2" t="s">
        <v>200</v>
      </c>
      <c r="LQ259" s="2" t="s">
        <v>200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200</v>
      </c>
      <c r="LZ259" s="2" t="s">
        <v>200</v>
      </c>
      <c r="MA259" s="2" t="s">
        <v>200</v>
      </c>
      <c r="MB259" s="2" t="s">
        <v>200</v>
      </c>
      <c r="MC259" s="2" t="s">
        <v>200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200</v>
      </c>
      <c r="ML259" s="2" t="s">
        <v>200</v>
      </c>
      <c r="MM259" s="2" t="s">
        <v>200</v>
      </c>
      <c r="MN259" s="2" t="s">
        <v>200</v>
      </c>
      <c r="MO259" s="2" t="s">
        <v>200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200</v>
      </c>
      <c r="NK259" s="2" t="s">
        <v>200</v>
      </c>
      <c r="NL259" s="2" t="s">
        <v>200</v>
      </c>
      <c r="NM259" s="2" t="s">
        <v>200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200</v>
      </c>
      <c r="OH259" s="2" t="s">
        <v>200</v>
      </c>
      <c r="OI259" s="2" t="s">
        <v>200</v>
      </c>
      <c r="OJ259" s="2" t="s">
        <v>200</v>
      </c>
      <c r="OK259" s="2" t="s">
        <v>200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200</v>
      </c>
      <c r="PR259" s="2" t="s">
        <v>200</v>
      </c>
      <c r="PS259" s="2" t="s">
        <v>200</v>
      </c>
      <c r="PT259" s="2" t="s">
        <v>200</v>
      </c>
      <c r="PU259" s="2" t="s">
        <v>200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200</v>
      </c>
      <c r="QP259" s="2" t="s">
        <v>200</v>
      </c>
      <c r="QQ259" s="2" t="s">
        <v>200</v>
      </c>
      <c r="QR259" s="2" t="s">
        <v>200</v>
      </c>
      <c r="QS259" s="2" t="s">
        <v>200</v>
      </c>
      <c r="QT259" s="2" t="s">
        <v>200</v>
      </c>
      <c r="QU259" s="4"/>
      <c r="QV259" s="4">
        <v>4</v>
      </c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2835</v>
      </c>
      <c r="B260" s="2" t="s">
        <v>189</v>
      </c>
      <c r="C260" s="2" t="s">
        <v>2693</v>
      </c>
      <c r="D260" s="2" t="s">
        <v>191</v>
      </c>
      <c r="E260" s="2" t="s">
        <v>1356</v>
      </c>
      <c r="F260" s="2" t="s">
        <v>2830</v>
      </c>
      <c r="G260" s="2" t="s">
        <v>2830</v>
      </c>
      <c r="H260" s="2" t="s">
        <v>2830</v>
      </c>
      <c r="I260" s="2" t="s">
        <v>2831</v>
      </c>
      <c r="J260" s="2" t="s">
        <v>2715</v>
      </c>
      <c r="K260" s="2" t="s">
        <v>2836</v>
      </c>
      <c r="L260" s="3">
        <v>42.4</v>
      </c>
      <c r="M260" s="3">
        <v>44.52</v>
      </c>
      <c r="N260" s="3">
        <v>69.99</v>
      </c>
      <c r="O260" s="2" t="s">
        <v>197</v>
      </c>
      <c r="P260" s="2" t="s">
        <v>2832</v>
      </c>
      <c r="Q260" s="2" t="s">
        <v>199</v>
      </c>
      <c r="R260" s="2" t="s">
        <v>34</v>
      </c>
      <c r="S260" s="2" t="s">
        <v>200</v>
      </c>
      <c r="T260" s="2" t="s">
        <v>200</v>
      </c>
      <c r="U260" s="2" t="s">
        <v>203</v>
      </c>
      <c r="V260" s="2" t="s">
        <v>721</v>
      </c>
      <c r="W260" s="2" t="s">
        <v>2833</v>
      </c>
      <c r="X260" s="2" t="s">
        <v>1304</v>
      </c>
      <c r="Y260" s="2" t="s">
        <v>2388</v>
      </c>
      <c r="Z260" s="4">
        <v>22</v>
      </c>
      <c r="AA260" s="4">
        <f>=ROUNDDOWN({0},0)</f>
      </c>
      <c r="AB260" s="5"/>
      <c r="AC260" s="2" t="s">
        <v>200</v>
      </c>
      <c r="AD260" s="4"/>
      <c r="AE260" s="4"/>
      <c r="AF260" s="6"/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200</v>
      </c>
      <c r="AW260" s="8" t="s">
        <v>200</v>
      </c>
      <c r="AX260" s="4" t="s">
        <v>200</v>
      </c>
      <c r="AY260" s="8" t="s">
        <v>200</v>
      </c>
      <c r="AZ260" s="7" t="s">
        <v>200</v>
      </c>
      <c r="BA260" s="7" t="s">
        <v>200</v>
      </c>
      <c r="BB260" s="7"/>
      <c r="BC260" s="4" t="s">
        <v>200</v>
      </c>
      <c r="BD260" s="8" t="s">
        <v>200</v>
      </c>
      <c r="BE260" s="4" t="s">
        <v>200</v>
      </c>
      <c r="BF260" s="8" t="s">
        <v>200</v>
      </c>
      <c r="BG260" s="7" t="s">
        <v>200</v>
      </c>
      <c r="BH260" s="7" t="s">
        <v>200</v>
      </c>
      <c r="BI260" s="7"/>
      <c r="BJ260" s="4"/>
      <c r="BK260" s="8"/>
      <c r="BL260" s="2" t="s">
        <v>200</v>
      </c>
      <c r="BM260" s="7"/>
      <c r="BN260" s="7"/>
      <c r="BO260" s="4"/>
      <c r="BP260" s="8"/>
      <c r="BQ260" s="4"/>
      <c r="BR260" s="8"/>
      <c r="BS260" s="7"/>
      <c r="BT260" s="7"/>
      <c r="BU260" s="2" t="s">
        <v>200</v>
      </c>
      <c r="BV260" s="2" t="s">
        <v>200</v>
      </c>
      <c r="BW260" s="2" t="s">
        <v>200</v>
      </c>
      <c r="BX260" s="2" t="s">
        <v>200</v>
      </c>
      <c r="BY260" s="2" t="s">
        <v>200</v>
      </c>
      <c r="BZ260" s="2" t="s">
        <v>200</v>
      </c>
      <c r="CA260" s="4"/>
      <c r="CB260" s="8"/>
      <c r="CC260" s="4"/>
      <c r="CD260" s="8"/>
      <c r="CE260" s="7"/>
      <c r="CF260" s="7"/>
      <c r="CG260" s="2" t="s">
        <v>200</v>
      </c>
      <c r="CH260" s="2" t="s">
        <v>200</v>
      </c>
      <c r="CI260" s="2" t="s">
        <v>200</v>
      </c>
      <c r="CJ260" s="2" t="s">
        <v>200</v>
      </c>
      <c r="CK260" s="2" t="s">
        <v>200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200</v>
      </c>
      <c r="CT260" s="2" t="s">
        <v>200</v>
      </c>
      <c r="CU260" s="2" t="s">
        <v>200</v>
      </c>
      <c r="CV260" s="2" t="s">
        <v>200</v>
      </c>
      <c r="CW260" s="2" t="s">
        <v>200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200</v>
      </c>
      <c r="DF260" s="2" t="s">
        <v>200</v>
      </c>
      <c r="DG260" s="2" t="s">
        <v>200</v>
      </c>
      <c r="DH260" s="2" t="s">
        <v>200</v>
      </c>
      <c r="DI260" s="2" t="s">
        <v>200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200</v>
      </c>
      <c r="DR260" s="2" t="s">
        <v>200</v>
      </c>
      <c r="DS260" s="2" t="s">
        <v>200</v>
      </c>
      <c r="DT260" s="2" t="s">
        <v>200</v>
      </c>
      <c r="DU260" s="2" t="s">
        <v>200</v>
      </c>
      <c r="DV260" s="2" t="s">
        <v>200</v>
      </c>
      <c r="DW260" s="4"/>
      <c r="DX260" s="8"/>
      <c r="DY260" s="4"/>
      <c r="DZ260" s="8"/>
      <c r="EA260" s="7"/>
      <c r="EB260" s="7"/>
      <c r="EC260" s="2" t="s">
        <v>200</v>
      </c>
      <c r="ED260" s="2" t="s">
        <v>200</v>
      </c>
      <c r="EE260" s="2" t="s">
        <v>200</v>
      </c>
      <c r="EF260" s="2" t="s">
        <v>200</v>
      </c>
      <c r="EG260" s="2" t="s">
        <v>200</v>
      </c>
      <c r="EH260" s="2" t="s">
        <v>200</v>
      </c>
      <c r="EI260" s="4"/>
      <c r="EJ260" s="8"/>
      <c r="EK260" s="4"/>
      <c r="EL260" s="8"/>
      <c r="EM260" s="7"/>
      <c r="EN260" s="7"/>
      <c r="EO260" s="2" t="s">
        <v>200</v>
      </c>
      <c r="EP260" s="2" t="s">
        <v>200</v>
      </c>
      <c r="EQ260" s="2" t="s">
        <v>200</v>
      </c>
      <c r="ER260" s="2" t="s">
        <v>200</v>
      </c>
      <c r="ES260" s="2" t="s">
        <v>200</v>
      </c>
      <c r="ET260" s="2" t="s">
        <v>200</v>
      </c>
      <c r="EU260" s="4"/>
      <c r="EV260" s="8"/>
      <c r="EW260" s="4"/>
      <c r="EX260" s="8"/>
      <c r="EY260" s="7"/>
      <c r="EZ260" s="7"/>
      <c r="FA260" s="2" t="s">
        <v>200</v>
      </c>
      <c r="FB260" s="2" t="s">
        <v>200</v>
      </c>
      <c r="FC260" s="2" t="s">
        <v>200</v>
      </c>
      <c r="FD260" s="2" t="s">
        <v>200</v>
      </c>
      <c r="FE260" s="2" t="s">
        <v>200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200</v>
      </c>
      <c r="FN260" s="2" t="s">
        <v>200</v>
      </c>
      <c r="FO260" s="2" t="s">
        <v>200</v>
      </c>
      <c r="FP260" s="2" t="s">
        <v>200</v>
      </c>
      <c r="FQ260" s="2" t="s">
        <v>200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200</v>
      </c>
      <c r="FZ260" s="2" t="s">
        <v>200</v>
      </c>
      <c r="GA260" s="2" t="s">
        <v>200</v>
      </c>
      <c r="GB260" s="2" t="s">
        <v>200</v>
      </c>
      <c r="GC260" s="2" t="s">
        <v>200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200</v>
      </c>
      <c r="GL260" s="2" t="s">
        <v>200</v>
      </c>
      <c r="GM260" s="2" t="s">
        <v>200</v>
      </c>
      <c r="GN260" s="2" t="s">
        <v>200</v>
      </c>
      <c r="GO260" s="2" t="s">
        <v>200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200</v>
      </c>
      <c r="GX260" s="2" t="s">
        <v>200</v>
      </c>
      <c r="GY260" s="2" t="s">
        <v>200</v>
      </c>
      <c r="GZ260" s="2" t="s">
        <v>200</v>
      </c>
      <c r="HA260" s="2" t="s">
        <v>200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200</v>
      </c>
      <c r="HJ260" s="2" t="s">
        <v>200</v>
      </c>
      <c r="HK260" s="2" t="s">
        <v>200</v>
      </c>
      <c r="HL260" s="2" t="s">
        <v>200</v>
      </c>
      <c r="HM260" s="2" t="s">
        <v>200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200</v>
      </c>
      <c r="HW260" s="2" t="s">
        <v>200</v>
      </c>
      <c r="HX260" s="2" t="s">
        <v>200</v>
      </c>
      <c r="HY260" s="2" t="s">
        <v>200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210</v>
      </c>
      <c r="IH260" s="2" t="s">
        <v>243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200</v>
      </c>
      <c r="IT260" s="2" t="s">
        <v>200</v>
      </c>
      <c r="IU260" s="2" t="s">
        <v>200</v>
      </c>
      <c r="IV260" s="2" t="s">
        <v>200</v>
      </c>
      <c r="IW260" s="2" t="s">
        <v>200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200</v>
      </c>
      <c r="JF260" s="2" t="s">
        <v>200</v>
      </c>
      <c r="JG260" s="2" t="s">
        <v>200</v>
      </c>
      <c r="JH260" s="2" t="s">
        <v>200</v>
      </c>
      <c r="JI260" s="2" t="s">
        <v>200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200</v>
      </c>
      <c r="JR260" s="2" t="s">
        <v>200</v>
      </c>
      <c r="JS260" s="2" t="s">
        <v>200</v>
      </c>
      <c r="JT260" s="2" t="s">
        <v>200</v>
      </c>
      <c r="JU260" s="2" t="s">
        <v>200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210</v>
      </c>
      <c r="KD260" s="2" t="s">
        <v>197</v>
      </c>
      <c r="KE260" s="2" t="s">
        <v>1946</v>
      </c>
      <c r="KF260" s="2" t="s">
        <v>2837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200</v>
      </c>
      <c r="KP260" s="2" t="s">
        <v>200</v>
      </c>
      <c r="KQ260" s="2" t="s">
        <v>200</v>
      </c>
      <c r="KR260" s="2" t="s">
        <v>200</v>
      </c>
      <c r="KS260" s="2" t="s">
        <v>200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200</v>
      </c>
      <c r="LB260" s="2" t="s">
        <v>200</v>
      </c>
      <c r="LC260" s="2" t="s">
        <v>200</v>
      </c>
      <c r="LD260" s="2" t="s">
        <v>200</v>
      </c>
      <c r="LE260" s="2" t="s">
        <v>200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200</v>
      </c>
      <c r="LN260" s="2" t="s">
        <v>200</v>
      </c>
      <c r="LO260" s="2" t="s">
        <v>200</v>
      </c>
      <c r="LP260" s="2" t="s">
        <v>200</v>
      </c>
      <c r="LQ260" s="2" t="s">
        <v>200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200</v>
      </c>
      <c r="LZ260" s="2" t="s">
        <v>200</v>
      </c>
      <c r="MA260" s="2" t="s">
        <v>200</v>
      </c>
      <c r="MB260" s="2" t="s">
        <v>200</v>
      </c>
      <c r="MC260" s="2" t="s">
        <v>200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200</v>
      </c>
      <c r="ML260" s="2" t="s">
        <v>200</v>
      </c>
      <c r="MM260" s="2" t="s">
        <v>200</v>
      </c>
      <c r="MN260" s="2" t="s">
        <v>200</v>
      </c>
      <c r="MO260" s="2" t="s">
        <v>200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200</v>
      </c>
      <c r="NK260" s="2" t="s">
        <v>200</v>
      </c>
      <c r="NL260" s="2" t="s">
        <v>200</v>
      </c>
      <c r="NM260" s="2" t="s">
        <v>200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200</v>
      </c>
      <c r="OH260" s="2" t="s">
        <v>200</v>
      </c>
      <c r="OI260" s="2" t="s">
        <v>200</v>
      </c>
      <c r="OJ260" s="2" t="s">
        <v>200</v>
      </c>
      <c r="OK260" s="2" t="s">
        <v>200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200</v>
      </c>
      <c r="PR260" s="2" t="s">
        <v>200</v>
      </c>
      <c r="PS260" s="2" t="s">
        <v>200</v>
      </c>
      <c r="PT260" s="2" t="s">
        <v>200</v>
      </c>
      <c r="PU260" s="2" t="s">
        <v>200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200</v>
      </c>
      <c r="QP260" s="2" t="s">
        <v>200</v>
      </c>
      <c r="QQ260" s="2" t="s">
        <v>200</v>
      </c>
      <c r="QR260" s="2" t="s">
        <v>200</v>
      </c>
      <c r="QS260" s="2" t="s">
        <v>200</v>
      </c>
      <c r="QT260" s="2" t="s">
        <v>200</v>
      </c>
      <c r="QU260" s="4"/>
      <c r="QV260" s="4">
        <v>22</v>
      </c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2838</v>
      </c>
      <c r="B261" s="2" t="s">
        <v>189</v>
      </c>
      <c r="C261" s="2" t="s">
        <v>2693</v>
      </c>
      <c r="D261" s="2" t="s">
        <v>191</v>
      </c>
      <c r="E261" s="2" t="s">
        <v>1356</v>
      </c>
      <c r="F261" s="2" t="s">
        <v>2830</v>
      </c>
      <c r="G261" s="2" t="s">
        <v>2830</v>
      </c>
      <c r="H261" s="2" t="s">
        <v>2830</v>
      </c>
      <c r="I261" s="2" t="s">
        <v>2831</v>
      </c>
      <c r="J261" s="2" t="s">
        <v>1516</v>
      </c>
      <c r="K261" s="2" t="s">
        <v>2836</v>
      </c>
      <c r="L261" s="3">
        <v>47.5</v>
      </c>
      <c r="M261" s="3">
        <v>49.88</v>
      </c>
      <c r="N261" s="3">
        <v>79.99</v>
      </c>
      <c r="O261" s="2" t="s">
        <v>197</v>
      </c>
      <c r="P261" s="2" t="s">
        <v>2832</v>
      </c>
      <c r="Q261" s="2" t="s">
        <v>199</v>
      </c>
      <c r="R261" s="2" t="s">
        <v>34</v>
      </c>
      <c r="S261" s="2" t="s">
        <v>200</v>
      </c>
      <c r="T261" s="2" t="s">
        <v>200</v>
      </c>
      <c r="U261" s="2" t="s">
        <v>203</v>
      </c>
      <c r="V261" s="2" t="s">
        <v>721</v>
      </c>
      <c r="W261" s="2" t="s">
        <v>2833</v>
      </c>
      <c r="X261" s="2" t="s">
        <v>1304</v>
      </c>
      <c r="Y261" s="2" t="s">
        <v>2388</v>
      </c>
      <c r="Z261" s="4">
        <v>10</v>
      </c>
      <c r="AA261" s="4">
        <f>=ROUNDDOWN({0},0)</f>
      </c>
      <c r="AB261" s="5"/>
      <c r="AC261" s="2" t="s">
        <v>200</v>
      </c>
      <c r="AD261" s="4"/>
      <c r="AE261" s="4"/>
      <c r="AF261" s="6"/>
      <c r="AG261" s="6"/>
      <c r="AH261" s="7">
        <v>1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200</v>
      </c>
      <c r="AW261" s="8" t="s">
        <v>200</v>
      </c>
      <c r="AX261" s="4" t="s">
        <v>200</v>
      </c>
      <c r="AY261" s="8" t="s">
        <v>200</v>
      </c>
      <c r="AZ261" s="7" t="s">
        <v>200</v>
      </c>
      <c r="BA261" s="7" t="s">
        <v>200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/>
      <c r="BJ261" s="4"/>
      <c r="BK261" s="8"/>
      <c r="BL261" s="2" t="s">
        <v>200</v>
      </c>
      <c r="BM261" s="7"/>
      <c r="BN261" s="7"/>
      <c r="BO261" s="4"/>
      <c r="BP261" s="8"/>
      <c r="BQ261" s="4"/>
      <c r="BR261" s="8"/>
      <c r="BS261" s="7"/>
      <c r="BT261" s="7"/>
      <c r="BU261" s="2" t="s">
        <v>200</v>
      </c>
      <c r="BV261" s="2" t="s">
        <v>200</v>
      </c>
      <c r="BW261" s="2" t="s">
        <v>200</v>
      </c>
      <c r="BX261" s="2" t="s">
        <v>200</v>
      </c>
      <c r="BY261" s="2" t="s">
        <v>200</v>
      </c>
      <c r="BZ261" s="2" t="s">
        <v>200</v>
      </c>
      <c r="CA261" s="4"/>
      <c r="CB261" s="8"/>
      <c r="CC261" s="4"/>
      <c r="CD261" s="8"/>
      <c r="CE261" s="7"/>
      <c r="CF261" s="7"/>
      <c r="CG261" s="2" t="s">
        <v>200</v>
      </c>
      <c r="CH261" s="2" t="s">
        <v>200</v>
      </c>
      <c r="CI261" s="2" t="s">
        <v>200</v>
      </c>
      <c r="CJ261" s="2" t="s">
        <v>200</v>
      </c>
      <c r="CK261" s="2" t="s">
        <v>200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200</v>
      </c>
      <c r="CT261" s="2" t="s">
        <v>200</v>
      </c>
      <c r="CU261" s="2" t="s">
        <v>200</v>
      </c>
      <c r="CV261" s="2" t="s">
        <v>200</v>
      </c>
      <c r="CW261" s="2" t="s">
        <v>200</v>
      </c>
      <c r="CX261" s="2" t="s">
        <v>200</v>
      </c>
      <c r="CY261" s="4"/>
      <c r="CZ261" s="8"/>
      <c r="DA261" s="4"/>
      <c r="DB261" s="8"/>
      <c r="DC261" s="7"/>
      <c r="DD261" s="7"/>
      <c r="DE261" s="2" t="s">
        <v>200</v>
      </c>
      <c r="DF261" s="2" t="s">
        <v>200</v>
      </c>
      <c r="DG261" s="2" t="s">
        <v>200</v>
      </c>
      <c r="DH261" s="2" t="s">
        <v>200</v>
      </c>
      <c r="DI261" s="2" t="s">
        <v>200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200</v>
      </c>
      <c r="DR261" s="2" t="s">
        <v>200</v>
      </c>
      <c r="DS261" s="2" t="s">
        <v>200</v>
      </c>
      <c r="DT261" s="2" t="s">
        <v>200</v>
      </c>
      <c r="DU261" s="2" t="s">
        <v>200</v>
      </c>
      <c r="DV261" s="2" t="s">
        <v>200</v>
      </c>
      <c r="DW261" s="4"/>
      <c r="DX261" s="8"/>
      <c r="DY261" s="4"/>
      <c r="DZ261" s="8"/>
      <c r="EA261" s="7"/>
      <c r="EB261" s="7"/>
      <c r="EC261" s="2" t="s">
        <v>200</v>
      </c>
      <c r="ED261" s="2" t="s">
        <v>200</v>
      </c>
      <c r="EE261" s="2" t="s">
        <v>200</v>
      </c>
      <c r="EF261" s="2" t="s">
        <v>200</v>
      </c>
      <c r="EG261" s="2" t="s">
        <v>200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200</v>
      </c>
      <c r="EP261" s="2" t="s">
        <v>200</v>
      </c>
      <c r="EQ261" s="2" t="s">
        <v>200</v>
      </c>
      <c r="ER261" s="2" t="s">
        <v>200</v>
      </c>
      <c r="ES261" s="2" t="s">
        <v>200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200</v>
      </c>
      <c r="FB261" s="2" t="s">
        <v>200</v>
      </c>
      <c r="FC261" s="2" t="s">
        <v>200</v>
      </c>
      <c r="FD261" s="2" t="s">
        <v>200</v>
      </c>
      <c r="FE261" s="2" t="s">
        <v>200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200</v>
      </c>
      <c r="FN261" s="2" t="s">
        <v>200</v>
      </c>
      <c r="FO261" s="2" t="s">
        <v>200</v>
      </c>
      <c r="FP261" s="2" t="s">
        <v>200</v>
      </c>
      <c r="FQ261" s="2" t="s">
        <v>200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200</v>
      </c>
      <c r="FZ261" s="2" t="s">
        <v>200</v>
      </c>
      <c r="GA261" s="2" t="s">
        <v>200</v>
      </c>
      <c r="GB261" s="2" t="s">
        <v>200</v>
      </c>
      <c r="GC261" s="2" t="s">
        <v>200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200</v>
      </c>
      <c r="GL261" s="2" t="s">
        <v>200</v>
      </c>
      <c r="GM261" s="2" t="s">
        <v>200</v>
      </c>
      <c r="GN261" s="2" t="s">
        <v>200</v>
      </c>
      <c r="GO261" s="2" t="s">
        <v>200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200</v>
      </c>
      <c r="GX261" s="2" t="s">
        <v>200</v>
      </c>
      <c r="GY261" s="2" t="s">
        <v>200</v>
      </c>
      <c r="GZ261" s="2" t="s">
        <v>200</v>
      </c>
      <c r="HA261" s="2" t="s">
        <v>200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200</v>
      </c>
      <c r="HJ261" s="2" t="s">
        <v>200</v>
      </c>
      <c r="HK261" s="2" t="s">
        <v>200</v>
      </c>
      <c r="HL261" s="2" t="s">
        <v>200</v>
      </c>
      <c r="HM261" s="2" t="s">
        <v>200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200</v>
      </c>
      <c r="HW261" s="2" t="s">
        <v>200</v>
      </c>
      <c r="HX261" s="2" t="s">
        <v>200</v>
      </c>
      <c r="HY261" s="2" t="s">
        <v>200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243</v>
      </c>
      <c r="II261" s="2" t="s">
        <v>200</v>
      </c>
      <c r="IJ261" s="2" t="s">
        <v>200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200</v>
      </c>
      <c r="IT261" s="2" t="s">
        <v>200</v>
      </c>
      <c r="IU261" s="2" t="s">
        <v>200</v>
      </c>
      <c r="IV261" s="2" t="s">
        <v>200</v>
      </c>
      <c r="IW261" s="2" t="s">
        <v>200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200</v>
      </c>
      <c r="JF261" s="2" t="s">
        <v>200</v>
      </c>
      <c r="JG261" s="2" t="s">
        <v>200</v>
      </c>
      <c r="JH261" s="2" t="s">
        <v>200</v>
      </c>
      <c r="JI261" s="2" t="s">
        <v>200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200</v>
      </c>
      <c r="JR261" s="2" t="s">
        <v>200</v>
      </c>
      <c r="JS261" s="2" t="s">
        <v>200</v>
      </c>
      <c r="JT261" s="2" t="s">
        <v>200</v>
      </c>
      <c r="JU261" s="2" t="s">
        <v>200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210</v>
      </c>
      <c r="KD261" s="2" t="s">
        <v>197</v>
      </c>
      <c r="KE261" s="2" t="s">
        <v>1946</v>
      </c>
      <c r="KF261" s="2" t="s">
        <v>919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200</v>
      </c>
      <c r="KP261" s="2" t="s">
        <v>200</v>
      </c>
      <c r="KQ261" s="2" t="s">
        <v>200</v>
      </c>
      <c r="KR261" s="2" t="s">
        <v>200</v>
      </c>
      <c r="KS261" s="2" t="s">
        <v>200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200</v>
      </c>
      <c r="LB261" s="2" t="s">
        <v>200</v>
      </c>
      <c r="LC261" s="2" t="s">
        <v>200</v>
      </c>
      <c r="LD261" s="2" t="s">
        <v>200</v>
      </c>
      <c r="LE261" s="2" t="s">
        <v>200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200</v>
      </c>
      <c r="LN261" s="2" t="s">
        <v>200</v>
      </c>
      <c r="LO261" s="2" t="s">
        <v>200</v>
      </c>
      <c r="LP261" s="2" t="s">
        <v>200</v>
      </c>
      <c r="LQ261" s="2" t="s">
        <v>200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200</v>
      </c>
      <c r="LZ261" s="2" t="s">
        <v>200</v>
      </c>
      <c r="MA261" s="2" t="s">
        <v>200</v>
      </c>
      <c r="MB261" s="2" t="s">
        <v>200</v>
      </c>
      <c r="MC261" s="2" t="s">
        <v>200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200</v>
      </c>
      <c r="ML261" s="2" t="s">
        <v>200</v>
      </c>
      <c r="MM261" s="2" t="s">
        <v>200</v>
      </c>
      <c r="MN261" s="2" t="s">
        <v>200</v>
      </c>
      <c r="MO261" s="2" t="s">
        <v>200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200</v>
      </c>
      <c r="NK261" s="2" t="s">
        <v>200</v>
      </c>
      <c r="NL261" s="2" t="s">
        <v>200</v>
      </c>
      <c r="NM261" s="2" t="s">
        <v>200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200</v>
      </c>
      <c r="OH261" s="2" t="s">
        <v>200</v>
      </c>
      <c r="OI261" s="2" t="s">
        <v>200</v>
      </c>
      <c r="OJ261" s="2" t="s">
        <v>200</v>
      </c>
      <c r="OK261" s="2" t="s">
        <v>200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200</v>
      </c>
      <c r="PR261" s="2" t="s">
        <v>200</v>
      </c>
      <c r="PS261" s="2" t="s">
        <v>200</v>
      </c>
      <c r="PT261" s="2" t="s">
        <v>200</v>
      </c>
      <c r="PU261" s="2" t="s">
        <v>200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200</v>
      </c>
      <c r="QP261" s="2" t="s">
        <v>200</v>
      </c>
      <c r="QQ261" s="2" t="s">
        <v>200</v>
      </c>
      <c r="QR261" s="2" t="s">
        <v>200</v>
      </c>
      <c r="QS261" s="2" t="s">
        <v>200</v>
      </c>
      <c r="QT261" s="2" t="s">
        <v>200</v>
      </c>
      <c r="QU261" s="4"/>
      <c r="QV261" s="4">
        <v>10</v>
      </c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2839</v>
      </c>
      <c r="B262" s="2" t="s">
        <v>189</v>
      </c>
      <c r="C262" s="2" t="s">
        <v>2693</v>
      </c>
      <c r="D262" s="2" t="s">
        <v>191</v>
      </c>
      <c r="E262" s="2" t="s">
        <v>1356</v>
      </c>
      <c r="F262" s="2" t="s">
        <v>2830</v>
      </c>
      <c r="G262" s="2" t="s">
        <v>2830</v>
      </c>
      <c r="H262" s="2" t="s">
        <v>2830</v>
      </c>
      <c r="I262" s="2" t="s">
        <v>2831</v>
      </c>
      <c r="J262" s="2" t="s">
        <v>2715</v>
      </c>
      <c r="K262" s="2" t="s">
        <v>1563</v>
      </c>
      <c r="L262" s="3">
        <v>42.4</v>
      </c>
      <c r="M262" s="3">
        <v>44.52</v>
      </c>
      <c r="N262" s="3">
        <v>69.99</v>
      </c>
      <c r="O262" s="2" t="s">
        <v>197</v>
      </c>
      <c r="P262" s="2" t="s">
        <v>2832</v>
      </c>
      <c r="Q262" s="2" t="s">
        <v>199</v>
      </c>
      <c r="R262" s="2" t="s">
        <v>34</v>
      </c>
      <c r="S262" s="2" t="s">
        <v>200</v>
      </c>
      <c r="T262" s="2" t="s">
        <v>200</v>
      </c>
      <c r="U262" s="2" t="s">
        <v>203</v>
      </c>
      <c r="V262" s="2" t="s">
        <v>721</v>
      </c>
      <c r="W262" s="2" t="s">
        <v>2833</v>
      </c>
      <c r="X262" s="2" t="s">
        <v>1304</v>
      </c>
      <c r="Y262" s="2" t="s">
        <v>2840</v>
      </c>
      <c r="Z262" s="4"/>
      <c r="AA262" s="4">
        <f>=ROUNDDOWN({0},0)</f>
      </c>
      <c r="AB262" s="5"/>
      <c r="AC262" s="2" t="s">
        <v>200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200</v>
      </c>
      <c r="AW262" s="8" t="s">
        <v>200</v>
      </c>
      <c r="AX262" s="4" t="s">
        <v>200</v>
      </c>
      <c r="AY262" s="8" t="s">
        <v>200</v>
      </c>
      <c r="AZ262" s="7" t="s">
        <v>200</v>
      </c>
      <c r="BA262" s="7" t="s">
        <v>200</v>
      </c>
      <c r="BB262" s="7"/>
      <c r="BC262" s="4" t="s">
        <v>200</v>
      </c>
      <c r="BD262" s="8" t="s">
        <v>200</v>
      </c>
      <c r="BE262" s="4" t="s">
        <v>200</v>
      </c>
      <c r="BF262" s="8" t="s">
        <v>200</v>
      </c>
      <c r="BG262" s="7" t="s">
        <v>200</v>
      </c>
      <c r="BH262" s="7" t="s">
        <v>200</v>
      </c>
      <c r="BI262" s="7"/>
      <c r="BJ262" s="4"/>
      <c r="BK262" s="8"/>
      <c r="BL262" s="2" t="s">
        <v>200</v>
      </c>
      <c r="BM262" s="7"/>
      <c r="BN262" s="7"/>
      <c r="BO262" s="4"/>
      <c r="BP262" s="8"/>
      <c r="BQ262" s="4"/>
      <c r="BR262" s="8"/>
      <c r="BS262" s="7"/>
      <c r="BT262" s="7"/>
      <c r="BU262" s="2" t="s">
        <v>200</v>
      </c>
      <c r="BV262" s="2" t="s">
        <v>200</v>
      </c>
      <c r="BW262" s="2" t="s">
        <v>200</v>
      </c>
      <c r="BX262" s="2" t="s">
        <v>200</v>
      </c>
      <c r="BY262" s="2" t="s">
        <v>200</v>
      </c>
      <c r="BZ262" s="2" t="s">
        <v>200</v>
      </c>
      <c r="CA262" s="4"/>
      <c r="CB262" s="8"/>
      <c r="CC262" s="4"/>
      <c r="CD262" s="8"/>
      <c r="CE262" s="7"/>
      <c r="CF262" s="7"/>
      <c r="CG262" s="2" t="s">
        <v>200</v>
      </c>
      <c r="CH262" s="2" t="s">
        <v>200</v>
      </c>
      <c r="CI262" s="2" t="s">
        <v>200</v>
      </c>
      <c r="CJ262" s="2" t="s">
        <v>200</v>
      </c>
      <c r="CK262" s="2" t="s">
        <v>200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200</v>
      </c>
      <c r="CT262" s="2" t="s">
        <v>200</v>
      </c>
      <c r="CU262" s="2" t="s">
        <v>200</v>
      </c>
      <c r="CV262" s="2" t="s">
        <v>200</v>
      </c>
      <c r="CW262" s="2" t="s">
        <v>200</v>
      </c>
      <c r="CX262" s="2" t="s">
        <v>200</v>
      </c>
      <c r="CY262" s="4"/>
      <c r="CZ262" s="8"/>
      <c r="DA262" s="4"/>
      <c r="DB262" s="8"/>
      <c r="DC262" s="7"/>
      <c r="DD262" s="7"/>
      <c r="DE262" s="2" t="s">
        <v>200</v>
      </c>
      <c r="DF262" s="2" t="s">
        <v>200</v>
      </c>
      <c r="DG262" s="2" t="s">
        <v>200</v>
      </c>
      <c r="DH262" s="2" t="s">
        <v>200</v>
      </c>
      <c r="DI262" s="2" t="s">
        <v>200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200</v>
      </c>
      <c r="DR262" s="2" t="s">
        <v>200</v>
      </c>
      <c r="DS262" s="2" t="s">
        <v>200</v>
      </c>
      <c r="DT262" s="2" t="s">
        <v>200</v>
      </c>
      <c r="DU262" s="2" t="s">
        <v>200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200</v>
      </c>
      <c r="ED262" s="2" t="s">
        <v>200</v>
      </c>
      <c r="EE262" s="2" t="s">
        <v>200</v>
      </c>
      <c r="EF262" s="2" t="s">
        <v>200</v>
      </c>
      <c r="EG262" s="2" t="s">
        <v>200</v>
      </c>
      <c r="EH262" s="2" t="s">
        <v>200</v>
      </c>
      <c r="EI262" s="4"/>
      <c r="EJ262" s="8"/>
      <c r="EK262" s="4"/>
      <c r="EL262" s="8"/>
      <c r="EM262" s="7"/>
      <c r="EN262" s="7"/>
      <c r="EO262" s="2" t="s">
        <v>200</v>
      </c>
      <c r="EP262" s="2" t="s">
        <v>200</v>
      </c>
      <c r="EQ262" s="2" t="s">
        <v>200</v>
      </c>
      <c r="ER262" s="2" t="s">
        <v>200</v>
      </c>
      <c r="ES262" s="2" t="s">
        <v>200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200</v>
      </c>
      <c r="FB262" s="2" t="s">
        <v>200</v>
      </c>
      <c r="FC262" s="2" t="s">
        <v>200</v>
      </c>
      <c r="FD262" s="2" t="s">
        <v>200</v>
      </c>
      <c r="FE262" s="2" t="s">
        <v>200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200</v>
      </c>
      <c r="FN262" s="2" t="s">
        <v>200</v>
      </c>
      <c r="FO262" s="2" t="s">
        <v>200</v>
      </c>
      <c r="FP262" s="2" t="s">
        <v>200</v>
      </c>
      <c r="FQ262" s="2" t="s">
        <v>200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200</v>
      </c>
      <c r="FZ262" s="2" t="s">
        <v>200</v>
      </c>
      <c r="GA262" s="2" t="s">
        <v>200</v>
      </c>
      <c r="GB262" s="2" t="s">
        <v>200</v>
      </c>
      <c r="GC262" s="2" t="s">
        <v>200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200</v>
      </c>
      <c r="GL262" s="2" t="s">
        <v>200</v>
      </c>
      <c r="GM262" s="2" t="s">
        <v>200</v>
      </c>
      <c r="GN262" s="2" t="s">
        <v>200</v>
      </c>
      <c r="GO262" s="2" t="s">
        <v>200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200</v>
      </c>
      <c r="GX262" s="2" t="s">
        <v>200</v>
      </c>
      <c r="GY262" s="2" t="s">
        <v>200</v>
      </c>
      <c r="GZ262" s="2" t="s">
        <v>200</v>
      </c>
      <c r="HA262" s="2" t="s">
        <v>200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200</v>
      </c>
      <c r="HJ262" s="2" t="s">
        <v>200</v>
      </c>
      <c r="HK262" s="2" t="s">
        <v>200</v>
      </c>
      <c r="HL262" s="2" t="s">
        <v>200</v>
      </c>
      <c r="HM262" s="2" t="s">
        <v>200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200</v>
      </c>
      <c r="HW262" s="2" t="s">
        <v>200</v>
      </c>
      <c r="HX262" s="2" t="s">
        <v>200</v>
      </c>
      <c r="HY262" s="2" t="s">
        <v>200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210</v>
      </c>
      <c r="IH262" s="2" t="s">
        <v>243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200</v>
      </c>
      <c r="IT262" s="2" t="s">
        <v>200</v>
      </c>
      <c r="IU262" s="2" t="s">
        <v>200</v>
      </c>
      <c r="IV262" s="2" t="s">
        <v>200</v>
      </c>
      <c r="IW262" s="2" t="s">
        <v>200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200</v>
      </c>
      <c r="JF262" s="2" t="s">
        <v>200</v>
      </c>
      <c r="JG262" s="2" t="s">
        <v>200</v>
      </c>
      <c r="JH262" s="2" t="s">
        <v>200</v>
      </c>
      <c r="JI262" s="2" t="s">
        <v>200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200</v>
      </c>
      <c r="JR262" s="2" t="s">
        <v>200</v>
      </c>
      <c r="JS262" s="2" t="s">
        <v>200</v>
      </c>
      <c r="JT262" s="2" t="s">
        <v>200</v>
      </c>
      <c r="JU262" s="2" t="s">
        <v>200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210</v>
      </c>
      <c r="KD262" s="2" t="s">
        <v>197</v>
      </c>
      <c r="KE262" s="2" t="s">
        <v>1946</v>
      </c>
      <c r="KF262" s="2" t="s">
        <v>2841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200</v>
      </c>
      <c r="KP262" s="2" t="s">
        <v>200</v>
      </c>
      <c r="KQ262" s="2" t="s">
        <v>200</v>
      </c>
      <c r="KR262" s="2" t="s">
        <v>200</v>
      </c>
      <c r="KS262" s="2" t="s">
        <v>200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200</v>
      </c>
      <c r="LB262" s="2" t="s">
        <v>200</v>
      </c>
      <c r="LC262" s="2" t="s">
        <v>200</v>
      </c>
      <c r="LD262" s="2" t="s">
        <v>200</v>
      </c>
      <c r="LE262" s="2" t="s">
        <v>200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200</v>
      </c>
      <c r="LN262" s="2" t="s">
        <v>200</v>
      </c>
      <c r="LO262" s="2" t="s">
        <v>200</v>
      </c>
      <c r="LP262" s="2" t="s">
        <v>200</v>
      </c>
      <c r="LQ262" s="2" t="s">
        <v>200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200</v>
      </c>
      <c r="LZ262" s="2" t="s">
        <v>200</v>
      </c>
      <c r="MA262" s="2" t="s">
        <v>200</v>
      </c>
      <c r="MB262" s="2" t="s">
        <v>200</v>
      </c>
      <c r="MC262" s="2" t="s">
        <v>200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200</v>
      </c>
      <c r="ML262" s="2" t="s">
        <v>200</v>
      </c>
      <c r="MM262" s="2" t="s">
        <v>200</v>
      </c>
      <c r="MN262" s="2" t="s">
        <v>200</v>
      </c>
      <c r="MO262" s="2" t="s">
        <v>200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200</v>
      </c>
      <c r="NK262" s="2" t="s">
        <v>200</v>
      </c>
      <c r="NL262" s="2" t="s">
        <v>200</v>
      </c>
      <c r="NM262" s="2" t="s">
        <v>200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200</v>
      </c>
      <c r="OH262" s="2" t="s">
        <v>200</v>
      </c>
      <c r="OI262" s="2" t="s">
        <v>200</v>
      </c>
      <c r="OJ262" s="2" t="s">
        <v>200</v>
      </c>
      <c r="OK262" s="2" t="s">
        <v>200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200</v>
      </c>
      <c r="OT262" s="2" t="s">
        <v>200</v>
      </c>
      <c r="OU262" s="2" t="s">
        <v>200</v>
      </c>
      <c r="OV262" s="2" t="s">
        <v>200</v>
      </c>
      <c r="OW262" s="2" t="s">
        <v>200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200</v>
      </c>
      <c r="PF262" s="2" t="s">
        <v>200</v>
      </c>
      <c r="PG262" s="2" t="s">
        <v>200</v>
      </c>
      <c r="PH262" s="2" t="s">
        <v>200</v>
      </c>
      <c r="PI262" s="2" t="s">
        <v>200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200</v>
      </c>
      <c r="PR262" s="2" t="s">
        <v>200</v>
      </c>
      <c r="PS262" s="2" t="s">
        <v>200</v>
      </c>
      <c r="PT262" s="2" t="s">
        <v>200</v>
      </c>
      <c r="PU262" s="2" t="s">
        <v>200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200</v>
      </c>
      <c r="QP262" s="2" t="s">
        <v>200</v>
      </c>
      <c r="QQ262" s="2" t="s">
        <v>200</v>
      </c>
      <c r="QR262" s="2" t="s">
        <v>200</v>
      </c>
      <c r="QS262" s="2" t="s">
        <v>200</v>
      </c>
      <c r="QT262" s="2" t="s">
        <v>200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2842</v>
      </c>
      <c r="B263" s="2" t="s">
        <v>189</v>
      </c>
      <c r="C263" s="2" t="s">
        <v>2693</v>
      </c>
      <c r="D263" s="2" t="s">
        <v>191</v>
      </c>
      <c r="E263" s="2" t="s">
        <v>1356</v>
      </c>
      <c r="F263" s="2" t="s">
        <v>2830</v>
      </c>
      <c r="G263" s="2" t="s">
        <v>2830</v>
      </c>
      <c r="H263" s="2" t="s">
        <v>2830</v>
      </c>
      <c r="I263" s="2" t="s">
        <v>2831</v>
      </c>
      <c r="J263" s="2" t="s">
        <v>1516</v>
      </c>
      <c r="K263" s="2" t="s">
        <v>1563</v>
      </c>
      <c r="L263" s="3">
        <v>47.5</v>
      </c>
      <c r="M263" s="3">
        <v>49.88</v>
      </c>
      <c r="N263" s="3">
        <v>79.99</v>
      </c>
      <c r="O263" s="2" t="s">
        <v>197</v>
      </c>
      <c r="P263" s="2" t="s">
        <v>2832</v>
      </c>
      <c r="Q263" s="2" t="s">
        <v>199</v>
      </c>
      <c r="R263" s="2" t="s">
        <v>34</v>
      </c>
      <c r="S263" s="2" t="s">
        <v>200</v>
      </c>
      <c r="T263" s="2" t="s">
        <v>200</v>
      </c>
      <c r="U263" s="2" t="s">
        <v>203</v>
      </c>
      <c r="V263" s="2" t="s">
        <v>721</v>
      </c>
      <c r="W263" s="2" t="s">
        <v>2833</v>
      </c>
      <c r="X263" s="2" t="s">
        <v>1304</v>
      </c>
      <c r="Y263" s="2" t="s">
        <v>2840</v>
      </c>
      <c r="Z263" s="4"/>
      <c r="AA263" s="4">
        <f>=ROUNDDOWN({0},0)</f>
      </c>
      <c r="AB263" s="5"/>
      <c r="AC263" s="2" t="s">
        <v>200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200</v>
      </c>
      <c r="AW263" s="8" t="s">
        <v>200</v>
      </c>
      <c r="AX263" s="4" t="s">
        <v>200</v>
      </c>
      <c r="AY263" s="8" t="s">
        <v>200</v>
      </c>
      <c r="AZ263" s="7" t="s">
        <v>200</v>
      </c>
      <c r="BA263" s="7" t="s">
        <v>200</v>
      </c>
      <c r="BB263" s="7"/>
      <c r="BC263" s="4" t="s">
        <v>200</v>
      </c>
      <c r="BD263" s="8" t="s">
        <v>200</v>
      </c>
      <c r="BE263" s="4" t="s">
        <v>200</v>
      </c>
      <c r="BF263" s="8" t="s">
        <v>200</v>
      </c>
      <c r="BG263" s="7" t="s">
        <v>200</v>
      </c>
      <c r="BH263" s="7" t="s">
        <v>200</v>
      </c>
      <c r="BI263" s="7"/>
      <c r="BJ263" s="4"/>
      <c r="BK263" s="8"/>
      <c r="BL263" s="2" t="s">
        <v>200</v>
      </c>
      <c r="BM263" s="7"/>
      <c r="BN263" s="7"/>
      <c r="BO263" s="4"/>
      <c r="BP263" s="8"/>
      <c r="BQ263" s="4"/>
      <c r="BR263" s="8"/>
      <c r="BS263" s="7"/>
      <c r="BT263" s="7"/>
      <c r="BU263" s="2" t="s">
        <v>200</v>
      </c>
      <c r="BV263" s="2" t="s">
        <v>200</v>
      </c>
      <c r="BW263" s="2" t="s">
        <v>200</v>
      </c>
      <c r="BX263" s="2" t="s">
        <v>200</v>
      </c>
      <c r="BY263" s="2" t="s">
        <v>200</v>
      </c>
      <c r="BZ263" s="2" t="s">
        <v>200</v>
      </c>
      <c r="CA263" s="4"/>
      <c r="CB263" s="8"/>
      <c r="CC263" s="4"/>
      <c r="CD263" s="8"/>
      <c r="CE263" s="7"/>
      <c r="CF263" s="7"/>
      <c r="CG263" s="2" t="s">
        <v>200</v>
      </c>
      <c r="CH263" s="2" t="s">
        <v>200</v>
      </c>
      <c r="CI263" s="2" t="s">
        <v>200</v>
      </c>
      <c r="CJ263" s="2" t="s">
        <v>200</v>
      </c>
      <c r="CK263" s="2" t="s">
        <v>200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200</v>
      </c>
      <c r="CT263" s="2" t="s">
        <v>200</v>
      </c>
      <c r="CU263" s="2" t="s">
        <v>200</v>
      </c>
      <c r="CV263" s="2" t="s">
        <v>200</v>
      </c>
      <c r="CW263" s="2" t="s">
        <v>200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200</v>
      </c>
      <c r="DF263" s="2" t="s">
        <v>200</v>
      </c>
      <c r="DG263" s="2" t="s">
        <v>200</v>
      </c>
      <c r="DH263" s="2" t="s">
        <v>200</v>
      </c>
      <c r="DI263" s="2" t="s">
        <v>200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200</v>
      </c>
      <c r="DR263" s="2" t="s">
        <v>200</v>
      </c>
      <c r="DS263" s="2" t="s">
        <v>200</v>
      </c>
      <c r="DT263" s="2" t="s">
        <v>200</v>
      </c>
      <c r="DU263" s="2" t="s">
        <v>200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200</v>
      </c>
      <c r="ED263" s="2" t="s">
        <v>200</v>
      </c>
      <c r="EE263" s="2" t="s">
        <v>200</v>
      </c>
      <c r="EF263" s="2" t="s">
        <v>200</v>
      </c>
      <c r="EG263" s="2" t="s">
        <v>200</v>
      </c>
      <c r="EH263" s="2" t="s">
        <v>200</v>
      </c>
      <c r="EI263" s="4"/>
      <c r="EJ263" s="8"/>
      <c r="EK263" s="4"/>
      <c r="EL263" s="8"/>
      <c r="EM263" s="7"/>
      <c r="EN263" s="7"/>
      <c r="EO263" s="2" t="s">
        <v>200</v>
      </c>
      <c r="EP263" s="2" t="s">
        <v>200</v>
      </c>
      <c r="EQ263" s="2" t="s">
        <v>200</v>
      </c>
      <c r="ER263" s="2" t="s">
        <v>200</v>
      </c>
      <c r="ES263" s="2" t="s">
        <v>200</v>
      </c>
      <c r="ET263" s="2" t="s">
        <v>200</v>
      </c>
      <c r="EU263" s="4"/>
      <c r="EV263" s="8"/>
      <c r="EW263" s="4"/>
      <c r="EX263" s="8"/>
      <c r="EY263" s="7"/>
      <c r="EZ263" s="7"/>
      <c r="FA263" s="2" t="s">
        <v>200</v>
      </c>
      <c r="FB263" s="2" t="s">
        <v>200</v>
      </c>
      <c r="FC263" s="2" t="s">
        <v>200</v>
      </c>
      <c r="FD263" s="2" t="s">
        <v>200</v>
      </c>
      <c r="FE263" s="2" t="s">
        <v>200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200</v>
      </c>
      <c r="FN263" s="2" t="s">
        <v>200</v>
      </c>
      <c r="FO263" s="2" t="s">
        <v>200</v>
      </c>
      <c r="FP263" s="2" t="s">
        <v>200</v>
      </c>
      <c r="FQ263" s="2" t="s">
        <v>200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200</v>
      </c>
      <c r="FZ263" s="2" t="s">
        <v>200</v>
      </c>
      <c r="GA263" s="2" t="s">
        <v>200</v>
      </c>
      <c r="GB263" s="2" t="s">
        <v>200</v>
      </c>
      <c r="GC263" s="2" t="s">
        <v>200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200</v>
      </c>
      <c r="GL263" s="2" t="s">
        <v>200</v>
      </c>
      <c r="GM263" s="2" t="s">
        <v>200</v>
      </c>
      <c r="GN263" s="2" t="s">
        <v>200</v>
      </c>
      <c r="GO263" s="2" t="s">
        <v>200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200</v>
      </c>
      <c r="GX263" s="2" t="s">
        <v>200</v>
      </c>
      <c r="GY263" s="2" t="s">
        <v>200</v>
      </c>
      <c r="GZ263" s="2" t="s">
        <v>200</v>
      </c>
      <c r="HA263" s="2" t="s">
        <v>200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200</v>
      </c>
      <c r="HJ263" s="2" t="s">
        <v>200</v>
      </c>
      <c r="HK263" s="2" t="s">
        <v>200</v>
      </c>
      <c r="HL263" s="2" t="s">
        <v>200</v>
      </c>
      <c r="HM263" s="2" t="s">
        <v>200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200</v>
      </c>
      <c r="HW263" s="2" t="s">
        <v>200</v>
      </c>
      <c r="HX263" s="2" t="s">
        <v>200</v>
      </c>
      <c r="HY263" s="2" t="s">
        <v>200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210</v>
      </c>
      <c r="IH263" s="2" t="s">
        <v>243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200</v>
      </c>
      <c r="IT263" s="2" t="s">
        <v>200</v>
      </c>
      <c r="IU263" s="2" t="s">
        <v>200</v>
      </c>
      <c r="IV263" s="2" t="s">
        <v>200</v>
      </c>
      <c r="IW263" s="2" t="s">
        <v>200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200</v>
      </c>
      <c r="JF263" s="2" t="s">
        <v>200</v>
      </c>
      <c r="JG263" s="2" t="s">
        <v>200</v>
      </c>
      <c r="JH263" s="2" t="s">
        <v>200</v>
      </c>
      <c r="JI263" s="2" t="s">
        <v>200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200</v>
      </c>
      <c r="JR263" s="2" t="s">
        <v>200</v>
      </c>
      <c r="JS263" s="2" t="s">
        <v>200</v>
      </c>
      <c r="JT263" s="2" t="s">
        <v>200</v>
      </c>
      <c r="JU263" s="2" t="s">
        <v>200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210</v>
      </c>
      <c r="KD263" s="2" t="s">
        <v>197</v>
      </c>
      <c r="KE263" s="2" t="s">
        <v>1946</v>
      </c>
      <c r="KF263" s="2" t="s">
        <v>1273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200</v>
      </c>
      <c r="KP263" s="2" t="s">
        <v>200</v>
      </c>
      <c r="KQ263" s="2" t="s">
        <v>200</v>
      </c>
      <c r="KR263" s="2" t="s">
        <v>200</v>
      </c>
      <c r="KS263" s="2" t="s">
        <v>200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200</v>
      </c>
      <c r="LB263" s="2" t="s">
        <v>200</v>
      </c>
      <c r="LC263" s="2" t="s">
        <v>200</v>
      </c>
      <c r="LD263" s="2" t="s">
        <v>200</v>
      </c>
      <c r="LE263" s="2" t="s">
        <v>200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200</v>
      </c>
      <c r="LN263" s="2" t="s">
        <v>200</v>
      </c>
      <c r="LO263" s="2" t="s">
        <v>200</v>
      </c>
      <c r="LP263" s="2" t="s">
        <v>200</v>
      </c>
      <c r="LQ263" s="2" t="s">
        <v>200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200</v>
      </c>
      <c r="LZ263" s="2" t="s">
        <v>200</v>
      </c>
      <c r="MA263" s="2" t="s">
        <v>200</v>
      </c>
      <c r="MB263" s="2" t="s">
        <v>200</v>
      </c>
      <c r="MC263" s="2" t="s">
        <v>200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200</v>
      </c>
      <c r="ML263" s="2" t="s">
        <v>200</v>
      </c>
      <c r="MM263" s="2" t="s">
        <v>200</v>
      </c>
      <c r="MN263" s="2" t="s">
        <v>200</v>
      </c>
      <c r="MO263" s="2" t="s">
        <v>200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200</v>
      </c>
      <c r="NK263" s="2" t="s">
        <v>200</v>
      </c>
      <c r="NL263" s="2" t="s">
        <v>200</v>
      </c>
      <c r="NM263" s="2" t="s">
        <v>200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200</v>
      </c>
      <c r="OH263" s="2" t="s">
        <v>200</v>
      </c>
      <c r="OI263" s="2" t="s">
        <v>200</v>
      </c>
      <c r="OJ263" s="2" t="s">
        <v>200</v>
      </c>
      <c r="OK263" s="2" t="s">
        <v>200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200</v>
      </c>
      <c r="OT263" s="2" t="s">
        <v>200</v>
      </c>
      <c r="OU263" s="2" t="s">
        <v>200</v>
      </c>
      <c r="OV263" s="2" t="s">
        <v>200</v>
      </c>
      <c r="OW263" s="2" t="s">
        <v>200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200</v>
      </c>
      <c r="PR263" s="2" t="s">
        <v>200</v>
      </c>
      <c r="PS263" s="2" t="s">
        <v>200</v>
      </c>
      <c r="PT263" s="2" t="s">
        <v>200</v>
      </c>
      <c r="PU263" s="2" t="s">
        <v>200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200</v>
      </c>
      <c r="QP263" s="2" t="s">
        <v>200</v>
      </c>
      <c r="QQ263" s="2" t="s">
        <v>200</v>
      </c>
      <c r="QR263" s="2" t="s">
        <v>200</v>
      </c>
      <c r="QS263" s="2" t="s">
        <v>200</v>
      </c>
      <c r="QT263" s="2" t="s">
        <v>200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2843</v>
      </c>
      <c r="B264" s="2" t="s">
        <v>189</v>
      </c>
      <c r="C264" s="2" t="s">
        <v>2693</v>
      </c>
      <c r="D264" s="2" t="s">
        <v>191</v>
      </c>
      <c r="E264" s="2" t="s">
        <v>1356</v>
      </c>
      <c r="F264" s="2" t="s">
        <v>2830</v>
      </c>
      <c r="G264" s="2" t="s">
        <v>2830</v>
      </c>
      <c r="H264" s="2" t="s">
        <v>2830</v>
      </c>
      <c r="I264" s="2" t="s">
        <v>2831</v>
      </c>
      <c r="J264" s="2" t="s">
        <v>2715</v>
      </c>
      <c r="K264" s="2" t="s">
        <v>2844</v>
      </c>
      <c r="L264" s="3">
        <v>42.4</v>
      </c>
      <c r="M264" s="3">
        <v>44.52</v>
      </c>
      <c r="N264" s="3">
        <v>69.99</v>
      </c>
      <c r="O264" s="2" t="s">
        <v>197</v>
      </c>
      <c r="P264" s="2" t="s">
        <v>2832</v>
      </c>
      <c r="Q264" s="2" t="s">
        <v>199</v>
      </c>
      <c r="R264" s="2" t="s">
        <v>34</v>
      </c>
      <c r="S264" s="2" t="s">
        <v>200</v>
      </c>
      <c r="T264" s="2" t="s">
        <v>200</v>
      </c>
      <c r="U264" s="2" t="s">
        <v>203</v>
      </c>
      <c r="V264" s="2" t="s">
        <v>721</v>
      </c>
      <c r="W264" s="2" t="s">
        <v>2833</v>
      </c>
      <c r="X264" s="2" t="s">
        <v>1304</v>
      </c>
      <c r="Y264" s="2" t="s">
        <v>2840</v>
      </c>
      <c r="Z264" s="4">
        <v>16</v>
      </c>
      <c r="AA264" s="4">
        <f>=ROUNDDOWN({0},0)</f>
      </c>
      <c r="AB264" s="5"/>
      <c r="AC264" s="2" t="s">
        <v>200</v>
      </c>
      <c r="AD264" s="4"/>
      <c r="AE264" s="4"/>
      <c r="AF264" s="6"/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200</v>
      </c>
      <c r="AW264" s="8" t="s">
        <v>200</v>
      </c>
      <c r="AX264" s="4" t="s">
        <v>200</v>
      </c>
      <c r="AY264" s="8" t="s">
        <v>200</v>
      </c>
      <c r="AZ264" s="7" t="s">
        <v>200</v>
      </c>
      <c r="BA264" s="7" t="s">
        <v>200</v>
      </c>
      <c r="BB264" s="7"/>
      <c r="BC264" s="4" t="s">
        <v>200</v>
      </c>
      <c r="BD264" s="8" t="s">
        <v>200</v>
      </c>
      <c r="BE264" s="4" t="s">
        <v>200</v>
      </c>
      <c r="BF264" s="8" t="s">
        <v>200</v>
      </c>
      <c r="BG264" s="7" t="s">
        <v>200</v>
      </c>
      <c r="BH264" s="7" t="s">
        <v>200</v>
      </c>
      <c r="BI264" s="7"/>
      <c r="BJ264" s="4"/>
      <c r="BK264" s="8"/>
      <c r="BL264" s="2" t="s">
        <v>200</v>
      </c>
      <c r="BM264" s="7"/>
      <c r="BN264" s="7"/>
      <c r="BO264" s="4"/>
      <c r="BP264" s="8"/>
      <c r="BQ264" s="4"/>
      <c r="BR264" s="8"/>
      <c r="BS264" s="7"/>
      <c r="BT264" s="7"/>
      <c r="BU264" s="2" t="s">
        <v>200</v>
      </c>
      <c r="BV264" s="2" t="s">
        <v>200</v>
      </c>
      <c r="BW264" s="2" t="s">
        <v>200</v>
      </c>
      <c r="BX264" s="2" t="s">
        <v>200</v>
      </c>
      <c r="BY264" s="2" t="s">
        <v>200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200</v>
      </c>
      <c r="CH264" s="2" t="s">
        <v>200</v>
      </c>
      <c r="CI264" s="2" t="s">
        <v>200</v>
      </c>
      <c r="CJ264" s="2" t="s">
        <v>200</v>
      </c>
      <c r="CK264" s="2" t="s">
        <v>200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200</v>
      </c>
      <c r="CT264" s="2" t="s">
        <v>200</v>
      </c>
      <c r="CU264" s="2" t="s">
        <v>200</v>
      </c>
      <c r="CV264" s="2" t="s">
        <v>200</v>
      </c>
      <c r="CW264" s="2" t="s">
        <v>200</v>
      </c>
      <c r="CX264" s="2" t="s">
        <v>200</v>
      </c>
      <c r="CY264" s="4"/>
      <c r="CZ264" s="8"/>
      <c r="DA264" s="4"/>
      <c r="DB264" s="8"/>
      <c r="DC264" s="7"/>
      <c r="DD264" s="7"/>
      <c r="DE264" s="2" t="s">
        <v>200</v>
      </c>
      <c r="DF264" s="2" t="s">
        <v>200</v>
      </c>
      <c r="DG264" s="2" t="s">
        <v>200</v>
      </c>
      <c r="DH264" s="2" t="s">
        <v>200</v>
      </c>
      <c r="DI264" s="2" t="s">
        <v>200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200</v>
      </c>
      <c r="DR264" s="2" t="s">
        <v>200</v>
      </c>
      <c r="DS264" s="2" t="s">
        <v>200</v>
      </c>
      <c r="DT264" s="2" t="s">
        <v>200</v>
      </c>
      <c r="DU264" s="2" t="s">
        <v>200</v>
      </c>
      <c r="DV264" s="2" t="s">
        <v>200</v>
      </c>
      <c r="DW264" s="4"/>
      <c r="DX264" s="8"/>
      <c r="DY264" s="4"/>
      <c r="DZ264" s="8"/>
      <c r="EA264" s="7"/>
      <c r="EB264" s="7"/>
      <c r="EC264" s="2" t="s">
        <v>200</v>
      </c>
      <c r="ED264" s="2" t="s">
        <v>200</v>
      </c>
      <c r="EE264" s="2" t="s">
        <v>200</v>
      </c>
      <c r="EF264" s="2" t="s">
        <v>200</v>
      </c>
      <c r="EG264" s="2" t="s">
        <v>200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200</v>
      </c>
      <c r="EP264" s="2" t="s">
        <v>200</v>
      </c>
      <c r="EQ264" s="2" t="s">
        <v>200</v>
      </c>
      <c r="ER264" s="2" t="s">
        <v>200</v>
      </c>
      <c r="ES264" s="2" t="s">
        <v>200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200</v>
      </c>
      <c r="FB264" s="2" t="s">
        <v>200</v>
      </c>
      <c r="FC264" s="2" t="s">
        <v>200</v>
      </c>
      <c r="FD264" s="2" t="s">
        <v>200</v>
      </c>
      <c r="FE264" s="2" t="s">
        <v>200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200</v>
      </c>
      <c r="FN264" s="2" t="s">
        <v>200</v>
      </c>
      <c r="FO264" s="2" t="s">
        <v>200</v>
      </c>
      <c r="FP264" s="2" t="s">
        <v>200</v>
      </c>
      <c r="FQ264" s="2" t="s">
        <v>200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200</v>
      </c>
      <c r="FZ264" s="2" t="s">
        <v>200</v>
      </c>
      <c r="GA264" s="2" t="s">
        <v>200</v>
      </c>
      <c r="GB264" s="2" t="s">
        <v>200</v>
      </c>
      <c r="GC264" s="2" t="s">
        <v>200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200</v>
      </c>
      <c r="GL264" s="2" t="s">
        <v>200</v>
      </c>
      <c r="GM264" s="2" t="s">
        <v>200</v>
      </c>
      <c r="GN264" s="2" t="s">
        <v>200</v>
      </c>
      <c r="GO264" s="2" t="s">
        <v>200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200</v>
      </c>
      <c r="GX264" s="2" t="s">
        <v>200</v>
      </c>
      <c r="GY264" s="2" t="s">
        <v>200</v>
      </c>
      <c r="GZ264" s="2" t="s">
        <v>200</v>
      </c>
      <c r="HA264" s="2" t="s">
        <v>200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200</v>
      </c>
      <c r="HJ264" s="2" t="s">
        <v>200</v>
      </c>
      <c r="HK264" s="2" t="s">
        <v>200</v>
      </c>
      <c r="HL264" s="2" t="s">
        <v>200</v>
      </c>
      <c r="HM264" s="2" t="s">
        <v>200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200</v>
      </c>
      <c r="HW264" s="2" t="s">
        <v>200</v>
      </c>
      <c r="HX264" s="2" t="s">
        <v>200</v>
      </c>
      <c r="HY264" s="2" t="s">
        <v>200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243</v>
      </c>
      <c r="II264" s="2" t="s">
        <v>200</v>
      </c>
      <c r="IJ264" s="2" t="s">
        <v>200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200</v>
      </c>
      <c r="IT264" s="2" t="s">
        <v>200</v>
      </c>
      <c r="IU264" s="2" t="s">
        <v>200</v>
      </c>
      <c r="IV264" s="2" t="s">
        <v>200</v>
      </c>
      <c r="IW264" s="2" t="s">
        <v>200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200</v>
      </c>
      <c r="JF264" s="2" t="s">
        <v>200</v>
      </c>
      <c r="JG264" s="2" t="s">
        <v>200</v>
      </c>
      <c r="JH264" s="2" t="s">
        <v>200</v>
      </c>
      <c r="JI264" s="2" t="s">
        <v>200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200</v>
      </c>
      <c r="JR264" s="2" t="s">
        <v>200</v>
      </c>
      <c r="JS264" s="2" t="s">
        <v>200</v>
      </c>
      <c r="JT264" s="2" t="s">
        <v>200</v>
      </c>
      <c r="JU264" s="2" t="s">
        <v>200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210</v>
      </c>
      <c r="KD264" s="2" t="s">
        <v>197</v>
      </c>
      <c r="KE264" s="2" t="s">
        <v>1946</v>
      </c>
      <c r="KF264" s="2" t="s">
        <v>919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200</v>
      </c>
      <c r="KP264" s="2" t="s">
        <v>200</v>
      </c>
      <c r="KQ264" s="2" t="s">
        <v>200</v>
      </c>
      <c r="KR264" s="2" t="s">
        <v>200</v>
      </c>
      <c r="KS264" s="2" t="s">
        <v>200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200</v>
      </c>
      <c r="LB264" s="2" t="s">
        <v>200</v>
      </c>
      <c r="LC264" s="2" t="s">
        <v>200</v>
      </c>
      <c r="LD264" s="2" t="s">
        <v>200</v>
      </c>
      <c r="LE264" s="2" t="s">
        <v>200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200</v>
      </c>
      <c r="LN264" s="2" t="s">
        <v>200</v>
      </c>
      <c r="LO264" s="2" t="s">
        <v>200</v>
      </c>
      <c r="LP264" s="2" t="s">
        <v>200</v>
      </c>
      <c r="LQ264" s="2" t="s">
        <v>200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200</v>
      </c>
      <c r="LZ264" s="2" t="s">
        <v>200</v>
      </c>
      <c r="MA264" s="2" t="s">
        <v>200</v>
      </c>
      <c r="MB264" s="2" t="s">
        <v>200</v>
      </c>
      <c r="MC264" s="2" t="s">
        <v>200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200</v>
      </c>
      <c r="ML264" s="2" t="s">
        <v>200</v>
      </c>
      <c r="MM264" s="2" t="s">
        <v>200</v>
      </c>
      <c r="MN264" s="2" t="s">
        <v>200</v>
      </c>
      <c r="MO264" s="2" t="s">
        <v>200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200</v>
      </c>
      <c r="NK264" s="2" t="s">
        <v>200</v>
      </c>
      <c r="NL264" s="2" t="s">
        <v>200</v>
      </c>
      <c r="NM264" s="2" t="s">
        <v>200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200</v>
      </c>
      <c r="OH264" s="2" t="s">
        <v>200</v>
      </c>
      <c r="OI264" s="2" t="s">
        <v>200</v>
      </c>
      <c r="OJ264" s="2" t="s">
        <v>200</v>
      </c>
      <c r="OK264" s="2" t="s">
        <v>200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200</v>
      </c>
      <c r="OT264" s="2" t="s">
        <v>200</v>
      </c>
      <c r="OU264" s="2" t="s">
        <v>200</v>
      </c>
      <c r="OV264" s="2" t="s">
        <v>200</v>
      </c>
      <c r="OW264" s="2" t="s">
        <v>200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200</v>
      </c>
      <c r="PF264" s="2" t="s">
        <v>200</v>
      </c>
      <c r="PG264" s="2" t="s">
        <v>200</v>
      </c>
      <c r="PH264" s="2" t="s">
        <v>200</v>
      </c>
      <c r="PI264" s="2" t="s">
        <v>200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200</v>
      </c>
      <c r="PR264" s="2" t="s">
        <v>200</v>
      </c>
      <c r="PS264" s="2" t="s">
        <v>200</v>
      </c>
      <c r="PT264" s="2" t="s">
        <v>200</v>
      </c>
      <c r="PU264" s="2" t="s">
        <v>200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200</v>
      </c>
      <c r="QP264" s="2" t="s">
        <v>200</v>
      </c>
      <c r="QQ264" s="2" t="s">
        <v>200</v>
      </c>
      <c r="QR264" s="2" t="s">
        <v>200</v>
      </c>
      <c r="QS264" s="2" t="s">
        <v>200</v>
      </c>
      <c r="QT264" s="2" t="s">
        <v>200</v>
      </c>
      <c r="QU264" s="4"/>
      <c r="QV264" s="4">
        <v>16</v>
      </c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2845</v>
      </c>
      <c r="B265" s="2" t="s">
        <v>189</v>
      </c>
      <c r="C265" s="2" t="s">
        <v>2693</v>
      </c>
      <c r="D265" s="2" t="s">
        <v>191</v>
      </c>
      <c r="E265" s="2" t="s">
        <v>1356</v>
      </c>
      <c r="F265" s="2" t="s">
        <v>2830</v>
      </c>
      <c r="G265" s="2" t="s">
        <v>2830</v>
      </c>
      <c r="H265" s="2" t="s">
        <v>2830</v>
      </c>
      <c r="I265" s="2" t="s">
        <v>2831</v>
      </c>
      <c r="J265" s="2" t="s">
        <v>1516</v>
      </c>
      <c r="K265" s="2" t="s">
        <v>2844</v>
      </c>
      <c r="L265" s="3">
        <v>47.5</v>
      </c>
      <c r="M265" s="3">
        <v>49.88</v>
      </c>
      <c r="N265" s="3">
        <v>79.99</v>
      </c>
      <c r="O265" s="2" t="s">
        <v>197</v>
      </c>
      <c r="P265" s="2" t="s">
        <v>2832</v>
      </c>
      <c r="Q265" s="2" t="s">
        <v>199</v>
      </c>
      <c r="R265" s="2" t="s">
        <v>34</v>
      </c>
      <c r="S265" s="2" t="s">
        <v>200</v>
      </c>
      <c r="T265" s="2" t="s">
        <v>200</v>
      </c>
      <c r="U265" s="2" t="s">
        <v>203</v>
      </c>
      <c r="V265" s="2" t="s">
        <v>721</v>
      </c>
      <c r="W265" s="2" t="s">
        <v>2833</v>
      </c>
      <c r="X265" s="2" t="s">
        <v>1304</v>
      </c>
      <c r="Y265" s="2" t="s">
        <v>2840</v>
      </c>
      <c r="Z265" s="4"/>
      <c r="AA265" s="4">
        <f>=ROUNDDOWN({0},0)</f>
      </c>
      <c r="AB265" s="5"/>
      <c r="AC265" s="2" t="s">
        <v>200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200</v>
      </c>
      <c r="AW265" s="8" t="s">
        <v>200</v>
      </c>
      <c r="AX265" s="4" t="s">
        <v>200</v>
      </c>
      <c r="AY265" s="8" t="s">
        <v>200</v>
      </c>
      <c r="AZ265" s="7" t="s">
        <v>200</v>
      </c>
      <c r="BA265" s="7" t="s">
        <v>200</v>
      </c>
      <c r="BB265" s="7"/>
      <c r="BC265" s="4" t="s">
        <v>200</v>
      </c>
      <c r="BD265" s="8" t="s">
        <v>200</v>
      </c>
      <c r="BE265" s="4" t="s">
        <v>200</v>
      </c>
      <c r="BF265" s="8" t="s">
        <v>200</v>
      </c>
      <c r="BG265" s="7" t="s">
        <v>200</v>
      </c>
      <c r="BH265" s="7" t="s">
        <v>200</v>
      </c>
      <c r="BI265" s="7"/>
      <c r="BJ265" s="4"/>
      <c r="BK265" s="8"/>
      <c r="BL265" s="2" t="s">
        <v>200</v>
      </c>
      <c r="BM265" s="7"/>
      <c r="BN265" s="7"/>
      <c r="BO265" s="4"/>
      <c r="BP265" s="8"/>
      <c r="BQ265" s="4"/>
      <c r="BR265" s="8"/>
      <c r="BS265" s="7"/>
      <c r="BT265" s="7"/>
      <c r="BU265" s="2" t="s">
        <v>200</v>
      </c>
      <c r="BV265" s="2" t="s">
        <v>200</v>
      </c>
      <c r="BW265" s="2" t="s">
        <v>200</v>
      </c>
      <c r="BX265" s="2" t="s">
        <v>200</v>
      </c>
      <c r="BY265" s="2" t="s">
        <v>200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200</v>
      </c>
      <c r="CH265" s="2" t="s">
        <v>200</v>
      </c>
      <c r="CI265" s="2" t="s">
        <v>200</v>
      </c>
      <c r="CJ265" s="2" t="s">
        <v>200</v>
      </c>
      <c r="CK265" s="2" t="s">
        <v>200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200</v>
      </c>
      <c r="CT265" s="2" t="s">
        <v>200</v>
      </c>
      <c r="CU265" s="2" t="s">
        <v>200</v>
      </c>
      <c r="CV265" s="2" t="s">
        <v>200</v>
      </c>
      <c r="CW265" s="2" t="s">
        <v>200</v>
      </c>
      <c r="CX265" s="2" t="s">
        <v>200</v>
      </c>
      <c r="CY265" s="4"/>
      <c r="CZ265" s="8"/>
      <c r="DA265" s="4"/>
      <c r="DB265" s="8"/>
      <c r="DC265" s="7"/>
      <c r="DD265" s="7"/>
      <c r="DE265" s="2" t="s">
        <v>200</v>
      </c>
      <c r="DF265" s="2" t="s">
        <v>200</v>
      </c>
      <c r="DG265" s="2" t="s">
        <v>200</v>
      </c>
      <c r="DH265" s="2" t="s">
        <v>200</v>
      </c>
      <c r="DI265" s="2" t="s">
        <v>200</v>
      </c>
      <c r="DJ265" s="2" t="s">
        <v>200</v>
      </c>
      <c r="DK265" s="4"/>
      <c r="DL265" s="8"/>
      <c r="DM265" s="4"/>
      <c r="DN265" s="8"/>
      <c r="DO265" s="7"/>
      <c r="DP265" s="7"/>
      <c r="DQ265" s="2" t="s">
        <v>200</v>
      </c>
      <c r="DR265" s="2" t="s">
        <v>200</v>
      </c>
      <c r="DS265" s="2" t="s">
        <v>200</v>
      </c>
      <c r="DT265" s="2" t="s">
        <v>200</v>
      </c>
      <c r="DU265" s="2" t="s">
        <v>200</v>
      </c>
      <c r="DV265" s="2" t="s">
        <v>200</v>
      </c>
      <c r="DW265" s="4"/>
      <c r="DX265" s="8"/>
      <c r="DY265" s="4"/>
      <c r="DZ265" s="8"/>
      <c r="EA265" s="7"/>
      <c r="EB265" s="7"/>
      <c r="EC265" s="2" t="s">
        <v>200</v>
      </c>
      <c r="ED265" s="2" t="s">
        <v>200</v>
      </c>
      <c r="EE265" s="2" t="s">
        <v>200</v>
      </c>
      <c r="EF265" s="2" t="s">
        <v>200</v>
      </c>
      <c r="EG265" s="2" t="s">
        <v>200</v>
      </c>
      <c r="EH265" s="2" t="s">
        <v>200</v>
      </c>
      <c r="EI265" s="4"/>
      <c r="EJ265" s="8"/>
      <c r="EK265" s="4"/>
      <c r="EL265" s="8"/>
      <c r="EM265" s="7"/>
      <c r="EN265" s="7"/>
      <c r="EO265" s="2" t="s">
        <v>200</v>
      </c>
      <c r="EP265" s="2" t="s">
        <v>200</v>
      </c>
      <c r="EQ265" s="2" t="s">
        <v>200</v>
      </c>
      <c r="ER265" s="2" t="s">
        <v>200</v>
      </c>
      <c r="ES265" s="2" t="s">
        <v>200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200</v>
      </c>
      <c r="FB265" s="2" t="s">
        <v>200</v>
      </c>
      <c r="FC265" s="2" t="s">
        <v>200</v>
      </c>
      <c r="FD265" s="2" t="s">
        <v>200</v>
      </c>
      <c r="FE265" s="2" t="s">
        <v>200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200</v>
      </c>
      <c r="FN265" s="2" t="s">
        <v>200</v>
      </c>
      <c r="FO265" s="2" t="s">
        <v>200</v>
      </c>
      <c r="FP265" s="2" t="s">
        <v>200</v>
      </c>
      <c r="FQ265" s="2" t="s">
        <v>200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200</v>
      </c>
      <c r="FZ265" s="2" t="s">
        <v>200</v>
      </c>
      <c r="GA265" s="2" t="s">
        <v>200</v>
      </c>
      <c r="GB265" s="2" t="s">
        <v>200</v>
      </c>
      <c r="GC265" s="2" t="s">
        <v>200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200</v>
      </c>
      <c r="GL265" s="2" t="s">
        <v>200</v>
      </c>
      <c r="GM265" s="2" t="s">
        <v>200</v>
      </c>
      <c r="GN265" s="2" t="s">
        <v>200</v>
      </c>
      <c r="GO265" s="2" t="s">
        <v>200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200</v>
      </c>
      <c r="GX265" s="2" t="s">
        <v>200</v>
      </c>
      <c r="GY265" s="2" t="s">
        <v>200</v>
      </c>
      <c r="GZ265" s="2" t="s">
        <v>200</v>
      </c>
      <c r="HA265" s="2" t="s">
        <v>200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200</v>
      </c>
      <c r="HJ265" s="2" t="s">
        <v>200</v>
      </c>
      <c r="HK265" s="2" t="s">
        <v>200</v>
      </c>
      <c r="HL265" s="2" t="s">
        <v>200</v>
      </c>
      <c r="HM265" s="2" t="s">
        <v>200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200</v>
      </c>
      <c r="HW265" s="2" t="s">
        <v>200</v>
      </c>
      <c r="HX265" s="2" t="s">
        <v>200</v>
      </c>
      <c r="HY265" s="2" t="s">
        <v>200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210</v>
      </c>
      <c r="IH265" s="2" t="s">
        <v>243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200</v>
      </c>
      <c r="IT265" s="2" t="s">
        <v>200</v>
      </c>
      <c r="IU265" s="2" t="s">
        <v>200</v>
      </c>
      <c r="IV265" s="2" t="s">
        <v>200</v>
      </c>
      <c r="IW265" s="2" t="s">
        <v>200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200</v>
      </c>
      <c r="JF265" s="2" t="s">
        <v>200</v>
      </c>
      <c r="JG265" s="2" t="s">
        <v>200</v>
      </c>
      <c r="JH265" s="2" t="s">
        <v>200</v>
      </c>
      <c r="JI265" s="2" t="s">
        <v>200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200</v>
      </c>
      <c r="JR265" s="2" t="s">
        <v>200</v>
      </c>
      <c r="JS265" s="2" t="s">
        <v>200</v>
      </c>
      <c r="JT265" s="2" t="s">
        <v>200</v>
      </c>
      <c r="JU265" s="2" t="s">
        <v>200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210</v>
      </c>
      <c r="KD265" s="2" t="s">
        <v>197</v>
      </c>
      <c r="KE265" s="2" t="s">
        <v>1946</v>
      </c>
      <c r="KF265" s="2" t="s">
        <v>1792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200</v>
      </c>
      <c r="KP265" s="2" t="s">
        <v>200</v>
      </c>
      <c r="KQ265" s="2" t="s">
        <v>200</v>
      </c>
      <c r="KR265" s="2" t="s">
        <v>200</v>
      </c>
      <c r="KS265" s="2" t="s">
        <v>200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200</v>
      </c>
      <c r="LB265" s="2" t="s">
        <v>200</v>
      </c>
      <c r="LC265" s="2" t="s">
        <v>200</v>
      </c>
      <c r="LD265" s="2" t="s">
        <v>200</v>
      </c>
      <c r="LE265" s="2" t="s">
        <v>200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200</v>
      </c>
      <c r="LN265" s="2" t="s">
        <v>200</v>
      </c>
      <c r="LO265" s="2" t="s">
        <v>200</v>
      </c>
      <c r="LP265" s="2" t="s">
        <v>200</v>
      </c>
      <c r="LQ265" s="2" t="s">
        <v>200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200</v>
      </c>
      <c r="LZ265" s="2" t="s">
        <v>200</v>
      </c>
      <c r="MA265" s="2" t="s">
        <v>200</v>
      </c>
      <c r="MB265" s="2" t="s">
        <v>200</v>
      </c>
      <c r="MC265" s="2" t="s">
        <v>200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200</v>
      </c>
      <c r="ML265" s="2" t="s">
        <v>200</v>
      </c>
      <c r="MM265" s="2" t="s">
        <v>200</v>
      </c>
      <c r="MN265" s="2" t="s">
        <v>200</v>
      </c>
      <c r="MO265" s="2" t="s">
        <v>200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200</v>
      </c>
      <c r="NK265" s="2" t="s">
        <v>200</v>
      </c>
      <c r="NL265" s="2" t="s">
        <v>200</v>
      </c>
      <c r="NM265" s="2" t="s">
        <v>200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200</v>
      </c>
      <c r="OH265" s="2" t="s">
        <v>200</v>
      </c>
      <c r="OI265" s="2" t="s">
        <v>200</v>
      </c>
      <c r="OJ265" s="2" t="s">
        <v>200</v>
      </c>
      <c r="OK265" s="2" t="s">
        <v>200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200</v>
      </c>
      <c r="OT265" s="2" t="s">
        <v>200</v>
      </c>
      <c r="OU265" s="2" t="s">
        <v>200</v>
      </c>
      <c r="OV265" s="2" t="s">
        <v>200</v>
      </c>
      <c r="OW265" s="2" t="s">
        <v>200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200</v>
      </c>
      <c r="PF265" s="2" t="s">
        <v>200</v>
      </c>
      <c r="PG265" s="2" t="s">
        <v>200</v>
      </c>
      <c r="PH265" s="2" t="s">
        <v>200</v>
      </c>
      <c r="PI265" s="2" t="s">
        <v>200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200</v>
      </c>
      <c r="PR265" s="2" t="s">
        <v>200</v>
      </c>
      <c r="PS265" s="2" t="s">
        <v>200</v>
      </c>
      <c r="PT265" s="2" t="s">
        <v>200</v>
      </c>
      <c r="PU265" s="2" t="s">
        <v>200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200</v>
      </c>
      <c r="QP265" s="2" t="s">
        <v>200</v>
      </c>
      <c r="QQ265" s="2" t="s">
        <v>200</v>
      </c>
      <c r="QR265" s="2" t="s">
        <v>200</v>
      </c>
      <c r="QS265" s="2" t="s">
        <v>200</v>
      </c>
      <c r="QT265" s="2" t="s">
        <v>200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2846</v>
      </c>
      <c r="B266" s="2" t="s">
        <v>189</v>
      </c>
      <c r="C266" s="2" t="s">
        <v>2693</v>
      </c>
      <c r="D266" s="2" t="s">
        <v>191</v>
      </c>
      <c r="E266" s="2" t="s">
        <v>192</v>
      </c>
      <c r="F266" s="2" t="s">
        <v>2847</v>
      </c>
      <c r="G266" s="2" t="s">
        <v>2847</v>
      </c>
      <c r="H266" s="2" t="s">
        <v>2847</v>
      </c>
      <c r="I266" s="2" t="s">
        <v>2848</v>
      </c>
      <c r="J266" s="2" t="s">
        <v>2696</v>
      </c>
      <c r="K266" s="2" t="s">
        <v>2849</v>
      </c>
      <c r="L266" s="3">
        <v>45.71</v>
      </c>
      <c r="M266" s="3">
        <v>48</v>
      </c>
      <c r="N266" s="3">
        <v>99.99</v>
      </c>
      <c r="O266" s="2" t="s">
        <v>197</v>
      </c>
      <c r="P266" s="2" t="s">
        <v>1225</v>
      </c>
      <c r="Q266" s="2" t="s">
        <v>199</v>
      </c>
      <c r="R266" s="2" t="s">
        <v>200</v>
      </c>
      <c r="S266" s="2" t="s">
        <v>2850</v>
      </c>
      <c r="T266" s="2" t="s">
        <v>2851</v>
      </c>
      <c r="U266" s="2" t="s">
        <v>2852</v>
      </c>
      <c r="V266" s="2" t="s">
        <v>2757</v>
      </c>
      <c r="W266" s="2" t="s">
        <v>2735</v>
      </c>
      <c r="X266" s="2" t="s">
        <v>1304</v>
      </c>
      <c r="Y266" s="2" t="s">
        <v>2853</v>
      </c>
      <c r="Z266" s="4">
        <v>132</v>
      </c>
      <c r="AA266" s="4">
        <f>=ROUNDDOWN(26.4,0)</f>
      </c>
      <c r="AB266" s="5">
        <v>5</v>
      </c>
      <c r="AC266" s="2" t="s">
        <v>2854</v>
      </c>
      <c r="AD266" s="4">
        <v>170</v>
      </c>
      <c r="AE266" s="4">
        <v>170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/>
      <c r="AP266" s="4">
        <v>2</v>
      </c>
      <c r="AQ266" s="8">
        <v>105.59</v>
      </c>
      <c r="AR266" s="4"/>
      <c r="AS266" s="8"/>
      <c r="AT266" s="7"/>
      <c r="AU266" s="7"/>
      <c r="AV266" s="4">
        <v>31</v>
      </c>
      <c r="AW266" s="8">
        <v>2169.55</v>
      </c>
      <c r="AX266" s="4" t="s">
        <v>200</v>
      </c>
      <c r="AY266" s="8" t="s">
        <v>200</v>
      </c>
      <c r="AZ266" s="7" t="s">
        <v>200</v>
      </c>
      <c r="BA266" s="7" t="s">
        <v>200</v>
      </c>
      <c r="BB266" s="7">
        <v>0.0487</v>
      </c>
      <c r="BC266" s="4">
        <v>31</v>
      </c>
      <c r="BD266" s="8">
        <v>2169.55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>
        <v>1</v>
      </c>
      <c r="BJ266" s="4">
        <v>2</v>
      </c>
      <c r="BK266" s="8">
        <v>105.59</v>
      </c>
      <c r="BL266" s="2" t="s">
        <v>2855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210</v>
      </c>
      <c r="BV266" s="2" t="s">
        <v>197</v>
      </c>
      <c r="BW266" s="2" t="s">
        <v>200</v>
      </c>
      <c r="BX266" s="2" t="s">
        <v>200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197</v>
      </c>
      <c r="CI266" s="2" t="s">
        <v>1937</v>
      </c>
      <c r="CJ266" s="2" t="s">
        <v>2856</v>
      </c>
      <c r="CK266" s="2" t="s">
        <v>212</v>
      </c>
      <c r="CL266" s="2" t="s">
        <v>200</v>
      </c>
      <c r="CM266" s="4">
        <v>1</v>
      </c>
      <c r="CN266" s="8">
        <v>53.75</v>
      </c>
      <c r="CO266" s="4"/>
      <c r="CP266" s="8"/>
      <c r="CQ266" s="7"/>
      <c r="CR266" s="7"/>
      <c r="CS266" s="2" t="s">
        <v>210</v>
      </c>
      <c r="CT266" s="2" t="s">
        <v>197</v>
      </c>
      <c r="CU266" s="2" t="s">
        <v>2857</v>
      </c>
      <c r="CV266" s="2" t="s">
        <v>1808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197</v>
      </c>
      <c r="DG266" s="2" t="s">
        <v>2858</v>
      </c>
      <c r="DH266" s="2" t="s">
        <v>200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197</v>
      </c>
      <c r="DS266" s="2" t="s">
        <v>1937</v>
      </c>
      <c r="DT266" s="2" t="s">
        <v>1176</v>
      </c>
      <c r="DU266" s="2" t="s">
        <v>212</v>
      </c>
      <c r="DV266" s="2" t="s">
        <v>200</v>
      </c>
      <c r="DW266" s="4">
        <v>1</v>
      </c>
      <c r="DX266" s="8">
        <v>51.84</v>
      </c>
      <c r="DY266" s="4"/>
      <c r="DZ266" s="8"/>
      <c r="EA266" s="7"/>
      <c r="EB266" s="7"/>
      <c r="EC266" s="2" t="s">
        <v>210</v>
      </c>
      <c r="ED266" s="2" t="s">
        <v>197</v>
      </c>
      <c r="EE266" s="2" t="s">
        <v>886</v>
      </c>
      <c r="EF266" s="2" t="s">
        <v>1234</v>
      </c>
      <c r="EG266" s="2" t="s">
        <v>212</v>
      </c>
      <c r="EH266" s="2" t="s">
        <v>200</v>
      </c>
      <c r="EI266" s="4"/>
      <c r="EJ266" s="8"/>
      <c r="EK266" s="4"/>
      <c r="EL266" s="8"/>
      <c r="EM266" s="7"/>
      <c r="EN266" s="7"/>
      <c r="EO266" s="2" t="s">
        <v>210</v>
      </c>
      <c r="EP266" s="2" t="s">
        <v>197</v>
      </c>
      <c r="EQ266" s="2" t="s">
        <v>2859</v>
      </c>
      <c r="ER266" s="2" t="s">
        <v>1994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197</v>
      </c>
      <c r="FC266" s="2" t="s">
        <v>2011</v>
      </c>
      <c r="FD266" s="2" t="s">
        <v>200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210</v>
      </c>
      <c r="FN266" s="2" t="s">
        <v>197</v>
      </c>
      <c r="FO266" s="2" t="s">
        <v>363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1059</v>
      </c>
      <c r="FZ266" s="2" t="s">
        <v>197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254</v>
      </c>
      <c r="GL266" s="2" t="s">
        <v>197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254</v>
      </c>
      <c r="GX266" s="2" t="s">
        <v>197</v>
      </c>
      <c r="GY266" s="2" t="s">
        <v>200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254</v>
      </c>
      <c r="HJ266" s="2" t="s">
        <v>197</v>
      </c>
      <c r="HK266" s="2" t="s">
        <v>200</v>
      </c>
      <c r="HL266" s="2" t="s">
        <v>200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254</v>
      </c>
      <c r="HV266" s="2" t="s">
        <v>197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210</v>
      </c>
      <c r="IH266" s="2" t="s">
        <v>197</v>
      </c>
      <c r="II266" s="2" t="s">
        <v>2853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228</v>
      </c>
      <c r="IT266" s="2" t="s">
        <v>197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254</v>
      </c>
      <c r="JF266" s="2" t="s">
        <v>197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254</v>
      </c>
      <c r="JR266" s="2" t="s">
        <v>197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228</v>
      </c>
      <c r="KD266" s="2" t="s">
        <v>197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254</v>
      </c>
      <c r="KP266" s="2" t="s">
        <v>197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242</v>
      </c>
      <c r="LB266" s="2" t="s">
        <v>197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254</v>
      </c>
      <c r="LN266" s="2" t="s">
        <v>197</v>
      </c>
      <c r="LO266" s="2" t="s">
        <v>200</v>
      </c>
      <c r="LP266" s="2" t="s">
        <v>200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254</v>
      </c>
      <c r="LZ266" s="2" t="s">
        <v>197</v>
      </c>
      <c r="MA266" s="2" t="s">
        <v>200</v>
      </c>
      <c r="MB266" s="2" t="s">
        <v>200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200</v>
      </c>
      <c r="ML266" s="2" t="s">
        <v>200</v>
      </c>
      <c r="MM266" s="2" t="s">
        <v>200</v>
      </c>
      <c r="MN266" s="2" t="s">
        <v>200</v>
      </c>
      <c r="MO266" s="2" t="s">
        <v>200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242</v>
      </c>
      <c r="MX266" s="2" t="s">
        <v>243</v>
      </c>
      <c r="MY266" s="2" t="s">
        <v>200</v>
      </c>
      <c r="MZ266" s="2" t="s">
        <v>200</v>
      </c>
      <c r="NA266" s="2" t="s">
        <v>212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254</v>
      </c>
      <c r="NJ266" s="2" t="s">
        <v>197</v>
      </c>
      <c r="NK266" s="2" t="s">
        <v>200</v>
      </c>
      <c r="NL266" s="2" t="s">
        <v>200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228</v>
      </c>
      <c r="NV266" s="2" t="s">
        <v>197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200</v>
      </c>
      <c r="OH266" s="2" t="s">
        <v>200</v>
      </c>
      <c r="OI266" s="2" t="s">
        <v>200</v>
      </c>
      <c r="OJ266" s="2" t="s">
        <v>200</v>
      </c>
      <c r="OK266" s="2" t="s">
        <v>200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254</v>
      </c>
      <c r="OT266" s="2" t="s">
        <v>197</v>
      </c>
      <c r="OU266" s="2" t="s">
        <v>200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228</v>
      </c>
      <c r="PF266" s="2" t="s">
        <v>197</v>
      </c>
      <c r="PG266" s="2" t="s">
        <v>200</v>
      </c>
      <c r="PH266" s="2" t="s">
        <v>200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242</v>
      </c>
      <c r="PR266" s="2" t="s">
        <v>197</v>
      </c>
      <c r="PS266" s="2" t="s">
        <v>200</v>
      </c>
      <c r="PT266" s="2" t="s">
        <v>200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254</v>
      </c>
      <c r="QD266" s="2" t="s">
        <v>197</v>
      </c>
      <c r="QE266" s="2" t="s">
        <v>200</v>
      </c>
      <c r="QF266" s="2" t="s">
        <v>200</v>
      </c>
      <c r="QG266" s="2" t="s">
        <v>212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200</v>
      </c>
      <c r="QP266" s="2" t="s">
        <v>200</v>
      </c>
      <c r="QQ266" s="2" t="s">
        <v>200</v>
      </c>
      <c r="QR266" s="2" t="s">
        <v>200</v>
      </c>
      <c r="QS266" s="2" t="s">
        <v>200</v>
      </c>
      <c r="QT266" s="2" t="s">
        <v>200</v>
      </c>
      <c r="QU266" s="4">
        <v>132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>
        <v>170</v>
      </c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2860</v>
      </c>
      <c r="B267" s="2" t="s">
        <v>189</v>
      </c>
      <c r="C267" s="2" t="s">
        <v>2693</v>
      </c>
      <c r="D267" s="2" t="s">
        <v>191</v>
      </c>
      <c r="E267" s="2" t="s">
        <v>192</v>
      </c>
      <c r="F267" s="2" t="s">
        <v>2847</v>
      </c>
      <c r="G267" s="2" t="s">
        <v>2847</v>
      </c>
      <c r="H267" s="2" t="s">
        <v>2847</v>
      </c>
      <c r="I267" s="2" t="s">
        <v>2848</v>
      </c>
      <c r="J267" s="2" t="s">
        <v>195</v>
      </c>
      <c r="K267" s="2" t="s">
        <v>2849</v>
      </c>
      <c r="L267" s="3">
        <v>59.42</v>
      </c>
      <c r="M267" s="3">
        <v>62.39</v>
      </c>
      <c r="N267" s="3">
        <v>129.99</v>
      </c>
      <c r="O267" s="2" t="s">
        <v>197</v>
      </c>
      <c r="P267" s="2" t="s">
        <v>1225</v>
      </c>
      <c r="Q267" s="2" t="s">
        <v>199</v>
      </c>
      <c r="R267" s="2" t="s">
        <v>200</v>
      </c>
      <c r="S267" s="2" t="s">
        <v>2850</v>
      </c>
      <c r="T267" s="2" t="s">
        <v>2851</v>
      </c>
      <c r="U267" s="2" t="s">
        <v>203</v>
      </c>
      <c r="V267" s="2" t="s">
        <v>2757</v>
      </c>
      <c r="W267" s="2" t="s">
        <v>2735</v>
      </c>
      <c r="X267" s="2" t="s">
        <v>1304</v>
      </c>
      <c r="Y267" s="2" t="s">
        <v>2011</v>
      </c>
      <c r="Z267" s="4">
        <v>283</v>
      </c>
      <c r="AA267" s="4">
        <f>=ROUNDDOWN(28.3,0)</f>
      </c>
      <c r="AB267" s="5">
        <v>10</v>
      </c>
      <c r="AC267" s="2" t="s">
        <v>2854</v>
      </c>
      <c r="AD267" s="4">
        <v>210</v>
      </c>
      <c r="AE267" s="4">
        <v>350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/>
      <c r="AP267" s="4">
        <v>12</v>
      </c>
      <c r="AQ267" s="8">
        <v>754.28</v>
      </c>
      <c r="AR267" s="4"/>
      <c r="AS267" s="8"/>
      <c r="AT267" s="7"/>
      <c r="AU267" s="7"/>
      <c r="AV267" s="4" t="s">
        <v>200</v>
      </c>
      <c r="AW267" s="8" t="s">
        <v>200</v>
      </c>
      <c r="AX267" s="4" t="s">
        <v>200</v>
      </c>
      <c r="AY267" s="8" t="s">
        <v>200</v>
      </c>
      <c r="AZ267" s="7" t="s">
        <v>200</v>
      </c>
      <c r="BA267" s="7" t="s">
        <v>200</v>
      </c>
      <c r="BB267" s="7">
        <v>0.3477</v>
      </c>
      <c r="BC267" s="4" t="s">
        <v>200</v>
      </c>
      <c r="BD267" s="8" t="s">
        <v>200</v>
      </c>
      <c r="BE267" s="4" t="s">
        <v>200</v>
      </c>
      <c r="BF267" s="8" t="s">
        <v>200</v>
      </c>
      <c r="BG267" s="7" t="s">
        <v>200</v>
      </c>
      <c r="BH267" s="7" t="s">
        <v>200</v>
      </c>
      <c r="BI267" s="7" t="s">
        <v>200</v>
      </c>
      <c r="BJ267" s="4">
        <v>12</v>
      </c>
      <c r="BK267" s="8">
        <v>754.28</v>
      </c>
      <c r="BL267" s="2" t="s">
        <v>2010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210</v>
      </c>
      <c r="BV267" s="2" t="s">
        <v>197</v>
      </c>
      <c r="BW267" s="2" t="s">
        <v>200</v>
      </c>
      <c r="BX267" s="2" t="s">
        <v>200</v>
      </c>
      <c r="BY267" s="2" t="s">
        <v>212</v>
      </c>
      <c r="BZ267" s="2" t="s">
        <v>200</v>
      </c>
      <c r="CA267" s="4">
        <v>3</v>
      </c>
      <c r="CB267" s="8">
        <v>149.73</v>
      </c>
      <c r="CC267" s="4"/>
      <c r="CD267" s="8"/>
      <c r="CE267" s="7"/>
      <c r="CF267" s="7"/>
      <c r="CG267" s="2" t="s">
        <v>210</v>
      </c>
      <c r="CH267" s="2" t="s">
        <v>197</v>
      </c>
      <c r="CI267" s="2" t="s">
        <v>1937</v>
      </c>
      <c r="CJ267" s="2" t="s">
        <v>371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2857</v>
      </c>
      <c r="CV267" s="2" t="s">
        <v>200</v>
      </c>
      <c r="CW267" s="2" t="s">
        <v>212</v>
      </c>
      <c r="CX267" s="2" t="s">
        <v>200</v>
      </c>
      <c r="CY267" s="4">
        <v>4</v>
      </c>
      <c r="CZ267" s="8">
        <v>269.52</v>
      </c>
      <c r="DA267" s="4"/>
      <c r="DB267" s="8"/>
      <c r="DC267" s="7"/>
      <c r="DD267" s="7"/>
      <c r="DE267" s="2" t="s">
        <v>210</v>
      </c>
      <c r="DF267" s="2" t="s">
        <v>197</v>
      </c>
      <c r="DG267" s="2" t="s">
        <v>2858</v>
      </c>
      <c r="DH267" s="2" t="s">
        <v>2861</v>
      </c>
      <c r="DI267" s="2" t="s">
        <v>212</v>
      </c>
      <c r="DJ267" s="2" t="s">
        <v>200</v>
      </c>
      <c r="DK267" s="4">
        <v>2</v>
      </c>
      <c r="DL267" s="8">
        <v>134.76</v>
      </c>
      <c r="DM267" s="4"/>
      <c r="DN267" s="8"/>
      <c r="DO267" s="7"/>
      <c r="DP267" s="7"/>
      <c r="DQ267" s="2" t="s">
        <v>210</v>
      </c>
      <c r="DR267" s="2" t="s">
        <v>197</v>
      </c>
      <c r="DS267" s="2" t="s">
        <v>1937</v>
      </c>
      <c r="DT267" s="2" t="s">
        <v>583</v>
      </c>
      <c r="DU267" s="2" t="s">
        <v>212</v>
      </c>
      <c r="DV267" s="2" t="s">
        <v>200</v>
      </c>
      <c r="DW267" s="4">
        <v>2</v>
      </c>
      <c r="DX267" s="8">
        <v>134.76</v>
      </c>
      <c r="DY267" s="4"/>
      <c r="DZ267" s="8"/>
      <c r="EA267" s="7"/>
      <c r="EB267" s="7"/>
      <c r="EC267" s="2" t="s">
        <v>210</v>
      </c>
      <c r="ED267" s="2" t="s">
        <v>197</v>
      </c>
      <c r="EE267" s="2" t="s">
        <v>886</v>
      </c>
      <c r="EF267" s="2" t="s">
        <v>579</v>
      </c>
      <c r="EG267" s="2" t="s">
        <v>212</v>
      </c>
      <c r="EH267" s="2" t="s">
        <v>200</v>
      </c>
      <c r="EI267" s="4">
        <v>1</v>
      </c>
      <c r="EJ267" s="8">
        <v>65.51</v>
      </c>
      <c r="EK267" s="4"/>
      <c r="EL267" s="8"/>
      <c r="EM267" s="7"/>
      <c r="EN267" s="7"/>
      <c r="EO267" s="2" t="s">
        <v>210</v>
      </c>
      <c r="EP267" s="2" t="s">
        <v>197</v>
      </c>
      <c r="EQ267" s="2" t="s">
        <v>2859</v>
      </c>
      <c r="ER267" s="2" t="s">
        <v>364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372</v>
      </c>
      <c r="FD267" s="2" t="s">
        <v>2520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210</v>
      </c>
      <c r="FN267" s="2" t="s">
        <v>197</v>
      </c>
      <c r="FO267" s="2" t="s">
        <v>363</v>
      </c>
      <c r="FP267" s="2" t="s">
        <v>1007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1059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254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254</v>
      </c>
      <c r="GX267" s="2" t="s">
        <v>197</v>
      </c>
      <c r="GY267" s="2" t="s">
        <v>200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254</v>
      </c>
      <c r="HJ267" s="2" t="s">
        <v>197</v>
      </c>
      <c r="HK267" s="2" t="s">
        <v>200</v>
      </c>
      <c r="HL267" s="2" t="s">
        <v>200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254</v>
      </c>
      <c r="HV267" s="2" t="s">
        <v>197</v>
      </c>
      <c r="HW267" s="2" t="s">
        <v>200</v>
      </c>
      <c r="HX267" s="2" t="s">
        <v>200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197</v>
      </c>
      <c r="II267" s="2" t="s">
        <v>372</v>
      </c>
      <c r="IJ267" s="2" t="s">
        <v>200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228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254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254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228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254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242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254</v>
      </c>
      <c r="LN267" s="2" t="s">
        <v>197</v>
      </c>
      <c r="LO267" s="2" t="s">
        <v>200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254</v>
      </c>
      <c r="LZ267" s="2" t="s">
        <v>197</v>
      </c>
      <c r="MA267" s="2" t="s">
        <v>200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200</v>
      </c>
      <c r="ML267" s="2" t="s">
        <v>200</v>
      </c>
      <c r="MM267" s="2" t="s">
        <v>200</v>
      </c>
      <c r="MN267" s="2" t="s">
        <v>200</v>
      </c>
      <c r="MO267" s="2" t="s">
        <v>200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242</v>
      </c>
      <c r="MX267" s="2" t="s">
        <v>243</v>
      </c>
      <c r="MY267" s="2" t="s">
        <v>200</v>
      </c>
      <c r="MZ267" s="2" t="s">
        <v>200</v>
      </c>
      <c r="NA267" s="2" t="s">
        <v>212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254</v>
      </c>
      <c r="NJ267" s="2" t="s">
        <v>197</v>
      </c>
      <c r="NK267" s="2" t="s">
        <v>200</v>
      </c>
      <c r="NL267" s="2" t="s">
        <v>200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228</v>
      </c>
      <c r="NV267" s="2" t="s">
        <v>197</v>
      </c>
      <c r="NW267" s="2" t="s">
        <v>200</v>
      </c>
      <c r="NX267" s="2" t="s">
        <v>200</v>
      </c>
      <c r="NY267" s="2" t="s">
        <v>212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200</v>
      </c>
      <c r="OH267" s="2" t="s">
        <v>200</v>
      </c>
      <c r="OI267" s="2" t="s">
        <v>200</v>
      </c>
      <c r="OJ267" s="2" t="s">
        <v>200</v>
      </c>
      <c r="OK267" s="2" t="s">
        <v>200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254</v>
      </c>
      <c r="OT267" s="2" t="s">
        <v>197</v>
      </c>
      <c r="OU267" s="2" t="s">
        <v>200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228</v>
      </c>
      <c r="PF267" s="2" t="s">
        <v>197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242</v>
      </c>
      <c r="PR267" s="2" t="s">
        <v>197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254</v>
      </c>
      <c r="QD267" s="2" t="s">
        <v>197</v>
      </c>
      <c r="QE267" s="2" t="s">
        <v>200</v>
      </c>
      <c r="QF267" s="2" t="s">
        <v>200</v>
      </c>
      <c r="QG267" s="2" t="s">
        <v>212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200</v>
      </c>
      <c r="QP267" s="2" t="s">
        <v>200</v>
      </c>
      <c r="QQ267" s="2" t="s">
        <v>200</v>
      </c>
      <c r="QR267" s="2" t="s">
        <v>200</v>
      </c>
      <c r="QS267" s="2" t="s">
        <v>200</v>
      </c>
      <c r="QT267" s="2" t="s">
        <v>200</v>
      </c>
      <c r="QU267" s="4">
        <v>283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>
        <v>210</v>
      </c>
      <c r="TC267" s="4"/>
      <c r="TD267" s="4"/>
      <c r="TE267" s="4"/>
      <c r="TF267" s="4"/>
      <c r="TG267" s="4"/>
      <c r="TH267" s="4"/>
      <c r="TI267" s="4"/>
      <c r="TJ267" s="4">
        <v>140</v>
      </c>
    </row>
    <row r="268">
      <c r="A268" s="2" t="s">
        <v>2862</v>
      </c>
      <c r="B268" s="2" t="s">
        <v>189</v>
      </c>
      <c r="C268" s="2" t="s">
        <v>2693</v>
      </c>
      <c r="D268" s="2" t="s">
        <v>191</v>
      </c>
      <c r="E268" s="2" t="s">
        <v>192</v>
      </c>
      <c r="F268" s="2" t="s">
        <v>2847</v>
      </c>
      <c r="G268" s="2" t="s">
        <v>2847</v>
      </c>
      <c r="H268" s="2" t="s">
        <v>2847</v>
      </c>
      <c r="I268" s="2" t="s">
        <v>2848</v>
      </c>
      <c r="J268" s="2" t="s">
        <v>262</v>
      </c>
      <c r="K268" s="2" t="s">
        <v>2849</v>
      </c>
      <c r="L268" s="3">
        <v>68.57</v>
      </c>
      <c r="M268" s="3">
        <v>72</v>
      </c>
      <c r="N268" s="3">
        <v>149.99</v>
      </c>
      <c r="O268" s="2" t="s">
        <v>197</v>
      </c>
      <c r="P268" s="2" t="s">
        <v>1225</v>
      </c>
      <c r="Q268" s="2" t="s">
        <v>199</v>
      </c>
      <c r="R268" s="2" t="s">
        <v>200</v>
      </c>
      <c r="S268" s="2" t="s">
        <v>2850</v>
      </c>
      <c r="T268" s="2" t="s">
        <v>2851</v>
      </c>
      <c r="U268" s="2" t="s">
        <v>203</v>
      </c>
      <c r="V268" s="2" t="s">
        <v>2757</v>
      </c>
      <c r="W268" s="2" t="s">
        <v>2735</v>
      </c>
      <c r="X268" s="2" t="s">
        <v>1304</v>
      </c>
      <c r="Y268" s="2" t="s">
        <v>2853</v>
      </c>
      <c r="Z268" s="4">
        <v>136</v>
      </c>
      <c r="AA268" s="4">
        <f>=ROUNDDOWN(17,0)</f>
      </c>
      <c r="AB268" s="5">
        <v>8</v>
      </c>
      <c r="AC268" s="2" t="s">
        <v>2854</v>
      </c>
      <c r="AD268" s="4">
        <v>190</v>
      </c>
      <c r="AE268" s="4">
        <v>280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/>
      <c r="AP268" s="4">
        <v>17</v>
      </c>
      <c r="AQ268" s="8">
        <v>1309.68</v>
      </c>
      <c r="AR268" s="4"/>
      <c r="AS268" s="8"/>
      <c r="AT268" s="7"/>
      <c r="AU268" s="7"/>
      <c r="AV268" s="4" t="s">
        <v>200</v>
      </c>
      <c r="AW268" s="8" t="s">
        <v>200</v>
      </c>
      <c r="AX268" s="4" t="s">
        <v>200</v>
      </c>
      <c r="AY268" s="8" t="s">
        <v>200</v>
      </c>
      <c r="AZ268" s="7" t="s">
        <v>200</v>
      </c>
      <c r="BA268" s="7" t="s">
        <v>200</v>
      </c>
      <c r="BB268" s="7">
        <v>0.6037</v>
      </c>
      <c r="BC268" s="4" t="s">
        <v>200</v>
      </c>
      <c r="BD268" s="8" t="s">
        <v>200</v>
      </c>
      <c r="BE268" s="4" t="s">
        <v>200</v>
      </c>
      <c r="BF268" s="8" t="s">
        <v>200</v>
      </c>
      <c r="BG268" s="7" t="s">
        <v>200</v>
      </c>
      <c r="BH268" s="7" t="s">
        <v>200</v>
      </c>
      <c r="BI268" s="7" t="s">
        <v>200</v>
      </c>
      <c r="BJ268" s="4">
        <v>17</v>
      </c>
      <c r="BK268" s="8">
        <v>1309.68</v>
      </c>
      <c r="BL268" s="2" t="s">
        <v>2863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210</v>
      </c>
      <c r="BV268" s="2" t="s">
        <v>197</v>
      </c>
      <c r="BW268" s="2" t="s">
        <v>200</v>
      </c>
      <c r="BX268" s="2" t="s">
        <v>200</v>
      </c>
      <c r="BY268" s="2" t="s">
        <v>212</v>
      </c>
      <c r="BZ268" s="2" t="s">
        <v>200</v>
      </c>
      <c r="CA268" s="4">
        <v>1</v>
      </c>
      <c r="CB268" s="8">
        <v>72</v>
      </c>
      <c r="CC268" s="4"/>
      <c r="CD268" s="8"/>
      <c r="CE268" s="7"/>
      <c r="CF268" s="7"/>
      <c r="CG268" s="2" t="s">
        <v>210</v>
      </c>
      <c r="CH268" s="2" t="s">
        <v>197</v>
      </c>
      <c r="CI268" s="2" t="s">
        <v>1937</v>
      </c>
      <c r="CJ268" s="2" t="s">
        <v>2864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2857</v>
      </c>
      <c r="CV268" s="2" t="s">
        <v>200</v>
      </c>
      <c r="CW268" s="2" t="s">
        <v>212</v>
      </c>
      <c r="CX268" s="2" t="s">
        <v>200</v>
      </c>
      <c r="CY268" s="4">
        <v>2</v>
      </c>
      <c r="CZ268" s="8">
        <v>155.52</v>
      </c>
      <c r="DA268" s="4"/>
      <c r="DB268" s="8"/>
      <c r="DC268" s="7"/>
      <c r="DD268" s="7"/>
      <c r="DE268" s="2" t="s">
        <v>210</v>
      </c>
      <c r="DF268" s="2" t="s">
        <v>197</v>
      </c>
      <c r="DG268" s="2" t="s">
        <v>2858</v>
      </c>
      <c r="DH268" s="2" t="s">
        <v>980</v>
      </c>
      <c r="DI268" s="2" t="s">
        <v>212</v>
      </c>
      <c r="DJ268" s="2" t="s">
        <v>200</v>
      </c>
      <c r="DK268" s="4">
        <v>10</v>
      </c>
      <c r="DL268" s="8">
        <v>777.6</v>
      </c>
      <c r="DM268" s="4"/>
      <c r="DN268" s="8"/>
      <c r="DO268" s="7"/>
      <c r="DP268" s="7"/>
      <c r="DQ268" s="2" t="s">
        <v>210</v>
      </c>
      <c r="DR268" s="2" t="s">
        <v>197</v>
      </c>
      <c r="DS268" s="2" t="s">
        <v>1937</v>
      </c>
      <c r="DT268" s="2" t="s">
        <v>583</v>
      </c>
      <c r="DU268" s="2" t="s">
        <v>212</v>
      </c>
      <c r="DV268" s="2" t="s">
        <v>200</v>
      </c>
      <c r="DW268" s="4">
        <v>1</v>
      </c>
      <c r="DX268" s="8">
        <v>77.76</v>
      </c>
      <c r="DY268" s="4"/>
      <c r="DZ268" s="8"/>
      <c r="EA268" s="7"/>
      <c r="EB268" s="7"/>
      <c r="EC268" s="2" t="s">
        <v>210</v>
      </c>
      <c r="ED268" s="2" t="s">
        <v>197</v>
      </c>
      <c r="EE268" s="2" t="s">
        <v>886</v>
      </c>
      <c r="EF268" s="2" t="s">
        <v>1804</v>
      </c>
      <c r="EG268" s="2" t="s">
        <v>212</v>
      </c>
      <c r="EH268" s="2" t="s">
        <v>200</v>
      </c>
      <c r="EI268" s="4">
        <v>1</v>
      </c>
      <c r="EJ268" s="8">
        <v>75.6</v>
      </c>
      <c r="EK268" s="4"/>
      <c r="EL268" s="8"/>
      <c r="EM268" s="7"/>
      <c r="EN268" s="7"/>
      <c r="EO268" s="2" t="s">
        <v>210</v>
      </c>
      <c r="EP268" s="2" t="s">
        <v>197</v>
      </c>
      <c r="EQ268" s="2" t="s">
        <v>2859</v>
      </c>
      <c r="ER268" s="2" t="s">
        <v>2865</v>
      </c>
      <c r="ES268" s="2" t="s">
        <v>212</v>
      </c>
      <c r="ET268" s="2" t="s">
        <v>200</v>
      </c>
      <c r="EU268" s="4">
        <v>1</v>
      </c>
      <c r="EV268" s="8">
        <v>75.6</v>
      </c>
      <c r="EW268" s="4"/>
      <c r="EX268" s="8"/>
      <c r="EY268" s="7"/>
      <c r="EZ268" s="7"/>
      <c r="FA268" s="2" t="s">
        <v>210</v>
      </c>
      <c r="FB268" s="2" t="s">
        <v>197</v>
      </c>
      <c r="FC268" s="2" t="s">
        <v>2011</v>
      </c>
      <c r="FD268" s="2" t="s">
        <v>370</v>
      </c>
      <c r="FE268" s="2" t="s">
        <v>212</v>
      </c>
      <c r="FF268" s="2" t="s">
        <v>200</v>
      </c>
      <c r="FG268" s="4">
        <v>1</v>
      </c>
      <c r="FH268" s="8">
        <v>75.6</v>
      </c>
      <c r="FI268" s="4"/>
      <c r="FJ268" s="8"/>
      <c r="FK268" s="7"/>
      <c r="FL268" s="7"/>
      <c r="FM268" s="2" t="s">
        <v>210</v>
      </c>
      <c r="FN268" s="2" t="s">
        <v>197</v>
      </c>
      <c r="FO268" s="2" t="s">
        <v>363</v>
      </c>
      <c r="FP268" s="2" t="s">
        <v>1808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1059</v>
      </c>
      <c r="FZ268" s="2" t="s">
        <v>197</v>
      </c>
      <c r="GA268" s="2" t="s">
        <v>200</v>
      </c>
      <c r="GB268" s="2" t="s">
        <v>200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254</v>
      </c>
      <c r="GL268" s="2" t="s">
        <v>197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254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254</v>
      </c>
      <c r="HJ268" s="2" t="s">
        <v>197</v>
      </c>
      <c r="HK268" s="2" t="s">
        <v>200</v>
      </c>
      <c r="HL268" s="2" t="s">
        <v>200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254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210</v>
      </c>
      <c r="IH268" s="2" t="s">
        <v>197</v>
      </c>
      <c r="II268" s="2" t="s">
        <v>2853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228</v>
      </c>
      <c r="IT268" s="2" t="s">
        <v>197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254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254</v>
      </c>
      <c r="JR268" s="2" t="s">
        <v>197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228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254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242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254</v>
      </c>
      <c r="LN268" s="2" t="s">
        <v>197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254</v>
      </c>
      <c r="LZ268" s="2" t="s">
        <v>197</v>
      </c>
      <c r="MA268" s="2" t="s">
        <v>200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200</v>
      </c>
      <c r="ML268" s="2" t="s">
        <v>200</v>
      </c>
      <c r="MM268" s="2" t="s">
        <v>200</v>
      </c>
      <c r="MN268" s="2" t="s">
        <v>200</v>
      </c>
      <c r="MO268" s="2" t="s">
        <v>200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242</v>
      </c>
      <c r="MX268" s="2" t="s">
        <v>243</v>
      </c>
      <c r="MY268" s="2" t="s">
        <v>200</v>
      </c>
      <c r="MZ268" s="2" t="s">
        <v>200</v>
      </c>
      <c r="NA268" s="2" t="s">
        <v>212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254</v>
      </c>
      <c r="NJ268" s="2" t="s">
        <v>197</v>
      </c>
      <c r="NK268" s="2" t="s">
        <v>200</v>
      </c>
      <c r="NL268" s="2" t="s">
        <v>200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228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200</v>
      </c>
      <c r="OH268" s="2" t="s">
        <v>200</v>
      </c>
      <c r="OI268" s="2" t="s">
        <v>200</v>
      </c>
      <c r="OJ268" s="2" t="s">
        <v>200</v>
      </c>
      <c r="OK268" s="2" t="s">
        <v>200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254</v>
      </c>
      <c r="OT268" s="2" t="s">
        <v>197</v>
      </c>
      <c r="OU268" s="2" t="s">
        <v>200</v>
      </c>
      <c r="OV268" s="2" t="s">
        <v>200</v>
      </c>
      <c r="OW268" s="2" t="s">
        <v>212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228</v>
      </c>
      <c r="PF268" s="2" t="s">
        <v>197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242</v>
      </c>
      <c r="PR268" s="2" t="s">
        <v>197</v>
      </c>
      <c r="PS268" s="2" t="s">
        <v>200</v>
      </c>
      <c r="PT268" s="2" t="s">
        <v>200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254</v>
      </c>
      <c r="QD268" s="2" t="s">
        <v>197</v>
      </c>
      <c r="QE268" s="2" t="s">
        <v>200</v>
      </c>
      <c r="QF268" s="2" t="s">
        <v>200</v>
      </c>
      <c r="QG268" s="2" t="s">
        <v>212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200</v>
      </c>
      <c r="QP268" s="2" t="s">
        <v>200</v>
      </c>
      <c r="QQ268" s="2" t="s">
        <v>200</v>
      </c>
      <c r="QR268" s="2" t="s">
        <v>200</v>
      </c>
      <c r="QS268" s="2" t="s">
        <v>200</v>
      </c>
      <c r="QT268" s="2" t="s">
        <v>200</v>
      </c>
      <c r="QU268" s="4">
        <v>136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>
        <v>190</v>
      </c>
      <c r="TC268" s="4"/>
      <c r="TD268" s="4"/>
      <c r="TE268" s="4"/>
      <c r="TF268" s="4"/>
      <c r="TG268" s="4"/>
      <c r="TH268" s="4"/>
      <c r="TI268" s="4"/>
      <c r="TJ268" s="4">
        <v>90</v>
      </c>
    </row>
    <row r="269">
      <c r="A269" s="2" t="s">
        <v>2866</v>
      </c>
      <c r="B269" s="2" t="s">
        <v>189</v>
      </c>
      <c r="C269" s="2" t="s">
        <v>2693</v>
      </c>
      <c r="D269" s="2" t="s">
        <v>2274</v>
      </c>
      <c r="E269" s="2" t="s">
        <v>2867</v>
      </c>
      <c r="F269" s="2" t="s">
        <v>2868</v>
      </c>
      <c r="G269" s="2" t="s">
        <v>2868</v>
      </c>
      <c r="H269" s="2" t="s">
        <v>2868</v>
      </c>
      <c r="I269" s="2" t="s">
        <v>2869</v>
      </c>
      <c r="J269" s="2" t="s">
        <v>2696</v>
      </c>
      <c r="K269" s="2" t="s">
        <v>2836</v>
      </c>
      <c r="L269" s="3">
        <v>39</v>
      </c>
      <c r="M269" s="3">
        <v>40.95</v>
      </c>
      <c r="N269" s="3">
        <v>89.99</v>
      </c>
      <c r="O269" s="2" t="s">
        <v>197</v>
      </c>
      <c r="P269" s="2" t="s">
        <v>528</v>
      </c>
      <c r="Q269" s="2" t="s">
        <v>199</v>
      </c>
      <c r="R269" s="2" t="s">
        <v>200</v>
      </c>
      <c r="S269" s="2" t="s">
        <v>2870</v>
      </c>
      <c r="T269" s="2" t="s">
        <v>202</v>
      </c>
      <c r="U269" s="2" t="s">
        <v>2852</v>
      </c>
      <c r="V269" s="2" t="s">
        <v>2871</v>
      </c>
      <c r="W269" s="2" t="s">
        <v>2735</v>
      </c>
      <c r="X269" s="2" t="s">
        <v>2872</v>
      </c>
      <c r="Y269" s="2" t="s">
        <v>2873</v>
      </c>
      <c r="Z269" s="4">
        <v>93</v>
      </c>
      <c r="AA269" s="4">
        <f>=ROUNDDOWN(4.42857142857143,0)</f>
      </c>
      <c r="AB269" s="5">
        <v>21</v>
      </c>
      <c r="AC269" s="2" t="s">
        <v>176</v>
      </c>
      <c r="AD269" s="4">
        <v>100</v>
      </c>
      <c r="AE269" s="4">
        <v>450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/>
      <c r="AP269" s="4">
        <v>8</v>
      </c>
      <c r="AQ269" s="8">
        <v>361.21</v>
      </c>
      <c r="AR269" s="4">
        <v>15</v>
      </c>
      <c r="AS269" s="8">
        <v>597.51</v>
      </c>
      <c r="AT269" s="7">
        <v>-0.4667</v>
      </c>
      <c r="AU269" s="7">
        <v>-0.3955</v>
      </c>
      <c r="AV269" s="4">
        <v>64</v>
      </c>
      <c r="AW269" s="8">
        <v>3907.87</v>
      </c>
      <c r="AX269" s="4">
        <v>112</v>
      </c>
      <c r="AY269" s="8">
        <v>6685.61</v>
      </c>
      <c r="AZ269" s="7">
        <v>-0.4286</v>
      </c>
      <c r="BA269" s="7">
        <v>-0.4155</v>
      </c>
      <c r="BB269" s="7">
        <v>0.0924</v>
      </c>
      <c r="BC269" s="4">
        <v>64</v>
      </c>
      <c r="BD269" s="8">
        <v>3907.87</v>
      </c>
      <c r="BE269" s="4">
        <v>112</v>
      </c>
      <c r="BF269" s="8">
        <v>6685.61</v>
      </c>
      <c r="BG269" s="7">
        <v>-0.4286</v>
      </c>
      <c r="BH269" s="7">
        <v>-0.4155</v>
      </c>
      <c r="BI269" s="7">
        <v>1</v>
      </c>
      <c r="BJ269" s="4">
        <v>8</v>
      </c>
      <c r="BK269" s="8">
        <v>361.21</v>
      </c>
      <c r="BL269" s="2" t="s">
        <v>2759</v>
      </c>
      <c r="BM269" s="7">
        <v>1</v>
      </c>
      <c r="BN269" s="7">
        <v>1</v>
      </c>
      <c r="BO269" s="4">
        <v>4</v>
      </c>
      <c r="BP269" s="8">
        <v>179.4</v>
      </c>
      <c r="BQ269" s="4"/>
      <c r="BR269" s="8"/>
      <c r="BS269" s="7"/>
      <c r="BT269" s="7"/>
      <c r="BU269" s="2" t="s">
        <v>210</v>
      </c>
      <c r="BV269" s="2" t="s">
        <v>197</v>
      </c>
      <c r="BW269" s="2" t="s">
        <v>200</v>
      </c>
      <c r="BX269" s="2" t="s">
        <v>2874</v>
      </c>
      <c r="BY269" s="2" t="s">
        <v>212</v>
      </c>
      <c r="BZ269" s="2" t="s">
        <v>200</v>
      </c>
      <c r="CA269" s="4"/>
      <c r="CB269" s="8"/>
      <c r="CC269" s="4">
        <v>7</v>
      </c>
      <c r="CD269" s="8">
        <v>243.67</v>
      </c>
      <c r="CE269" s="7">
        <v>-1</v>
      </c>
      <c r="CF269" s="7">
        <v>-1</v>
      </c>
      <c r="CG269" s="2" t="s">
        <v>210</v>
      </c>
      <c r="CH269" s="2" t="s">
        <v>197</v>
      </c>
      <c r="CI269" s="2" t="s">
        <v>2875</v>
      </c>
      <c r="CJ269" s="2" t="s">
        <v>1557</v>
      </c>
      <c r="CK269" s="2" t="s">
        <v>212</v>
      </c>
      <c r="CL269" s="2" t="s">
        <v>200</v>
      </c>
      <c r="CM269" s="4">
        <v>3</v>
      </c>
      <c r="CN269" s="8">
        <v>137.58</v>
      </c>
      <c r="CO269" s="4"/>
      <c r="CP269" s="8"/>
      <c r="CQ269" s="7"/>
      <c r="CR269" s="7"/>
      <c r="CS269" s="2" t="s">
        <v>210</v>
      </c>
      <c r="CT269" s="2" t="s">
        <v>197</v>
      </c>
      <c r="CU269" s="2" t="s">
        <v>2876</v>
      </c>
      <c r="CV269" s="2" t="s">
        <v>2877</v>
      </c>
      <c r="CW269" s="2" t="s">
        <v>212</v>
      </c>
      <c r="CX269" s="2" t="s">
        <v>200</v>
      </c>
      <c r="CY269" s="4">
        <v>1</v>
      </c>
      <c r="CZ269" s="8">
        <v>44.23</v>
      </c>
      <c r="DA269" s="4">
        <v>8</v>
      </c>
      <c r="DB269" s="8">
        <v>353.84</v>
      </c>
      <c r="DC269" s="7">
        <v>-0.875</v>
      </c>
      <c r="DD269" s="7">
        <v>-0.875</v>
      </c>
      <c r="DE269" s="2" t="s">
        <v>210</v>
      </c>
      <c r="DF269" s="2" t="s">
        <v>197</v>
      </c>
      <c r="DG269" s="2" t="s">
        <v>2878</v>
      </c>
      <c r="DH269" s="2" t="s">
        <v>2879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197</v>
      </c>
      <c r="DS269" s="2" t="s">
        <v>2880</v>
      </c>
      <c r="DT269" s="2" t="s">
        <v>2881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197</v>
      </c>
      <c r="EE269" s="2" t="s">
        <v>2882</v>
      </c>
      <c r="EF269" s="2" t="s">
        <v>2883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197</v>
      </c>
      <c r="EQ269" s="2" t="s">
        <v>2884</v>
      </c>
      <c r="ER269" s="2" t="s">
        <v>2856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197</v>
      </c>
      <c r="FC269" s="2" t="s">
        <v>492</v>
      </c>
      <c r="FD269" s="2" t="s">
        <v>2885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228</v>
      </c>
      <c r="FN269" s="2" t="s">
        <v>197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210</v>
      </c>
      <c r="FZ269" s="2" t="s">
        <v>197</v>
      </c>
      <c r="GA269" s="2" t="s">
        <v>2856</v>
      </c>
      <c r="GB269" s="2" t="s">
        <v>1660</v>
      </c>
      <c r="GC269" s="2" t="s">
        <v>212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254</v>
      </c>
      <c r="GL269" s="2" t="s">
        <v>197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254</v>
      </c>
      <c r="GX269" s="2" t="s">
        <v>197</v>
      </c>
      <c r="GY269" s="2" t="s">
        <v>200</v>
      </c>
      <c r="GZ269" s="2" t="s">
        <v>200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254</v>
      </c>
      <c r="HJ269" s="2" t="s">
        <v>197</v>
      </c>
      <c r="HK269" s="2" t="s">
        <v>200</v>
      </c>
      <c r="HL269" s="2" t="s">
        <v>200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254</v>
      </c>
      <c r="HV269" s="2" t="s">
        <v>197</v>
      </c>
      <c r="HW269" s="2" t="s">
        <v>200</v>
      </c>
      <c r="HX269" s="2" t="s">
        <v>200</v>
      </c>
      <c r="HY269" s="2" t="s">
        <v>212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210</v>
      </c>
      <c r="IH269" s="2" t="s">
        <v>197</v>
      </c>
      <c r="II269" s="2" t="s">
        <v>492</v>
      </c>
      <c r="IJ269" s="2" t="s">
        <v>200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228</v>
      </c>
      <c r="IT269" s="2" t="s">
        <v>197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254</v>
      </c>
      <c r="JF269" s="2" t="s">
        <v>197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200</v>
      </c>
      <c r="JR269" s="2" t="s">
        <v>200</v>
      </c>
      <c r="JS269" s="2" t="s">
        <v>200</v>
      </c>
      <c r="JT269" s="2" t="s">
        <v>200</v>
      </c>
      <c r="JU269" s="2" t="s">
        <v>200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228</v>
      </c>
      <c r="KD269" s="2" t="s">
        <v>197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254</v>
      </c>
      <c r="KP269" s="2" t="s">
        <v>197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242</v>
      </c>
      <c r="LB269" s="2" t="s">
        <v>197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254</v>
      </c>
      <c r="LN269" s="2" t="s">
        <v>197</v>
      </c>
      <c r="LO269" s="2" t="s">
        <v>200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254</v>
      </c>
      <c r="LZ269" s="2" t="s">
        <v>197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228</v>
      </c>
      <c r="ML269" s="2" t="s">
        <v>197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242</v>
      </c>
      <c r="MX269" s="2" t="s">
        <v>243</v>
      </c>
      <c r="MY269" s="2" t="s">
        <v>200</v>
      </c>
      <c r="MZ269" s="2" t="s">
        <v>200</v>
      </c>
      <c r="NA269" s="2" t="s">
        <v>212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254</v>
      </c>
      <c r="NJ269" s="2" t="s">
        <v>197</v>
      </c>
      <c r="NK269" s="2" t="s">
        <v>200</v>
      </c>
      <c r="NL269" s="2" t="s">
        <v>200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210</v>
      </c>
      <c r="NV269" s="2" t="s">
        <v>243</v>
      </c>
      <c r="NW269" s="2" t="s">
        <v>2722</v>
      </c>
      <c r="NX269" s="2" t="s">
        <v>200</v>
      </c>
      <c r="NY269" s="2" t="s">
        <v>212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200</v>
      </c>
      <c r="OH269" s="2" t="s">
        <v>200</v>
      </c>
      <c r="OI269" s="2" t="s">
        <v>200</v>
      </c>
      <c r="OJ269" s="2" t="s">
        <v>200</v>
      </c>
      <c r="OK269" s="2" t="s">
        <v>200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228</v>
      </c>
      <c r="PF269" s="2" t="s">
        <v>197</v>
      </c>
      <c r="PG269" s="2" t="s">
        <v>200</v>
      </c>
      <c r="PH269" s="2" t="s">
        <v>200</v>
      </c>
      <c r="PI269" s="2" t="s">
        <v>212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242</v>
      </c>
      <c r="PR269" s="2" t="s">
        <v>197</v>
      </c>
      <c r="PS269" s="2" t="s">
        <v>200</v>
      </c>
      <c r="PT269" s="2" t="s">
        <v>200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254</v>
      </c>
      <c r="QD269" s="2" t="s">
        <v>197</v>
      </c>
      <c r="QE269" s="2" t="s">
        <v>200</v>
      </c>
      <c r="QF269" s="2" t="s">
        <v>200</v>
      </c>
      <c r="QG269" s="2" t="s">
        <v>212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200</v>
      </c>
      <c r="QP269" s="2" t="s">
        <v>200</v>
      </c>
      <c r="QQ269" s="2" t="s">
        <v>200</v>
      </c>
      <c r="QR269" s="2" t="s">
        <v>200</v>
      </c>
      <c r="QS269" s="2" t="s">
        <v>200</v>
      </c>
      <c r="QT269" s="2" t="s">
        <v>200</v>
      </c>
      <c r="QU269" s="4">
        <v>93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>
        <v>100</v>
      </c>
      <c r="SZ269" s="4"/>
      <c r="TA269" s="4"/>
      <c r="TB269" s="4"/>
      <c r="TC269" s="4"/>
      <c r="TD269" s="4"/>
      <c r="TE269" s="4"/>
      <c r="TF269" s="4"/>
      <c r="TG269" s="4"/>
      <c r="TH269" s="4"/>
      <c r="TI269" s="4">
        <v>350</v>
      </c>
      <c r="TJ269" s="4"/>
    </row>
    <row r="270">
      <c r="A270" s="2" t="s">
        <v>2886</v>
      </c>
      <c r="B270" s="2" t="s">
        <v>189</v>
      </c>
      <c r="C270" s="2" t="s">
        <v>2693</v>
      </c>
      <c r="D270" s="2" t="s">
        <v>2274</v>
      </c>
      <c r="E270" s="2" t="s">
        <v>2867</v>
      </c>
      <c r="F270" s="2" t="s">
        <v>2868</v>
      </c>
      <c r="G270" s="2" t="s">
        <v>2868</v>
      </c>
      <c r="H270" s="2" t="s">
        <v>2868</v>
      </c>
      <c r="I270" s="2" t="s">
        <v>2869</v>
      </c>
      <c r="J270" s="2" t="s">
        <v>195</v>
      </c>
      <c r="K270" s="2" t="s">
        <v>2836</v>
      </c>
      <c r="L270" s="3">
        <v>52.8</v>
      </c>
      <c r="M270" s="3">
        <v>55.43</v>
      </c>
      <c r="N270" s="3">
        <v>109.99</v>
      </c>
      <c r="O270" s="2" t="s">
        <v>197</v>
      </c>
      <c r="P270" s="2" t="s">
        <v>198</v>
      </c>
      <c r="Q270" s="2" t="s">
        <v>199</v>
      </c>
      <c r="R270" s="2" t="s">
        <v>200</v>
      </c>
      <c r="S270" s="2" t="s">
        <v>2870</v>
      </c>
      <c r="T270" s="2" t="s">
        <v>202</v>
      </c>
      <c r="U270" s="2" t="s">
        <v>203</v>
      </c>
      <c r="V270" s="2" t="s">
        <v>2871</v>
      </c>
      <c r="W270" s="2" t="s">
        <v>2735</v>
      </c>
      <c r="X270" s="2" t="s">
        <v>2872</v>
      </c>
      <c r="Y270" s="2" t="s">
        <v>2343</v>
      </c>
      <c r="Z270" s="4">
        <v>812</v>
      </c>
      <c r="AA270" s="4">
        <f>=ROUNDDOWN(17.2765957446809,0)</f>
      </c>
      <c r="AB270" s="5">
        <v>47</v>
      </c>
      <c r="AC270" s="2" t="s">
        <v>164</v>
      </c>
      <c r="AD270" s="4">
        <v>500</v>
      </c>
      <c r="AE270" s="4">
        <v>1100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/>
      <c r="AP270" s="4">
        <v>21</v>
      </c>
      <c r="AQ270" s="8">
        <v>1159.47</v>
      </c>
      <c r="AR270" s="4">
        <v>54</v>
      </c>
      <c r="AS270" s="8">
        <v>3123.08</v>
      </c>
      <c r="AT270" s="7">
        <v>-0.6111</v>
      </c>
      <c r="AU270" s="7">
        <v>-0.6287</v>
      </c>
      <c r="AV270" s="4" t="s">
        <v>200</v>
      </c>
      <c r="AW270" s="8" t="s">
        <v>200</v>
      </c>
      <c r="AX270" s="4" t="s">
        <v>200</v>
      </c>
      <c r="AY270" s="8" t="s">
        <v>200</v>
      </c>
      <c r="AZ270" s="7" t="s">
        <v>200</v>
      </c>
      <c r="BA270" s="7" t="s">
        <v>200</v>
      </c>
      <c r="BB270" s="7">
        <v>0.2967</v>
      </c>
      <c r="BC270" s="4" t="s">
        <v>200</v>
      </c>
      <c r="BD270" s="8" t="s">
        <v>200</v>
      </c>
      <c r="BE270" s="4" t="s">
        <v>200</v>
      </c>
      <c r="BF270" s="8" t="s">
        <v>200</v>
      </c>
      <c r="BG270" s="7" t="s">
        <v>200</v>
      </c>
      <c r="BH270" s="7" t="s">
        <v>200</v>
      </c>
      <c r="BI270" s="7" t="s">
        <v>200</v>
      </c>
      <c r="BJ270" s="4">
        <v>21</v>
      </c>
      <c r="BK270" s="8">
        <v>1159.47</v>
      </c>
      <c r="BL270" s="2" t="s">
        <v>2887</v>
      </c>
      <c r="BM270" s="7">
        <v>1</v>
      </c>
      <c r="BN270" s="7">
        <v>1</v>
      </c>
      <c r="BO270" s="4"/>
      <c r="BP270" s="8"/>
      <c r="BQ270" s="4">
        <v>12</v>
      </c>
      <c r="BR270" s="8">
        <v>722.04</v>
      </c>
      <c r="BS270" s="7">
        <v>-1</v>
      </c>
      <c r="BT270" s="7">
        <v>-1</v>
      </c>
      <c r="BU270" s="2" t="s">
        <v>210</v>
      </c>
      <c r="BV270" s="2" t="s">
        <v>197</v>
      </c>
      <c r="BW270" s="2" t="s">
        <v>200</v>
      </c>
      <c r="BX270" s="2" t="s">
        <v>283</v>
      </c>
      <c r="BY270" s="2" t="s">
        <v>212</v>
      </c>
      <c r="BZ270" s="2" t="s">
        <v>200</v>
      </c>
      <c r="CA270" s="4">
        <v>9</v>
      </c>
      <c r="CB270" s="8">
        <v>457.28</v>
      </c>
      <c r="CC270" s="4">
        <v>19</v>
      </c>
      <c r="CD270" s="8">
        <v>1054.87</v>
      </c>
      <c r="CE270" s="7">
        <v>-0.5263</v>
      </c>
      <c r="CF270" s="7">
        <v>-0.5665</v>
      </c>
      <c r="CG270" s="2" t="s">
        <v>210</v>
      </c>
      <c r="CH270" s="2" t="s">
        <v>197</v>
      </c>
      <c r="CI270" s="2" t="s">
        <v>495</v>
      </c>
      <c r="CJ270" s="2" t="s">
        <v>874</v>
      </c>
      <c r="CK270" s="2" t="s">
        <v>212</v>
      </c>
      <c r="CL270" s="2" t="s">
        <v>200</v>
      </c>
      <c r="CM270" s="4">
        <v>2</v>
      </c>
      <c r="CN270" s="8">
        <v>114.38</v>
      </c>
      <c r="CO270" s="4"/>
      <c r="CP270" s="8"/>
      <c r="CQ270" s="7"/>
      <c r="CR270" s="7"/>
      <c r="CS270" s="2" t="s">
        <v>210</v>
      </c>
      <c r="CT270" s="2" t="s">
        <v>197</v>
      </c>
      <c r="CU270" s="2" t="s">
        <v>2888</v>
      </c>
      <c r="CV270" s="2" t="s">
        <v>2578</v>
      </c>
      <c r="CW270" s="2" t="s">
        <v>212</v>
      </c>
      <c r="CX270" s="2" t="s">
        <v>200</v>
      </c>
      <c r="CY270" s="4">
        <v>6</v>
      </c>
      <c r="CZ270" s="8">
        <v>357.6</v>
      </c>
      <c r="DA270" s="4">
        <v>9</v>
      </c>
      <c r="DB270" s="8">
        <v>536.4</v>
      </c>
      <c r="DC270" s="7">
        <v>-0.3333</v>
      </c>
      <c r="DD270" s="7">
        <v>-0.3333</v>
      </c>
      <c r="DE270" s="2" t="s">
        <v>210</v>
      </c>
      <c r="DF270" s="2" t="s">
        <v>197</v>
      </c>
      <c r="DG270" s="2" t="s">
        <v>1389</v>
      </c>
      <c r="DH270" s="2" t="s">
        <v>253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197</v>
      </c>
      <c r="DS270" s="2" t="s">
        <v>2608</v>
      </c>
      <c r="DT270" s="2" t="s">
        <v>1649</v>
      </c>
      <c r="DU270" s="2" t="s">
        <v>212</v>
      </c>
      <c r="DV270" s="2" t="s">
        <v>200</v>
      </c>
      <c r="DW270" s="4">
        <v>2</v>
      </c>
      <c r="DX270" s="8">
        <v>119.2</v>
      </c>
      <c r="DY270" s="4">
        <v>1</v>
      </c>
      <c r="DZ270" s="8">
        <v>59.6</v>
      </c>
      <c r="EA270" s="7">
        <v>1</v>
      </c>
      <c r="EB270" s="7">
        <v>1</v>
      </c>
      <c r="EC270" s="2" t="s">
        <v>210</v>
      </c>
      <c r="ED270" s="2" t="s">
        <v>251</v>
      </c>
      <c r="EE270" s="2" t="s">
        <v>2889</v>
      </c>
      <c r="EF270" s="2" t="s">
        <v>898</v>
      </c>
      <c r="EG270" s="2" t="s">
        <v>212</v>
      </c>
      <c r="EH270" s="2" t="s">
        <v>200</v>
      </c>
      <c r="EI270" s="4">
        <v>1</v>
      </c>
      <c r="EJ270" s="8">
        <v>56.34</v>
      </c>
      <c r="EK270" s="4">
        <v>3</v>
      </c>
      <c r="EL270" s="8">
        <v>169.02</v>
      </c>
      <c r="EM270" s="7">
        <v>-0.6667</v>
      </c>
      <c r="EN270" s="7">
        <v>-0.6667</v>
      </c>
      <c r="EO270" s="2" t="s">
        <v>210</v>
      </c>
      <c r="EP270" s="2" t="s">
        <v>197</v>
      </c>
      <c r="EQ270" s="2" t="s">
        <v>1354</v>
      </c>
      <c r="ER270" s="2" t="s">
        <v>521</v>
      </c>
      <c r="ES270" s="2" t="s">
        <v>212</v>
      </c>
      <c r="ET270" s="2" t="s">
        <v>200</v>
      </c>
      <c r="EU270" s="4"/>
      <c r="EV270" s="8"/>
      <c r="EW270" s="4">
        <v>1</v>
      </c>
      <c r="EX270" s="8">
        <v>55.43</v>
      </c>
      <c r="EY270" s="7">
        <v>-1</v>
      </c>
      <c r="EZ270" s="7">
        <v>-1</v>
      </c>
      <c r="FA270" s="2" t="s">
        <v>210</v>
      </c>
      <c r="FB270" s="2" t="s">
        <v>197</v>
      </c>
      <c r="FC270" s="2" t="s">
        <v>1876</v>
      </c>
      <c r="FD270" s="2" t="s">
        <v>2890</v>
      </c>
      <c r="FE270" s="2" t="s">
        <v>212</v>
      </c>
      <c r="FF270" s="2" t="s">
        <v>200</v>
      </c>
      <c r="FG270" s="4">
        <v>1</v>
      </c>
      <c r="FH270" s="8">
        <v>54.67</v>
      </c>
      <c r="FI270" s="4">
        <v>5</v>
      </c>
      <c r="FJ270" s="8">
        <v>281.8</v>
      </c>
      <c r="FK270" s="7">
        <v>-0.8</v>
      </c>
      <c r="FL270" s="7">
        <v>-0.806</v>
      </c>
      <c r="FM270" s="2" t="s">
        <v>210</v>
      </c>
      <c r="FN270" s="2" t="s">
        <v>197</v>
      </c>
      <c r="FO270" s="2" t="s">
        <v>1035</v>
      </c>
      <c r="FP270" s="2" t="s">
        <v>2891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210</v>
      </c>
      <c r="FZ270" s="2" t="s">
        <v>197</v>
      </c>
      <c r="GA270" s="2" t="s">
        <v>2856</v>
      </c>
      <c r="GB270" s="2" t="s">
        <v>200</v>
      </c>
      <c r="GC270" s="2" t="s">
        <v>212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254</v>
      </c>
      <c r="GL270" s="2" t="s">
        <v>197</v>
      </c>
      <c r="GM270" s="2" t="s">
        <v>200</v>
      </c>
      <c r="GN270" s="2" t="s">
        <v>200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1017</v>
      </c>
      <c r="GX270" s="2" t="s">
        <v>243</v>
      </c>
      <c r="GY270" s="2" t="s">
        <v>2892</v>
      </c>
      <c r="GZ270" s="2" t="s">
        <v>2309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197</v>
      </c>
      <c r="HK270" s="2" t="s">
        <v>369</v>
      </c>
      <c r="HL270" s="2" t="s">
        <v>1232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307</v>
      </c>
      <c r="HV270" s="2" t="s">
        <v>197</v>
      </c>
      <c r="HW270" s="2" t="s">
        <v>535</v>
      </c>
      <c r="HX270" s="2" t="s">
        <v>200</v>
      </c>
      <c r="HY270" s="2" t="s">
        <v>212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210</v>
      </c>
      <c r="IH270" s="2" t="s">
        <v>197</v>
      </c>
      <c r="II270" s="2" t="s">
        <v>1347</v>
      </c>
      <c r="IJ270" s="2" t="s">
        <v>1091</v>
      </c>
      <c r="IK270" s="2" t="s">
        <v>212</v>
      </c>
      <c r="IL270" s="2" t="s">
        <v>200</v>
      </c>
      <c r="IM270" s="4"/>
      <c r="IN270" s="8"/>
      <c r="IO270" s="4">
        <v>4</v>
      </c>
      <c r="IP270" s="8">
        <v>243.92</v>
      </c>
      <c r="IQ270" s="7">
        <v>-1</v>
      </c>
      <c r="IR270" s="7">
        <v>-1</v>
      </c>
      <c r="IS270" s="2" t="s">
        <v>210</v>
      </c>
      <c r="IT270" s="2" t="s">
        <v>197</v>
      </c>
      <c r="IU270" s="2" t="s">
        <v>311</v>
      </c>
      <c r="IV270" s="2" t="s">
        <v>1157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254</v>
      </c>
      <c r="JF270" s="2" t="s">
        <v>197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210</v>
      </c>
      <c r="JR270" s="2" t="s">
        <v>197</v>
      </c>
      <c r="JS270" s="2" t="s">
        <v>1817</v>
      </c>
      <c r="JT270" s="2" t="s">
        <v>1995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228</v>
      </c>
      <c r="KD270" s="2" t="s">
        <v>197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210</v>
      </c>
      <c r="KP270" s="2" t="s">
        <v>243</v>
      </c>
      <c r="KQ270" s="2" t="s">
        <v>945</v>
      </c>
      <c r="KR270" s="2" t="s">
        <v>1325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242</v>
      </c>
      <c r="LB270" s="2" t="s">
        <v>197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406</v>
      </c>
      <c r="LN270" s="2" t="s">
        <v>197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254</v>
      </c>
      <c r="LZ270" s="2" t="s">
        <v>197</v>
      </c>
      <c r="MA270" s="2" t="s">
        <v>200</v>
      </c>
      <c r="MB270" s="2" t="s">
        <v>200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210</v>
      </c>
      <c r="ML270" s="2" t="s">
        <v>251</v>
      </c>
      <c r="MM270" s="2" t="s">
        <v>1560</v>
      </c>
      <c r="MN270" s="2" t="s">
        <v>1037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254</v>
      </c>
      <c r="NJ270" s="2" t="s">
        <v>197</v>
      </c>
      <c r="NK270" s="2" t="s">
        <v>200</v>
      </c>
      <c r="NL270" s="2" t="s">
        <v>200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210</v>
      </c>
      <c r="NV270" s="2" t="s">
        <v>243</v>
      </c>
      <c r="NW270" s="2" t="s">
        <v>2722</v>
      </c>
      <c r="NX270" s="2" t="s">
        <v>200</v>
      </c>
      <c r="NY270" s="2" t="s">
        <v>212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242</v>
      </c>
      <c r="OH270" s="2" t="s">
        <v>197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228</v>
      </c>
      <c r="OT270" s="2" t="s">
        <v>243</v>
      </c>
      <c r="OU270" s="2" t="s">
        <v>200</v>
      </c>
      <c r="OV270" s="2" t="s">
        <v>200</v>
      </c>
      <c r="OW270" s="2" t="s">
        <v>212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307</v>
      </c>
      <c r="PF270" s="2" t="s">
        <v>197</v>
      </c>
      <c r="PG270" s="2" t="s">
        <v>1061</v>
      </c>
      <c r="PH270" s="2" t="s">
        <v>200</v>
      </c>
      <c r="PI270" s="2" t="s">
        <v>212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242</v>
      </c>
      <c r="PR270" s="2" t="s">
        <v>197</v>
      </c>
      <c r="PS270" s="2" t="s">
        <v>200</v>
      </c>
      <c r="PT270" s="2" t="s">
        <v>200</v>
      </c>
      <c r="PU270" s="2" t="s">
        <v>212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228</v>
      </c>
      <c r="QP270" s="2" t="s">
        <v>243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>
        <v>680</v>
      </c>
      <c r="QV270" s="4"/>
      <c r="QW270" s="4"/>
      <c r="QX270" s="4">
        <v>132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>
        <v>500</v>
      </c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>
        <v>600</v>
      </c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2893</v>
      </c>
      <c r="B271" s="2" t="s">
        <v>189</v>
      </c>
      <c r="C271" s="2" t="s">
        <v>2693</v>
      </c>
      <c r="D271" s="2" t="s">
        <v>2274</v>
      </c>
      <c r="E271" s="2" t="s">
        <v>2867</v>
      </c>
      <c r="F271" s="2" t="s">
        <v>2868</v>
      </c>
      <c r="G271" s="2" t="s">
        <v>2868</v>
      </c>
      <c r="H271" s="2" t="s">
        <v>2868</v>
      </c>
      <c r="I271" s="2" t="s">
        <v>2869</v>
      </c>
      <c r="J271" s="2" t="s">
        <v>262</v>
      </c>
      <c r="K271" s="2" t="s">
        <v>2836</v>
      </c>
      <c r="L271" s="3">
        <v>63.7</v>
      </c>
      <c r="M271" s="3">
        <v>66.88</v>
      </c>
      <c r="N271" s="3">
        <v>129.99</v>
      </c>
      <c r="O271" s="2" t="s">
        <v>197</v>
      </c>
      <c r="P271" s="2" t="s">
        <v>198</v>
      </c>
      <c r="Q271" s="2" t="s">
        <v>199</v>
      </c>
      <c r="R271" s="2" t="s">
        <v>200</v>
      </c>
      <c r="S271" s="2" t="s">
        <v>2870</v>
      </c>
      <c r="T271" s="2" t="s">
        <v>202</v>
      </c>
      <c r="U271" s="2" t="s">
        <v>203</v>
      </c>
      <c r="V271" s="2" t="s">
        <v>2871</v>
      </c>
      <c r="W271" s="2" t="s">
        <v>2735</v>
      </c>
      <c r="X271" s="2" t="s">
        <v>2872</v>
      </c>
      <c r="Y271" s="2" t="s">
        <v>2343</v>
      </c>
      <c r="Z271" s="4">
        <v>929</v>
      </c>
      <c r="AA271" s="4">
        <f>=ROUNDDOWN(40.3913043478261,0)</f>
      </c>
      <c r="AB271" s="5">
        <v>23</v>
      </c>
      <c r="AC271" s="2" t="s">
        <v>581</v>
      </c>
      <c r="AD271" s="4">
        <v>103</v>
      </c>
      <c r="AE271" s="4">
        <v>303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/>
      <c r="AP271" s="4">
        <v>35</v>
      </c>
      <c r="AQ271" s="8">
        <v>2387.19</v>
      </c>
      <c r="AR271" s="4">
        <v>43</v>
      </c>
      <c r="AS271" s="8">
        <v>2965.02</v>
      </c>
      <c r="AT271" s="7">
        <v>-0.186</v>
      </c>
      <c r="AU271" s="7">
        <v>-0.1949</v>
      </c>
      <c r="AV271" s="4" t="s">
        <v>200</v>
      </c>
      <c r="AW271" s="8" t="s">
        <v>200</v>
      </c>
      <c r="AX271" s="4" t="s">
        <v>200</v>
      </c>
      <c r="AY271" s="8" t="s">
        <v>200</v>
      </c>
      <c r="AZ271" s="7" t="s">
        <v>200</v>
      </c>
      <c r="BA271" s="7" t="s">
        <v>200</v>
      </c>
      <c r="BB271" s="7">
        <v>0.6109</v>
      </c>
      <c r="BC271" s="4" t="s">
        <v>200</v>
      </c>
      <c r="BD271" s="8" t="s">
        <v>200</v>
      </c>
      <c r="BE271" s="4" t="s">
        <v>200</v>
      </c>
      <c r="BF271" s="8" t="s">
        <v>200</v>
      </c>
      <c r="BG271" s="7" t="s">
        <v>200</v>
      </c>
      <c r="BH271" s="7" t="s">
        <v>200</v>
      </c>
      <c r="BI271" s="7" t="s">
        <v>200</v>
      </c>
      <c r="BJ271" s="4">
        <v>35</v>
      </c>
      <c r="BK271" s="8">
        <v>2387.19</v>
      </c>
      <c r="BL271" s="2" t="s">
        <v>2894</v>
      </c>
      <c r="BM271" s="7">
        <v>1</v>
      </c>
      <c r="BN271" s="7">
        <v>1</v>
      </c>
      <c r="BO271" s="4">
        <v>19</v>
      </c>
      <c r="BP271" s="8">
        <v>1352.99</v>
      </c>
      <c r="BQ271" s="4">
        <v>8</v>
      </c>
      <c r="BR271" s="8">
        <v>569.68</v>
      </c>
      <c r="BS271" s="7">
        <v>1.375</v>
      </c>
      <c r="BT271" s="7">
        <v>1.375</v>
      </c>
      <c r="BU271" s="2" t="s">
        <v>210</v>
      </c>
      <c r="BV271" s="2" t="s">
        <v>197</v>
      </c>
      <c r="BW271" s="2" t="s">
        <v>200</v>
      </c>
      <c r="BX271" s="2" t="s">
        <v>468</v>
      </c>
      <c r="BY271" s="2" t="s">
        <v>212</v>
      </c>
      <c r="BZ271" s="2" t="s">
        <v>200</v>
      </c>
      <c r="CA271" s="4">
        <v>4</v>
      </c>
      <c r="CB271" s="8">
        <v>228.88</v>
      </c>
      <c r="CC271" s="4">
        <v>17</v>
      </c>
      <c r="CD271" s="8">
        <v>1137.71</v>
      </c>
      <c r="CE271" s="7">
        <v>-0.7647</v>
      </c>
      <c r="CF271" s="7">
        <v>-0.7988</v>
      </c>
      <c r="CG271" s="2" t="s">
        <v>210</v>
      </c>
      <c r="CH271" s="2" t="s">
        <v>197</v>
      </c>
      <c r="CI271" s="2" t="s">
        <v>495</v>
      </c>
      <c r="CJ271" s="2" t="s">
        <v>2813</v>
      </c>
      <c r="CK271" s="2" t="s">
        <v>212</v>
      </c>
      <c r="CL271" s="2" t="s">
        <v>200</v>
      </c>
      <c r="CM271" s="4">
        <v>1</v>
      </c>
      <c r="CN271" s="8">
        <v>67.59</v>
      </c>
      <c r="CO271" s="4"/>
      <c r="CP271" s="8"/>
      <c r="CQ271" s="7"/>
      <c r="CR271" s="7"/>
      <c r="CS271" s="2" t="s">
        <v>210</v>
      </c>
      <c r="CT271" s="2" t="s">
        <v>197</v>
      </c>
      <c r="CU271" s="2" t="s">
        <v>2888</v>
      </c>
      <c r="CV271" s="2" t="s">
        <v>2895</v>
      </c>
      <c r="CW271" s="2" t="s">
        <v>212</v>
      </c>
      <c r="CX271" s="2" t="s">
        <v>200</v>
      </c>
      <c r="CY271" s="4"/>
      <c r="CZ271" s="8"/>
      <c r="DA271" s="4">
        <v>9</v>
      </c>
      <c r="DB271" s="8">
        <v>643.77</v>
      </c>
      <c r="DC271" s="7">
        <v>-1</v>
      </c>
      <c r="DD271" s="7">
        <v>-1</v>
      </c>
      <c r="DE271" s="2" t="s">
        <v>210</v>
      </c>
      <c r="DF271" s="2" t="s">
        <v>197</v>
      </c>
      <c r="DG271" s="2" t="s">
        <v>1389</v>
      </c>
      <c r="DH271" s="2" t="s">
        <v>253</v>
      </c>
      <c r="DI271" s="2" t="s">
        <v>212</v>
      </c>
      <c r="DJ271" s="2" t="s">
        <v>200</v>
      </c>
      <c r="DK271" s="4">
        <v>5</v>
      </c>
      <c r="DL271" s="8">
        <v>321.55</v>
      </c>
      <c r="DM271" s="4"/>
      <c r="DN271" s="8"/>
      <c r="DO271" s="7"/>
      <c r="DP271" s="7"/>
      <c r="DQ271" s="2" t="s">
        <v>210</v>
      </c>
      <c r="DR271" s="2" t="s">
        <v>197</v>
      </c>
      <c r="DS271" s="2" t="s">
        <v>2608</v>
      </c>
      <c r="DT271" s="2" t="s">
        <v>2896</v>
      </c>
      <c r="DU271" s="2" t="s">
        <v>212</v>
      </c>
      <c r="DV271" s="2" t="s">
        <v>200</v>
      </c>
      <c r="DW271" s="4">
        <v>1</v>
      </c>
      <c r="DX271" s="8">
        <v>71.53</v>
      </c>
      <c r="DY271" s="4"/>
      <c r="DZ271" s="8"/>
      <c r="EA271" s="7"/>
      <c r="EB271" s="7"/>
      <c r="EC271" s="2" t="s">
        <v>210</v>
      </c>
      <c r="ED271" s="2" t="s">
        <v>197</v>
      </c>
      <c r="EE271" s="2" t="s">
        <v>294</v>
      </c>
      <c r="EF271" s="2" t="s">
        <v>1944</v>
      </c>
      <c r="EG271" s="2" t="s">
        <v>212</v>
      </c>
      <c r="EH271" s="2" t="s">
        <v>200</v>
      </c>
      <c r="EI271" s="4">
        <v>2</v>
      </c>
      <c r="EJ271" s="8">
        <v>135.26</v>
      </c>
      <c r="EK271" s="4">
        <v>3</v>
      </c>
      <c r="EL271" s="8">
        <v>202.89</v>
      </c>
      <c r="EM271" s="7">
        <v>-0.3333</v>
      </c>
      <c r="EN271" s="7">
        <v>-0.3333</v>
      </c>
      <c r="EO271" s="2" t="s">
        <v>210</v>
      </c>
      <c r="EP271" s="2" t="s">
        <v>197</v>
      </c>
      <c r="EQ271" s="2" t="s">
        <v>1354</v>
      </c>
      <c r="ER271" s="2" t="s">
        <v>1142</v>
      </c>
      <c r="ES271" s="2" t="s">
        <v>212</v>
      </c>
      <c r="ET271" s="2" t="s">
        <v>200</v>
      </c>
      <c r="EU271" s="4">
        <v>1</v>
      </c>
      <c r="EV271" s="8">
        <v>70.22</v>
      </c>
      <c r="EW271" s="4">
        <v>1</v>
      </c>
      <c r="EX271" s="8">
        <v>66.88</v>
      </c>
      <c r="EY271" s="7"/>
      <c r="EZ271" s="7">
        <v>0.0499</v>
      </c>
      <c r="FA271" s="2" t="s">
        <v>210</v>
      </c>
      <c r="FB271" s="2" t="s">
        <v>197</v>
      </c>
      <c r="FC271" s="2" t="s">
        <v>1876</v>
      </c>
      <c r="FD271" s="2" t="s">
        <v>1090</v>
      </c>
      <c r="FE271" s="2" t="s">
        <v>212</v>
      </c>
      <c r="FF271" s="2" t="s">
        <v>200</v>
      </c>
      <c r="FG271" s="4">
        <v>1</v>
      </c>
      <c r="FH271" s="8">
        <v>65.6</v>
      </c>
      <c r="FI271" s="4">
        <v>4</v>
      </c>
      <c r="FJ271" s="8">
        <v>270.52</v>
      </c>
      <c r="FK271" s="7">
        <v>-0.75</v>
      </c>
      <c r="FL271" s="7">
        <v>-0.7575</v>
      </c>
      <c r="FM271" s="2" t="s">
        <v>210</v>
      </c>
      <c r="FN271" s="2" t="s">
        <v>197</v>
      </c>
      <c r="FO271" s="2" t="s">
        <v>1035</v>
      </c>
      <c r="FP271" s="2" t="s">
        <v>1856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210</v>
      </c>
      <c r="FZ271" s="2" t="s">
        <v>197</v>
      </c>
      <c r="GA271" s="2" t="s">
        <v>2856</v>
      </c>
      <c r="GB271" s="2" t="s">
        <v>1234</v>
      </c>
      <c r="GC271" s="2" t="s">
        <v>212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254</v>
      </c>
      <c r="GL271" s="2" t="s">
        <v>197</v>
      </c>
      <c r="GM271" s="2" t="s">
        <v>200</v>
      </c>
      <c r="GN271" s="2" t="s">
        <v>200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1017</v>
      </c>
      <c r="GX271" s="2" t="s">
        <v>243</v>
      </c>
      <c r="GY271" s="2" t="s">
        <v>2892</v>
      </c>
      <c r="GZ271" s="2" t="s">
        <v>2157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197</v>
      </c>
      <c r="HK271" s="2" t="s">
        <v>369</v>
      </c>
      <c r="HL271" s="2" t="s">
        <v>2897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307</v>
      </c>
      <c r="HV271" s="2" t="s">
        <v>197</v>
      </c>
      <c r="HW271" s="2" t="s">
        <v>535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210</v>
      </c>
      <c r="IH271" s="2" t="s">
        <v>197</v>
      </c>
      <c r="II271" s="2" t="s">
        <v>1347</v>
      </c>
      <c r="IJ271" s="2" t="s">
        <v>1869</v>
      </c>
      <c r="IK271" s="2" t="s">
        <v>212</v>
      </c>
      <c r="IL271" s="2" t="s">
        <v>200</v>
      </c>
      <c r="IM271" s="4">
        <v>1</v>
      </c>
      <c r="IN271" s="8">
        <v>73.57</v>
      </c>
      <c r="IO271" s="4">
        <v>1</v>
      </c>
      <c r="IP271" s="8">
        <v>73.57</v>
      </c>
      <c r="IQ271" s="7"/>
      <c r="IR271" s="7"/>
      <c r="IS271" s="2" t="s">
        <v>210</v>
      </c>
      <c r="IT271" s="2" t="s">
        <v>197</v>
      </c>
      <c r="IU271" s="2" t="s">
        <v>311</v>
      </c>
      <c r="IV271" s="2" t="s">
        <v>2898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254</v>
      </c>
      <c r="JF271" s="2" t="s">
        <v>197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210</v>
      </c>
      <c r="JR271" s="2" t="s">
        <v>197</v>
      </c>
      <c r="JS271" s="2" t="s">
        <v>1817</v>
      </c>
      <c r="JT271" s="2" t="s">
        <v>200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228</v>
      </c>
      <c r="KD271" s="2" t="s">
        <v>197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210</v>
      </c>
      <c r="KP271" s="2" t="s">
        <v>243</v>
      </c>
      <c r="KQ271" s="2" t="s">
        <v>945</v>
      </c>
      <c r="KR271" s="2" t="s">
        <v>273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242</v>
      </c>
      <c r="LB271" s="2" t="s">
        <v>197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406</v>
      </c>
      <c r="LN271" s="2" t="s">
        <v>197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254</v>
      </c>
      <c r="LZ271" s="2" t="s">
        <v>197</v>
      </c>
      <c r="MA271" s="2" t="s">
        <v>200</v>
      </c>
      <c r="MB271" s="2" t="s">
        <v>200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210</v>
      </c>
      <c r="ML271" s="2" t="s">
        <v>251</v>
      </c>
      <c r="MM271" s="2" t="s">
        <v>1560</v>
      </c>
      <c r="MN271" s="2" t="s">
        <v>2899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254</v>
      </c>
      <c r="NJ271" s="2" t="s">
        <v>197</v>
      </c>
      <c r="NK271" s="2" t="s">
        <v>200</v>
      </c>
      <c r="NL271" s="2" t="s">
        <v>200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210</v>
      </c>
      <c r="NV271" s="2" t="s">
        <v>243</v>
      </c>
      <c r="NW271" s="2" t="s">
        <v>2722</v>
      </c>
      <c r="NX271" s="2" t="s">
        <v>200</v>
      </c>
      <c r="NY271" s="2" t="s">
        <v>212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242</v>
      </c>
      <c r="OH271" s="2" t="s">
        <v>197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228</v>
      </c>
      <c r="OT271" s="2" t="s">
        <v>243</v>
      </c>
      <c r="OU271" s="2" t="s">
        <v>200</v>
      </c>
      <c r="OV271" s="2" t="s">
        <v>200</v>
      </c>
      <c r="OW271" s="2" t="s">
        <v>212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307</v>
      </c>
      <c r="PF271" s="2" t="s">
        <v>197</v>
      </c>
      <c r="PG271" s="2" t="s">
        <v>2873</v>
      </c>
      <c r="PH271" s="2" t="s">
        <v>200</v>
      </c>
      <c r="PI271" s="2" t="s">
        <v>212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242</v>
      </c>
      <c r="PR271" s="2" t="s">
        <v>197</v>
      </c>
      <c r="PS271" s="2" t="s">
        <v>200</v>
      </c>
      <c r="PT271" s="2" t="s">
        <v>200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228</v>
      </c>
      <c r="QP271" s="2" t="s">
        <v>243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>
        <v>640</v>
      </c>
      <c r="QV271" s="4"/>
      <c r="QW271" s="4"/>
      <c r="QX271" s="4">
        <v>289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>
        <v>103</v>
      </c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>
        <v>200</v>
      </c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2900</v>
      </c>
      <c r="B272" s="2" t="s">
        <v>189</v>
      </c>
      <c r="C272" s="2" t="s">
        <v>2693</v>
      </c>
      <c r="D272" s="2" t="s">
        <v>2274</v>
      </c>
      <c r="E272" s="2" t="s">
        <v>2867</v>
      </c>
      <c r="F272" s="2" t="s">
        <v>2901</v>
      </c>
      <c r="G272" s="2" t="s">
        <v>2901</v>
      </c>
      <c r="H272" s="2" t="s">
        <v>2901</v>
      </c>
      <c r="I272" s="2" t="s">
        <v>2869</v>
      </c>
      <c r="J272" s="2" t="s">
        <v>2696</v>
      </c>
      <c r="K272" s="2" t="s">
        <v>2849</v>
      </c>
      <c r="L272" s="3">
        <v>39</v>
      </c>
      <c r="M272" s="3">
        <v>40.95</v>
      </c>
      <c r="N272" s="3">
        <v>89.99</v>
      </c>
      <c r="O272" s="2" t="s">
        <v>197</v>
      </c>
      <c r="P272" s="2" t="s">
        <v>528</v>
      </c>
      <c r="Q272" s="2" t="s">
        <v>199</v>
      </c>
      <c r="R272" s="2" t="s">
        <v>200</v>
      </c>
      <c r="S272" s="2" t="s">
        <v>2902</v>
      </c>
      <c r="T272" s="2" t="s">
        <v>202</v>
      </c>
      <c r="U272" s="2" t="s">
        <v>2852</v>
      </c>
      <c r="V272" s="2" t="s">
        <v>2871</v>
      </c>
      <c r="W272" s="2" t="s">
        <v>2735</v>
      </c>
      <c r="X272" s="2" t="s">
        <v>2872</v>
      </c>
      <c r="Y272" s="2" t="s">
        <v>2873</v>
      </c>
      <c r="Z272" s="4">
        <v>771</v>
      </c>
      <c r="AA272" s="4">
        <f>=ROUNDDOWN(70.0909090909091,0)</f>
      </c>
      <c r="AB272" s="5">
        <v>11</v>
      </c>
      <c r="AC272" s="2" t="s">
        <v>200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/>
      <c r="AP272" s="4">
        <v>24</v>
      </c>
      <c r="AQ272" s="8">
        <v>1067.29</v>
      </c>
      <c r="AR272" s="4">
        <v>5</v>
      </c>
      <c r="AS272" s="8">
        <v>221.15</v>
      </c>
      <c r="AT272" s="7">
        <v>3.8</v>
      </c>
      <c r="AU272" s="7">
        <v>3.8261</v>
      </c>
      <c r="AV272" s="4">
        <v>68</v>
      </c>
      <c r="AW272" s="8">
        <v>3551.26</v>
      </c>
      <c r="AX272" s="4">
        <v>178</v>
      </c>
      <c r="AY272" s="8">
        <v>10367.52</v>
      </c>
      <c r="AZ272" s="7">
        <v>-0.618</v>
      </c>
      <c r="BA272" s="7">
        <v>-0.6575</v>
      </c>
      <c r="BB272" s="7">
        <v>0.3005</v>
      </c>
      <c r="BC272" s="4">
        <v>68</v>
      </c>
      <c r="BD272" s="8">
        <v>3551.26</v>
      </c>
      <c r="BE272" s="4">
        <v>178</v>
      </c>
      <c r="BF272" s="8">
        <v>10367.52</v>
      </c>
      <c r="BG272" s="7">
        <v>-0.618</v>
      </c>
      <c r="BH272" s="7">
        <v>-0.6575</v>
      </c>
      <c r="BI272" s="7">
        <v>1</v>
      </c>
      <c r="BJ272" s="4">
        <v>24</v>
      </c>
      <c r="BK272" s="8">
        <v>1067.29</v>
      </c>
      <c r="BL272" s="2" t="s">
        <v>2903</v>
      </c>
      <c r="BM272" s="7">
        <v>1</v>
      </c>
      <c r="BN272" s="7">
        <v>1</v>
      </c>
      <c r="BO272" s="4">
        <v>12</v>
      </c>
      <c r="BP272" s="8">
        <v>538.2</v>
      </c>
      <c r="BQ272" s="4"/>
      <c r="BR272" s="8"/>
      <c r="BS272" s="7"/>
      <c r="BT272" s="7"/>
      <c r="BU272" s="2" t="s">
        <v>210</v>
      </c>
      <c r="BV272" s="2" t="s">
        <v>197</v>
      </c>
      <c r="BW272" s="2" t="s">
        <v>200</v>
      </c>
      <c r="BX272" s="2" t="s">
        <v>2874</v>
      </c>
      <c r="BY272" s="2" t="s">
        <v>212</v>
      </c>
      <c r="BZ272" s="2" t="s">
        <v>200</v>
      </c>
      <c r="CA272" s="4">
        <v>2</v>
      </c>
      <c r="CB272" s="8">
        <v>81.9</v>
      </c>
      <c r="CC272" s="4"/>
      <c r="CD272" s="8"/>
      <c r="CE272" s="7"/>
      <c r="CF272" s="7"/>
      <c r="CG272" s="2" t="s">
        <v>210</v>
      </c>
      <c r="CH272" s="2" t="s">
        <v>197</v>
      </c>
      <c r="CI272" s="2" t="s">
        <v>2875</v>
      </c>
      <c r="CJ272" s="2" t="s">
        <v>878</v>
      </c>
      <c r="CK272" s="2" t="s">
        <v>212</v>
      </c>
      <c r="CL272" s="2" t="s">
        <v>200</v>
      </c>
      <c r="CM272" s="4">
        <v>3</v>
      </c>
      <c r="CN272" s="8">
        <v>137.58</v>
      </c>
      <c r="CO272" s="4"/>
      <c r="CP272" s="8"/>
      <c r="CQ272" s="7"/>
      <c r="CR272" s="7"/>
      <c r="CS272" s="2" t="s">
        <v>210</v>
      </c>
      <c r="CT272" s="2" t="s">
        <v>197</v>
      </c>
      <c r="CU272" s="2" t="s">
        <v>2876</v>
      </c>
      <c r="CV272" s="2" t="s">
        <v>372</v>
      </c>
      <c r="CW272" s="2" t="s">
        <v>212</v>
      </c>
      <c r="CX272" s="2" t="s">
        <v>200</v>
      </c>
      <c r="CY272" s="4">
        <v>3</v>
      </c>
      <c r="CZ272" s="8">
        <v>132.69</v>
      </c>
      <c r="DA272" s="4">
        <v>5</v>
      </c>
      <c r="DB272" s="8">
        <v>221.15</v>
      </c>
      <c r="DC272" s="7">
        <v>-0.4</v>
      </c>
      <c r="DD272" s="7">
        <v>-0.4</v>
      </c>
      <c r="DE272" s="2" t="s">
        <v>210</v>
      </c>
      <c r="DF272" s="2" t="s">
        <v>197</v>
      </c>
      <c r="DG272" s="2" t="s">
        <v>2878</v>
      </c>
      <c r="DH272" s="2" t="s">
        <v>899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197</v>
      </c>
      <c r="DS272" s="2" t="s">
        <v>2880</v>
      </c>
      <c r="DT272" s="2" t="s">
        <v>2904</v>
      </c>
      <c r="DU272" s="2" t="s">
        <v>212</v>
      </c>
      <c r="DV272" s="2" t="s">
        <v>200</v>
      </c>
      <c r="DW272" s="4">
        <v>4</v>
      </c>
      <c r="DX272" s="8">
        <v>176.92</v>
      </c>
      <c r="DY272" s="4"/>
      <c r="DZ272" s="8"/>
      <c r="EA272" s="7"/>
      <c r="EB272" s="7"/>
      <c r="EC272" s="2" t="s">
        <v>210</v>
      </c>
      <c r="ED272" s="2" t="s">
        <v>197</v>
      </c>
      <c r="EE272" s="2" t="s">
        <v>2882</v>
      </c>
      <c r="EF272" s="2" t="s">
        <v>1159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197</v>
      </c>
      <c r="EQ272" s="2" t="s">
        <v>2884</v>
      </c>
      <c r="ER272" s="2" t="s">
        <v>372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197</v>
      </c>
      <c r="FC272" s="2" t="s">
        <v>492</v>
      </c>
      <c r="FD272" s="2" t="s">
        <v>2905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228</v>
      </c>
      <c r="FN272" s="2" t="s">
        <v>197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1059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254</v>
      </c>
      <c r="GL272" s="2" t="s">
        <v>197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254</v>
      </c>
      <c r="GX272" s="2" t="s">
        <v>197</v>
      </c>
      <c r="GY272" s="2" t="s">
        <v>200</v>
      </c>
      <c r="GZ272" s="2" t="s">
        <v>200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254</v>
      </c>
      <c r="HJ272" s="2" t="s">
        <v>197</v>
      </c>
      <c r="HK272" s="2" t="s">
        <v>200</v>
      </c>
      <c r="HL272" s="2" t="s">
        <v>200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254</v>
      </c>
      <c r="HV272" s="2" t="s">
        <v>197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210</v>
      </c>
      <c r="IH272" s="2" t="s">
        <v>197</v>
      </c>
      <c r="II272" s="2" t="s">
        <v>492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228</v>
      </c>
      <c r="IT272" s="2" t="s">
        <v>197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254</v>
      </c>
      <c r="JF272" s="2" t="s">
        <v>197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200</v>
      </c>
      <c r="JR272" s="2" t="s">
        <v>200</v>
      </c>
      <c r="JS272" s="2" t="s">
        <v>200</v>
      </c>
      <c r="JT272" s="2" t="s">
        <v>200</v>
      </c>
      <c r="JU272" s="2" t="s">
        <v>200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228</v>
      </c>
      <c r="KD272" s="2" t="s">
        <v>197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228</v>
      </c>
      <c r="KP272" s="2" t="s">
        <v>197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242</v>
      </c>
      <c r="LB272" s="2" t="s">
        <v>197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254</v>
      </c>
      <c r="LN272" s="2" t="s">
        <v>197</v>
      </c>
      <c r="LO272" s="2" t="s">
        <v>200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254</v>
      </c>
      <c r="LZ272" s="2" t="s">
        <v>197</v>
      </c>
      <c r="MA272" s="2" t="s">
        <v>200</v>
      </c>
      <c r="MB272" s="2" t="s">
        <v>200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228</v>
      </c>
      <c r="ML272" s="2" t="s">
        <v>197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242</v>
      </c>
      <c r="MX272" s="2" t="s">
        <v>243</v>
      </c>
      <c r="MY272" s="2" t="s">
        <v>200</v>
      </c>
      <c r="MZ272" s="2" t="s">
        <v>200</v>
      </c>
      <c r="NA272" s="2" t="s">
        <v>212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254</v>
      </c>
      <c r="NJ272" s="2" t="s">
        <v>197</v>
      </c>
      <c r="NK272" s="2" t="s">
        <v>200</v>
      </c>
      <c r="NL272" s="2" t="s">
        <v>200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228</v>
      </c>
      <c r="NV272" s="2" t="s">
        <v>197</v>
      </c>
      <c r="NW272" s="2" t="s">
        <v>200</v>
      </c>
      <c r="NX272" s="2" t="s">
        <v>200</v>
      </c>
      <c r="NY272" s="2" t="s">
        <v>212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200</v>
      </c>
      <c r="OH272" s="2" t="s">
        <v>200</v>
      </c>
      <c r="OI272" s="2" t="s">
        <v>200</v>
      </c>
      <c r="OJ272" s="2" t="s">
        <v>200</v>
      </c>
      <c r="OK272" s="2" t="s">
        <v>200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228</v>
      </c>
      <c r="PF272" s="2" t="s">
        <v>197</v>
      </c>
      <c r="PG272" s="2" t="s">
        <v>200</v>
      </c>
      <c r="PH272" s="2" t="s">
        <v>200</v>
      </c>
      <c r="PI272" s="2" t="s">
        <v>212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242</v>
      </c>
      <c r="PR272" s="2" t="s">
        <v>197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254</v>
      </c>
      <c r="QD272" s="2" t="s">
        <v>197</v>
      </c>
      <c r="QE272" s="2" t="s">
        <v>200</v>
      </c>
      <c r="QF272" s="2" t="s">
        <v>200</v>
      </c>
      <c r="QG272" s="2" t="s">
        <v>212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200</v>
      </c>
      <c r="QP272" s="2" t="s">
        <v>200</v>
      </c>
      <c r="QQ272" s="2" t="s">
        <v>200</v>
      </c>
      <c r="QR272" s="2" t="s">
        <v>200</v>
      </c>
      <c r="QS272" s="2" t="s">
        <v>200</v>
      </c>
      <c r="QT272" s="2" t="s">
        <v>200</v>
      </c>
      <c r="QU272" s="4">
        <v>771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2906</v>
      </c>
      <c r="B273" s="2" t="s">
        <v>189</v>
      </c>
      <c r="C273" s="2" t="s">
        <v>2693</v>
      </c>
      <c r="D273" s="2" t="s">
        <v>2274</v>
      </c>
      <c r="E273" s="2" t="s">
        <v>2867</v>
      </c>
      <c r="F273" s="2" t="s">
        <v>2901</v>
      </c>
      <c r="G273" s="2" t="s">
        <v>2901</v>
      </c>
      <c r="H273" s="2" t="s">
        <v>2901</v>
      </c>
      <c r="I273" s="2" t="s">
        <v>2869</v>
      </c>
      <c r="J273" s="2" t="s">
        <v>195</v>
      </c>
      <c r="K273" s="2" t="s">
        <v>2849</v>
      </c>
      <c r="L273" s="3">
        <v>49.99</v>
      </c>
      <c r="M273" s="3">
        <v>52.49</v>
      </c>
      <c r="N273" s="3">
        <v>119.99</v>
      </c>
      <c r="O273" s="2" t="s">
        <v>197</v>
      </c>
      <c r="P273" s="2" t="s">
        <v>198</v>
      </c>
      <c r="Q273" s="2" t="s">
        <v>199</v>
      </c>
      <c r="R273" s="2" t="s">
        <v>200</v>
      </c>
      <c r="S273" s="2" t="s">
        <v>2902</v>
      </c>
      <c r="T273" s="2" t="s">
        <v>202</v>
      </c>
      <c r="U273" s="2" t="s">
        <v>203</v>
      </c>
      <c r="V273" s="2" t="s">
        <v>2871</v>
      </c>
      <c r="W273" s="2" t="s">
        <v>2735</v>
      </c>
      <c r="X273" s="2" t="s">
        <v>2872</v>
      </c>
      <c r="Y273" s="2" t="s">
        <v>592</v>
      </c>
      <c r="Z273" s="4">
        <v>642</v>
      </c>
      <c r="AA273" s="4">
        <f>=ROUNDDOWN(21.4,0)</f>
      </c>
      <c r="AB273" s="5">
        <v>30</v>
      </c>
      <c r="AC273" s="2" t="s">
        <v>2907</v>
      </c>
      <c r="AD273" s="4">
        <v>200</v>
      </c>
      <c r="AE273" s="4">
        <v>1050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/>
      <c r="AP273" s="4">
        <v>26</v>
      </c>
      <c r="AQ273" s="8">
        <v>1423.32</v>
      </c>
      <c r="AR273" s="4">
        <v>89</v>
      </c>
      <c r="AS273" s="8">
        <v>5133.89</v>
      </c>
      <c r="AT273" s="7">
        <v>-0.7079</v>
      </c>
      <c r="AU273" s="7">
        <v>-0.7228</v>
      </c>
      <c r="AV273" s="4" t="s">
        <v>200</v>
      </c>
      <c r="AW273" s="8" t="s">
        <v>200</v>
      </c>
      <c r="AX273" s="4" t="s">
        <v>200</v>
      </c>
      <c r="AY273" s="8" t="s">
        <v>200</v>
      </c>
      <c r="AZ273" s="7" t="s">
        <v>200</v>
      </c>
      <c r="BA273" s="7" t="s">
        <v>200</v>
      </c>
      <c r="BB273" s="7">
        <v>0.4008</v>
      </c>
      <c r="BC273" s="4" t="s">
        <v>200</v>
      </c>
      <c r="BD273" s="8" t="s">
        <v>200</v>
      </c>
      <c r="BE273" s="4" t="s">
        <v>200</v>
      </c>
      <c r="BF273" s="8" t="s">
        <v>200</v>
      </c>
      <c r="BG273" s="7" t="s">
        <v>200</v>
      </c>
      <c r="BH273" s="7" t="s">
        <v>200</v>
      </c>
      <c r="BI273" s="7" t="s">
        <v>200</v>
      </c>
      <c r="BJ273" s="4">
        <v>26</v>
      </c>
      <c r="BK273" s="8">
        <v>1423.32</v>
      </c>
      <c r="BL273" s="2" t="s">
        <v>2908</v>
      </c>
      <c r="BM273" s="7">
        <v>1</v>
      </c>
      <c r="BN273" s="7">
        <v>1</v>
      </c>
      <c r="BO273" s="4">
        <v>2</v>
      </c>
      <c r="BP273" s="8">
        <v>116.56</v>
      </c>
      <c r="BQ273" s="4">
        <v>59</v>
      </c>
      <c r="BR273" s="8">
        <v>3438.52</v>
      </c>
      <c r="BS273" s="7">
        <v>-0.9661</v>
      </c>
      <c r="BT273" s="7">
        <v>-0.9661</v>
      </c>
      <c r="BU273" s="2" t="s">
        <v>210</v>
      </c>
      <c r="BV273" s="2" t="s">
        <v>197</v>
      </c>
      <c r="BW273" s="2" t="s">
        <v>200</v>
      </c>
      <c r="BX273" s="2" t="s">
        <v>2525</v>
      </c>
      <c r="BY273" s="2" t="s">
        <v>212</v>
      </c>
      <c r="BZ273" s="2" t="s">
        <v>200</v>
      </c>
      <c r="CA273" s="4">
        <v>5</v>
      </c>
      <c r="CB273" s="8">
        <v>231.49</v>
      </c>
      <c r="CC273" s="4">
        <v>5</v>
      </c>
      <c r="CD273" s="8">
        <v>263.05</v>
      </c>
      <c r="CE273" s="7"/>
      <c r="CF273" s="7">
        <v>-0.12</v>
      </c>
      <c r="CG273" s="2" t="s">
        <v>210</v>
      </c>
      <c r="CH273" s="2" t="s">
        <v>197</v>
      </c>
      <c r="CI273" s="2" t="s">
        <v>2909</v>
      </c>
      <c r="CJ273" s="2" t="s">
        <v>2910</v>
      </c>
      <c r="CK273" s="2" t="s">
        <v>212</v>
      </c>
      <c r="CL273" s="2" t="s">
        <v>200</v>
      </c>
      <c r="CM273" s="4">
        <v>5</v>
      </c>
      <c r="CN273" s="8">
        <v>259.95</v>
      </c>
      <c r="CO273" s="4"/>
      <c r="CP273" s="8"/>
      <c r="CQ273" s="7"/>
      <c r="CR273" s="7"/>
      <c r="CS273" s="2" t="s">
        <v>210</v>
      </c>
      <c r="CT273" s="2" t="s">
        <v>197</v>
      </c>
      <c r="CU273" s="2" t="s">
        <v>2702</v>
      </c>
      <c r="CV273" s="2" t="s">
        <v>865</v>
      </c>
      <c r="CW273" s="2" t="s">
        <v>212</v>
      </c>
      <c r="CX273" s="2" t="s">
        <v>200</v>
      </c>
      <c r="CY273" s="4">
        <v>7</v>
      </c>
      <c r="CZ273" s="8">
        <v>415.52</v>
      </c>
      <c r="DA273" s="4">
        <v>12</v>
      </c>
      <c r="DB273" s="8">
        <v>712.32</v>
      </c>
      <c r="DC273" s="7">
        <v>-0.4167</v>
      </c>
      <c r="DD273" s="7">
        <v>-0.4167</v>
      </c>
      <c r="DE273" s="2" t="s">
        <v>210</v>
      </c>
      <c r="DF273" s="2" t="s">
        <v>197</v>
      </c>
      <c r="DG273" s="2" t="s">
        <v>654</v>
      </c>
      <c r="DH273" s="2" t="s">
        <v>616</v>
      </c>
      <c r="DI273" s="2" t="s">
        <v>212</v>
      </c>
      <c r="DJ273" s="2" t="s">
        <v>200</v>
      </c>
      <c r="DK273" s="4">
        <v>2</v>
      </c>
      <c r="DL273" s="8">
        <v>108.52</v>
      </c>
      <c r="DM273" s="4">
        <v>2</v>
      </c>
      <c r="DN273" s="8">
        <v>108.52</v>
      </c>
      <c r="DO273" s="7"/>
      <c r="DP273" s="7"/>
      <c r="DQ273" s="2" t="s">
        <v>210</v>
      </c>
      <c r="DR273" s="2" t="s">
        <v>197</v>
      </c>
      <c r="DS273" s="2" t="s">
        <v>656</v>
      </c>
      <c r="DT273" s="2" t="s">
        <v>2911</v>
      </c>
      <c r="DU273" s="2" t="s">
        <v>212</v>
      </c>
      <c r="DV273" s="2" t="s">
        <v>200</v>
      </c>
      <c r="DW273" s="4">
        <v>3</v>
      </c>
      <c r="DX273" s="8">
        <v>181.05</v>
      </c>
      <c r="DY273" s="4">
        <v>2</v>
      </c>
      <c r="DZ273" s="8">
        <v>120.7</v>
      </c>
      <c r="EA273" s="7">
        <v>0.5</v>
      </c>
      <c r="EB273" s="7">
        <v>0.5</v>
      </c>
      <c r="EC273" s="2" t="s">
        <v>210</v>
      </c>
      <c r="ED273" s="2" t="s">
        <v>197</v>
      </c>
      <c r="EE273" s="2" t="s">
        <v>294</v>
      </c>
      <c r="EF273" s="2" t="s">
        <v>1180</v>
      </c>
      <c r="EG273" s="2" t="s">
        <v>212</v>
      </c>
      <c r="EH273" s="2" t="s">
        <v>200</v>
      </c>
      <c r="EI273" s="4">
        <v>1</v>
      </c>
      <c r="EJ273" s="8">
        <v>55.11</v>
      </c>
      <c r="EK273" s="4">
        <v>3</v>
      </c>
      <c r="EL273" s="8">
        <v>165.33</v>
      </c>
      <c r="EM273" s="7">
        <v>-0.6667</v>
      </c>
      <c r="EN273" s="7">
        <v>-0.6667</v>
      </c>
      <c r="EO273" s="2" t="s">
        <v>210</v>
      </c>
      <c r="EP273" s="2" t="s">
        <v>197</v>
      </c>
      <c r="EQ273" s="2" t="s">
        <v>2547</v>
      </c>
      <c r="ER273" s="2" t="s">
        <v>2144</v>
      </c>
      <c r="ES273" s="2" t="s">
        <v>212</v>
      </c>
      <c r="ET273" s="2" t="s">
        <v>200</v>
      </c>
      <c r="EU273" s="4"/>
      <c r="EV273" s="8"/>
      <c r="EW273" s="4">
        <v>2</v>
      </c>
      <c r="EX273" s="8">
        <v>104.98</v>
      </c>
      <c r="EY273" s="7">
        <v>-1</v>
      </c>
      <c r="EZ273" s="7">
        <v>-1</v>
      </c>
      <c r="FA273" s="2" t="s">
        <v>210</v>
      </c>
      <c r="FB273" s="2" t="s">
        <v>197</v>
      </c>
      <c r="FC273" s="2" t="s">
        <v>596</v>
      </c>
      <c r="FD273" s="2" t="s">
        <v>2250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210</v>
      </c>
      <c r="FN273" s="2" t="s">
        <v>197</v>
      </c>
      <c r="FO273" s="2" t="s">
        <v>226</v>
      </c>
      <c r="FP273" s="2" t="s">
        <v>216</v>
      </c>
      <c r="FQ273" s="2" t="s">
        <v>212</v>
      </c>
      <c r="FR273" s="2" t="s">
        <v>200</v>
      </c>
      <c r="FS273" s="4"/>
      <c r="FT273" s="8"/>
      <c r="FU273" s="4">
        <v>1</v>
      </c>
      <c r="FV273" s="8">
        <v>55.11</v>
      </c>
      <c r="FW273" s="7">
        <v>-1</v>
      </c>
      <c r="FX273" s="7">
        <v>-1</v>
      </c>
      <c r="FY273" s="2" t="s">
        <v>210</v>
      </c>
      <c r="FZ273" s="2" t="s">
        <v>197</v>
      </c>
      <c r="GA273" s="2" t="s">
        <v>1082</v>
      </c>
      <c r="GB273" s="2" t="s">
        <v>2912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254</v>
      </c>
      <c r="GL273" s="2" t="s">
        <v>197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>
        <v>1</v>
      </c>
      <c r="GR273" s="8">
        <v>55.12</v>
      </c>
      <c r="GS273" s="4">
        <v>3</v>
      </c>
      <c r="GT273" s="8">
        <v>165.36</v>
      </c>
      <c r="GU273" s="7">
        <v>-0.6667</v>
      </c>
      <c r="GV273" s="7">
        <v>-0.6667</v>
      </c>
      <c r="GW273" s="2" t="s">
        <v>210</v>
      </c>
      <c r="GX273" s="2" t="s">
        <v>197</v>
      </c>
      <c r="GY273" s="2" t="s">
        <v>2708</v>
      </c>
      <c r="GZ273" s="2" t="s">
        <v>1042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307</v>
      </c>
      <c r="HJ273" s="2" t="s">
        <v>197</v>
      </c>
      <c r="HK273" s="2" t="s">
        <v>233</v>
      </c>
      <c r="HL273" s="2" t="s">
        <v>451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210</v>
      </c>
      <c r="HV273" s="2" t="s">
        <v>197</v>
      </c>
      <c r="HW273" s="2" t="s">
        <v>371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210</v>
      </c>
      <c r="IH273" s="2" t="s">
        <v>197</v>
      </c>
      <c r="II273" s="2" t="s">
        <v>596</v>
      </c>
      <c r="IJ273" s="2" t="s">
        <v>2625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228</v>
      </c>
      <c r="IT273" s="2" t="s">
        <v>197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228</v>
      </c>
      <c r="JF273" s="2" t="s">
        <v>197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210</v>
      </c>
      <c r="JR273" s="2" t="s">
        <v>197</v>
      </c>
      <c r="JS273" s="2" t="s">
        <v>1817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228</v>
      </c>
      <c r="KD273" s="2" t="s">
        <v>197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210</v>
      </c>
      <c r="KP273" s="2" t="s">
        <v>243</v>
      </c>
      <c r="KQ273" s="2" t="s">
        <v>2913</v>
      </c>
      <c r="KR273" s="2" t="s">
        <v>358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242</v>
      </c>
      <c r="LB273" s="2" t="s">
        <v>197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242</v>
      </c>
      <c r="LN273" s="2" t="s">
        <v>197</v>
      </c>
      <c r="LO273" s="2" t="s">
        <v>200</v>
      </c>
      <c r="LP273" s="2" t="s">
        <v>200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406</v>
      </c>
      <c r="LZ273" s="2" t="s">
        <v>243</v>
      </c>
      <c r="MA273" s="2" t="s">
        <v>664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210</v>
      </c>
      <c r="ML273" s="2" t="s">
        <v>251</v>
      </c>
      <c r="MM273" s="2" t="s">
        <v>2914</v>
      </c>
      <c r="MN273" s="2" t="s">
        <v>2251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254</v>
      </c>
      <c r="NJ273" s="2" t="s">
        <v>197</v>
      </c>
      <c r="NK273" s="2" t="s">
        <v>200</v>
      </c>
      <c r="NL273" s="2" t="s">
        <v>200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210</v>
      </c>
      <c r="NV273" s="2" t="s">
        <v>243</v>
      </c>
      <c r="NW273" s="2" t="s">
        <v>2722</v>
      </c>
      <c r="NX273" s="2" t="s">
        <v>200</v>
      </c>
      <c r="NY273" s="2" t="s">
        <v>212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200</v>
      </c>
      <c r="OH273" s="2" t="s">
        <v>200</v>
      </c>
      <c r="OI273" s="2" t="s">
        <v>200</v>
      </c>
      <c r="OJ273" s="2" t="s">
        <v>200</v>
      </c>
      <c r="OK273" s="2" t="s">
        <v>200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210</v>
      </c>
      <c r="OT273" s="2" t="s">
        <v>243</v>
      </c>
      <c r="OU273" s="2" t="s">
        <v>1886</v>
      </c>
      <c r="OV273" s="2" t="s">
        <v>2476</v>
      </c>
      <c r="OW273" s="2" t="s">
        <v>212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307</v>
      </c>
      <c r="PF273" s="2" t="s">
        <v>197</v>
      </c>
      <c r="PG273" s="2" t="s">
        <v>413</v>
      </c>
      <c r="PH273" s="2" t="s">
        <v>200</v>
      </c>
      <c r="PI273" s="2" t="s">
        <v>212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242</v>
      </c>
      <c r="PR273" s="2" t="s">
        <v>197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210</v>
      </c>
      <c r="QP273" s="2" t="s">
        <v>243</v>
      </c>
      <c r="QQ273" s="2" t="s">
        <v>256</v>
      </c>
      <c r="QR273" s="2" t="s">
        <v>2222</v>
      </c>
      <c r="QS273" s="2" t="s">
        <v>212</v>
      </c>
      <c r="QT273" s="2" t="s">
        <v>200</v>
      </c>
      <c r="QU273" s="4">
        <v>618</v>
      </c>
      <c r="QV273" s="4"/>
      <c r="QW273" s="4"/>
      <c r="QX273" s="4"/>
      <c r="QY273" s="4"/>
      <c r="QZ273" s="4"/>
      <c r="RA273" s="4">
        <v>24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>
        <v>200</v>
      </c>
      <c r="SB273" s="4"/>
      <c r="SC273" s="4"/>
      <c r="SD273" s="4"/>
      <c r="SE273" s="4"/>
      <c r="SF273" s="4"/>
      <c r="SG273" s="4">
        <v>150</v>
      </c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>
        <v>700</v>
      </c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2915</v>
      </c>
      <c r="B274" s="2" t="s">
        <v>189</v>
      </c>
      <c r="C274" s="2" t="s">
        <v>2693</v>
      </c>
      <c r="D274" s="2" t="s">
        <v>2274</v>
      </c>
      <c r="E274" s="2" t="s">
        <v>2867</v>
      </c>
      <c r="F274" s="2" t="s">
        <v>2901</v>
      </c>
      <c r="G274" s="2" t="s">
        <v>2901</v>
      </c>
      <c r="H274" s="2" t="s">
        <v>2901</v>
      </c>
      <c r="I274" s="2" t="s">
        <v>2869</v>
      </c>
      <c r="J274" s="2" t="s">
        <v>262</v>
      </c>
      <c r="K274" s="2" t="s">
        <v>2849</v>
      </c>
      <c r="L274" s="3">
        <v>54.99</v>
      </c>
      <c r="M274" s="3">
        <v>57.74</v>
      </c>
      <c r="N274" s="3">
        <v>129.99</v>
      </c>
      <c r="O274" s="2" t="s">
        <v>197</v>
      </c>
      <c r="P274" s="2" t="s">
        <v>198</v>
      </c>
      <c r="Q274" s="2" t="s">
        <v>199</v>
      </c>
      <c r="R274" s="2" t="s">
        <v>200</v>
      </c>
      <c r="S274" s="2" t="s">
        <v>2902</v>
      </c>
      <c r="T274" s="2" t="s">
        <v>202</v>
      </c>
      <c r="U274" s="2" t="s">
        <v>203</v>
      </c>
      <c r="V274" s="2" t="s">
        <v>2871</v>
      </c>
      <c r="W274" s="2" t="s">
        <v>2735</v>
      </c>
      <c r="X274" s="2" t="s">
        <v>2872</v>
      </c>
      <c r="Y274" s="2" t="s">
        <v>592</v>
      </c>
      <c r="Z274" s="4">
        <v>759</v>
      </c>
      <c r="AA274" s="4">
        <f>=ROUNDDOWN(30.36,0)</f>
      </c>
      <c r="AB274" s="5">
        <v>25</v>
      </c>
      <c r="AC274" s="2" t="s">
        <v>581</v>
      </c>
      <c r="AD274" s="4">
        <v>198</v>
      </c>
      <c r="AE274" s="4">
        <v>998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/>
      <c r="AP274" s="4">
        <v>18</v>
      </c>
      <c r="AQ274" s="8">
        <v>1060.65</v>
      </c>
      <c r="AR274" s="4">
        <v>84</v>
      </c>
      <c r="AS274" s="8">
        <v>5012.48</v>
      </c>
      <c r="AT274" s="7">
        <v>-0.7857</v>
      </c>
      <c r="AU274" s="7">
        <v>-0.7884</v>
      </c>
      <c r="AV274" s="4" t="s">
        <v>200</v>
      </c>
      <c r="AW274" s="8" t="s">
        <v>200</v>
      </c>
      <c r="AX274" s="4" t="s">
        <v>200</v>
      </c>
      <c r="AY274" s="8" t="s">
        <v>200</v>
      </c>
      <c r="AZ274" s="7" t="s">
        <v>200</v>
      </c>
      <c r="BA274" s="7" t="s">
        <v>200</v>
      </c>
      <c r="BB274" s="7">
        <v>0.2987</v>
      </c>
      <c r="BC274" s="4" t="s">
        <v>200</v>
      </c>
      <c r="BD274" s="8" t="s">
        <v>200</v>
      </c>
      <c r="BE274" s="4" t="s">
        <v>200</v>
      </c>
      <c r="BF274" s="8" t="s">
        <v>200</v>
      </c>
      <c r="BG274" s="7" t="s">
        <v>200</v>
      </c>
      <c r="BH274" s="7" t="s">
        <v>200</v>
      </c>
      <c r="BI274" s="7" t="s">
        <v>200</v>
      </c>
      <c r="BJ274" s="4">
        <v>18</v>
      </c>
      <c r="BK274" s="8">
        <v>1060.65</v>
      </c>
      <c r="BL274" s="2" t="s">
        <v>2916</v>
      </c>
      <c r="BM274" s="7">
        <v>1</v>
      </c>
      <c r="BN274" s="7">
        <v>1</v>
      </c>
      <c r="BO274" s="4">
        <v>2</v>
      </c>
      <c r="BP274" s="8">
        <v>118.26</v>
      </c>
      <c r="BQ274" s="4">
        <v>59</v>
      </c>
      <c r="BR274" s="8">
        <v>3488.67</v>
      </c>
      <c r="BS274" s="7">
        <v>-0.9661</v>
      </c>
      <c r="BT274" s="7">
        <v>-0.9661</v>
      </c>
      <c r="BU274" s="2" t="s">
        <v>210</v>
      </c>
      <c r="BV274" s="2" t="s">
        <v>197</v>
      </c>
      <c r="BW274" s="2" t="s">
        <v>200</v>
      </c>
      <c r="BX274" s="2" t="s">
        <v>2525</v>
      </c>
      <c r="BY274" s="2" t="s">
        <v>212</v>
      </c>
      <c r="BZ274" s="2" t="s">
        <v>200</v>
      </c>
      <c r="CA274" s="4">
        <v>2</v>
      </c>
      <c r="CB274" s="8">
        <v>99.36</v>
      </c>
      <c r="CC274" s="4">
        <v>1</v>
      </c>
      <c r="CD274" s="8">
        <v>58.45</v>
      </c>
      <c r="CE274" s="7">
        <v>1</v>
      </c>
      <c r="CF274" s="7">
        <v>0.6999</v>
      </c>
      <c r="CG274" s="2" t="s">
        <v>210</v>
      </c>
      <c r="CH274" s="2" t="s">
        <v>197</v>
      </c>
      <c r="CI274" s="2" t="s">
        <v>2909</v>
      </c>
      <c r="CJ274" s="2" t="s">
        <v>2123</v>
      </c>
      <c r="CK274" s="2" t="s">
        <v>212</v>
      </c>
      <c r="CL274" s="2" t="s">
        <v>200</v>
      </c>
      <c r="CM274" s="4">
        <v>1</v>
      </c>
      <c r="CN274" s="8">
        <v>57.19</v>
      </c>
      <c r="CO274" s="4">
        <v>1</v>
      </c>
      <c r="CP274" s="8">
        <v>57.19</v>
      </c>
      <c r="CQ274" s="7"/>
      <c r="CR274" s="7"/>
      <c r="CS274" s="2" t="s">
        <v>210</v>
      </c>
      <c r="CT274" s="2" t="s">
        <v>197</v>
      </c>
      <c r="CU274" s="2" t="s">
        <v>2702</v>
      </c>
      <c r="CV274" s="2" t="s">
        <v>865</v>
      </c>
      <c r="CW274" s="2" t="s">
        <v>499</v>
      </c>
      <c r="CX274" s="2" t="s">
        <v>200</v>
      </c>
      <c r="CY274" s="4">
        <v>5</v>
      </c>
      <c r="CZ274" s="8">
        <v>302.5</v>
      </c>
      <c r="DA274" s="4">
        <v>8</v>
      </c>
      <c r="DB274" s="8">
        <v>484</v>
      </c>
      <c r="DC274" s="7">
        <v>-0.375</v>
      </c>
      <c r="DD274" s="7">
        <v>-0.375</v>
      </c>
      <c r="DE274" s="2" t="s">
        <v>210</v>
      </c>
      <c r="DF274" s="2" t="s">
        <v>197</v>
      </c>
      <c r="DG274" s="2" t="s">
        <v>654</v>
      </c>
      <c r="DH274" s="2" t="s">
        <v>2917</v>
      </c>
      <c r="DI274" s="2" t="s">
        <v>212</v>
      </c>
      <c r="DJ274" s="2" t="s">
        <v>200</v>
      </c>
      <c r="DK274" s="4">
        <v>5</v>
      </c>
      <c r="DL274" s="8">
        <v>301.45</v>
      </c>
      <c r="DM274" s="4">
        <v>5</v>
      </c>
      <c r="DN274" s="8">
        <v>301.45</v>
      </c>
      <c r="DO274" s="7"/>
      <c r="DP274" s="7"/>
      <c r="DQ274" s="2" t="s">
        <v>210</v>
      </c>
      <c r="DR274" s="2" t="s">
        <v>197</v>
      </c>
      <c r="DS274" s="2" t="s">
        <v>656</v>
      </c>
      <c r="DT274" s="2" t="s">
        <v>2918</v>
      </c>
      <c r="DU274" s="2" t="s">
        <v>212</v>
      </c>
      <c r="DV274" s="2" t="s">
        <v>200</v>
      </c>
      <c r="DW274" s="4"/>
      <c r="DX274" s="8"/>
      <c r="DY274" s="4">
        <v>3</v>
      </c>
      <c r="DZ274" s="8">
        <v>201.18</v>
      </c>
      <c r="EA274" s="7">
        <v>-1</v>
      </c>
      <c r="EB274" s="7">
        <v>-1</v>
      </c>
      <c r="EC274" s="2" t="s">
        <v>210</v>
      </c>
      <c r="ED274" s="2" t="s">
        <v>197</v>
      </c>
      <c r="EE274" s="2" t="s">
        <v>294</v>
      </c>
      <c r="EF274" s="2" t="s">
        <v>1944</v>
      </c>
      <c r="EG274" s="2" t="s">
        <v>212</v>
      </c>
      <c r="EH274" s="2" t="s">
        <v>200</v>
      </c>
      <c r="EI274" s="4">
        <v>3</v>
      </c>
      <c r="EJ274" s="8">
        <v>181.89</v>
      </c>
      <c r="EK274" s="4">
        <v>3</v>
      </c>
      <c r="EL274" s="8">
        <v>181.89</v>
      </c>
      <c r="EM274" s="7"/>
      <c r="EN274" s="7"/>
      <c r="EO274" s="2" t="s">
        <v>210</v>
      </c>
      <c r="EP274" s="2" t="s">
        <v>197</v>
      </c>
      <c r="EQ274" s="2" t="s">
        <v>2547</v>
      </c>
      <c r="ER274" s="2" t="s">
        <v>2668</v>
      </c>
      <c r="ES274" s="2" t="s">
        <v>212</v>
      </c>
      <c r="ET274" s="2" t="s">
        <v>200</v>
      </c>
      <c r="EU274" s="4"/>
      <c r="EV274" s="8"/>
      <c r="EW274" s="4">
        <v>1</v>
      </c>
      <c r="EX274" s="8">
        <v>57.74</v>
      </c>
      <c r="EY274" s="7">
        <v>-1</v>
      </c>
      <c r="EZ274" s="7">
        <v>-1</v>
      </c>
      <c r="FA274" s="2" t="s">
        <v>210</v>
      </c>
      <c r="FB274" s="2" t="s">
        <v>197</v>
      </c>
      <c r="FC274" s="2" t="s">
        <v>596</v>
      </c>
      <c r="FD274" s="2" t="s">
        <v>2466</v>
      </c>
      <c r="FE274" s="2" t="s">
        <v>212</v>
      </c>
      <c r="FF274" s="2" t="s">
        <v>200</v>
      </c>
      <c r="FG274" s="4"/>
      <c r="FH274" s="8"/>
      <c r="FI274" s="4">
        <v>1</v>
      </c>
      <c r="FJ274" s="8">
        <v>60.63</v>
      </c>
      <c r="FK274" s="7">
        <v>-1</v>
      </c>
      <c r="FL274" s="7">
        <v>-1</v>
      </c>
      <c r="FM274" s="2" t="s">
        <v>210</v>
      </c>
      <c r="FN274" s="2" t="s">
        <v>197</v>
      </c>
      <c r="FO274" s="2" t="s">
        <v>226</v>
      </c>
      <c r="FP274" s="2" t="s">
        <v>2490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210</v>
      </c>
      <c r="FZ274" s="2" t="s">
        <v>197</v>
      </c>
      <c r="GA274" s="2" t="s">
        <v>1082</v>
      </c>
      <c r="GB274" s="2" t="s">
        <v>1823</v>
      </c>
      <c r="GC274" s="2" t="s">
        <v>212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254</v>
      </c>
      <c r="GL274" s="2" t="s">
        <v>197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>
        <v>2</v>
      </c>
      <c r="GT274" s="8">
        <v>121.28</v>
      </c>
      <c r="GU274" s="7">
        <v>-1</v>
      </c>
      <c r="GV274" s="7">
        <v>-1</v>
      </c>
      <c r="GW274" s="2" t="s">
        <v>210</v>
      </c>
      <c r="GX274" s="2" t="s">
        <v>197</v>
      </c>
      <c r="GY274" s="2" t="s">
        <v>2708</v>
      </c>
      <c r="GZ274" s="2" t="s">
        <v>1956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307</v>
      </c>
      <c r="HJ274" s="2" t="s">
        <v>197</v>
      </c>
      <c r="HK274" s="2" t="s">
        <v>233</v>
      </c>
      <c r="HL274" s="2" t="s">
        <v>1273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210</v>
      </c>
      <c r="HV274" s="2" t="s">
        <v>197</v>
      </c>
      <c r="HW274" s="2" t="s">
        <v>371</v>
      </c>
      <c r="HX274" s="2" t="s">
        <v>200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210</v>
      </c>
      <c r="IH274" s="2" t="s">
        <v>197</v>
      </c>
      <c r="II274" s="2" t="s">
        <v>596</v>
      </c>
      <c r="IJ274" s="2" t="s">
        <v>2919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228</v>
      </c>
      <c r="IT274" s="2" t="s">
        <v>197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228</v>
      </c>
      <c r="JF274" s="2" t="s">
        <v>197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197</v>
      </c>
      <c r="JS274" s="2" t="s">
        <v>1817</v>
      </c>
      <c r="JT274" s="2" t="s">
        <v>407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228</v>
      </c>
      <c r="KD274" s="2" t="s">
        <v>197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210</v>
      </c>
      <c r="KP274" s="2" t="s">
        <v>243</v>
      </c>
      <c r="KQ274" s="2" t="s">
        <v>945</v>
      </c>
      <c r="KR274" s="2" t="s">
        <v>1151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242</v>
      </c>
      <c r="LB274" s="2" t="s">
        <v>197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242</v>
      </c>
      <c r="LN274" s="2" t="s">
        <v>197</v>
      </c>
      <c r="LO274" s="2" t="s">
        <v>200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406</v>
      </c>
      <c r="LZ274" s="2" t="s">
        <v>243</v>
      </c>
      <c r="MA274" s="2" t="s">
        <v>664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210</v>
      </c>
      <c r="ML274" s="2" t="s">
        <v>251</v>
      </c>
      <c r="MM274" s="2" t="s">
        <v>2914</v>
      </c>
      <c r="MN274" s="2" t="s">
        <v>2251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254</v>
      </c>
      <c r="NJ274" s="2" t="s">
        <v>197</v>
      </c>
      <c r="NK274" s="2" t="s">
        <v>200</v>
      </c>
      <c r="NL274" s="2" t="s">
        <v>200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210</v>
      </c>
      <c r="NV274" s="2" t="s">
        <v>243</v>
      </c>
      <c r="NW274" s="2" t="s">
        <v>2722</v>
      </c>
      <c r="NX274" s="2" t="s">
        <v>200</v>
      </c>
      <c r="NY274" s="2" t="s">
        <v>212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200</v>
      </c>
      <c r="OH274" s="2" t="s">
        <v>200</v>
      </c>
      <c r="OI274" s="2" t="s">
        <v>200</v>
      </c>
      <c r="OJ274" s="2" t="s">
        <v>200</v>
      </c>
      <c r="OK274" s="2" t="s">
        <v>200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210</v>
      </c>
      <c r="OT274" s="2" t="s">
        <v>243</v>
      </c>
      <c r="OU274" s="2" t="s">
        <v>1886</v>
      </c>
      <c r="OV274" s="2" t="s">
        <v>2368</v>
      </c>
      <c r="OW274" s="2" t="s">
        <v>212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307</v>
      </c>
      <c r="PF274" s="2" t="s">
        <v>197</v>
      </c>
      <c r="PG274" s="2" t="s">
        <v>1061</v>
      </c>
      <c r="PH274" s="2" t="s">
        <v>200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242</v>
      </c>
      <c r="PR274" s="2" t="s">
        <v>197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210</v>
      </c>
      <c r="QP274" s="2" t="s">
        <v>243</v>
      </c>
      <c r="QQ274" s="2" t="s">
        <v>256</v>
      </c>
      <c r="QR274" s="2" t="s">
        <v>2183</v>
      </c>
      <c r="QS274" s="2" t="s">
        <v>212</v>
      </c>
      <c r="QT274" s="2" t="s">
        <v>200</v>
      </c>
      <c r="QU274" s="4">
        <v>707</v>
      </c>
      <c r="QV274" s="4"/>
      <c r="QW274" s="4"/>
      <c r="QX274" s="4"/>
      <c r="QY274" s="4"/>
      <c r="QZ274" s="4"/>
      <c r="RA274" s="4">
        <v>52</v>
      </c>
      <c r="RB274" s="4"/>
      <c r="RC274" s="4"/>
      <c r="RD274" s="4"/>
      <c r="RE274" s="4"/>
      <c r="RF274" s="4"/>
      <c r="RG274" s="4"/>
      <c r="RH274" s="4"/>
      <c r="RI274" s="4">
        <v>198</v>
      </c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>
        <v>200</v>
      </c>
      <c r="SB274" s="4"/>
      <c r="SC274" s="4"/>
      <c r="SD274" s="4"/>
      <c r="SE274" s="4"/>
      <c r="SF274" s="4"/>
      <c r="SG274" s="4">
        <v>200</v>
      </c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>
        <v>400</v>
      </c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2920</v>
      </c>
      <c r="B275" s="2" t="s">
        <v>189</v>
      </c>
      <c r="C275" s="2" t="s">
        <v>2693</v>
      </c>
      <c r="D275" s="2" t="s">
        <v>2274</v>
      </c>
      <c r="E275" s="2" t="s">
        <v>2867</v>
      </c>
      <c r="F275" s="2" t="s">
        <v>2921</v>
      </c>
      <c r="G275" s="2" t="s">
        <v>2921</v>
      </c>
      <c r="H275" s="2" t="s">
        <v>2921</v>
      </c>
      <c r="I275" s="2" t="s">
        <v>2922</v>
      </c>
      <c r="J275" s="2" t="s">
        <v>195</v>
      </c>
      <c r="K275" s="2" t="s">
        <v>1287</v>
      </c>
      <c r="L275" s="3">
        <v>52.38</v>
      </c>
      <c r="M275" s="3">
        <v>55</v>
      </c>
      <c r="N275" s="3">
        <v>109.99</v>
      </c>
      <c r="O275" s="2" t="s">
        <v>197</v>
      </c>
      <c r="P275" s="2" t="s">
        <v>528</v>
      </c>
      <c r="Q275" s="2" t="s">
        <v>199</v>
      </c>
      <c r="R275" s="2" t="s">
        <v>200</v>
      </c>
      <c r="S275" s="2" t="s">
        <v>2923</v>
      </c>
      <c r="T275" s="2" t="s">
        <v>202</v>
      </c>
      <c r="U275" s="2" t="s">
        <v>203</v>
      </c>
      <c r="V275" s="2" t="s">
        <v>859</v>
      </c>
      <c r="W275" s="2" t="s">
        <v>2735</v>
      </c>
      <c r="X275" s="2" t="s">
        <v>2798</v>
      </c>
      <c r="Y275" s="2" t="s">
        <v>2321</v>
      </c>
      <c r="Z275" s="4">
        <v>224</v>
      </c>
      <c r="AA275" s="4">
        <f>=ROUNDDOWN(18.6666666666667,0)</f>
      </c>
      <c r="AB275" s="5">
        <v>12</v>
      </c>
      <c r="AC275" s="2" t="s">
        <v>926</v>
      </c>
      <c r="AD275" s="4">
        <v>137</v>
      </c>
      <c r="AE275" s="4">
        <v>437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/>
      <c r="AP275" s="4">
        <v>6</v>
      </c>
      <c r="AQ275" s="8">
        <v>323.72</v>
      </c>
      <c r="AR275" s="4">
        <v>21</v>
      </c>
      <c r="AS275" s="8">
        <v>1231.31</v>
      </c>
      <c r="AT275" s="7">
        <v>-0.7143</v>
      </c>
      <c r="AU275" s="7">
        <v>-0.7371</v>
      </c>
      <c r="AV275" s="4">
        <v>21</v>
      </c>
      <c r="AW275" s="8">
        <v>1294.46</v>
      </c>
      <c r="AX275" s="4">
        <v>43</v>
      </c>
      <c r="AY275" s="8">
        <v>2709.19</v>
      </c>
      <c r="AZ275" s="7">
        <v>-0.5116</v>
      </c>
      <c r="BA275" s="7">
        <v>-0.5222</v>
      </c>
      <c r="BB275" s="7">
        <v>0.2501</v>
      </c>
      <c r="BC275" s="4">
        <v>30</v>
      </c>
      <c r="BD275" s="8">
        <v>1784.89</v>
      </c>
      <c r="BE275" s="4">
        <v>59</v>
      </c>
      <c r="BF275" s="8">
        <v>3719.86</v>
      </c>
      <c r="BG275" s="7">
        <v>-0.4915</v>
      </c>
      <c r="BH275" s="7">
        <v>-0.5202</v>
      </c>
      <c r="BI275" s="7">
        <v>0.7252</v>
      </c>
      <c r="BJ275" s="4">
        <v>6</v>
      </c>
      <c r="BK275" s="8">
        <v>323.72</v>
      </c>
      <c r="BL275" s="2" t="s">
        <v>2924</v>
      </c>
      <c r="BM275" s="7">
        <v>1</v>
      </c>
      <c r="BN275" s="7">
        <v>1</v>
      </c>
      <c r="BO275" s="4"/>
      <c r="BP275" s="8"/>
      <c r="BQ275" s="4">
        <v>7</v>
      </c>
      <c r="BR275" s="8">
        <v>421.68</v>
      </c>
      <c r="BS275" s="7">
        <v>-1</v>
      </c>
      <c r="BT275" s="7">
        <v>-1</v>
      </c>
      <c r="BU275" s="2" t="s">
        <v>210</v>
      </c>
      <c r="BV275" s="2" t="s">
        <v>197</v>
      </c>
      <c r="BW275" s="2" t="s">
        <v>200</v>
      </c>
      <c r="BX275" s="2" t="s">
        <v>941</v>
      </c>
      <c r="BY275" s="2" t="s">
        <v>212</v>
      </c>
      <c r="BZ275" s="2" t="s">
        <v>200</v>
      </c>
      <c r="CA275" s="4">
        <v>1</v>
      </c>
      <c r="CB275" s="8">
        <v>44</v>
      </c>
      <c r="CC275" s="4">
        <v>1</v>
      </c>
      <c r="CD275" s="8">
        <v>49.5</v>
      </c>
      <c r="CE275" s="7"/>
      <c r="CF275" s="7">
        <v>-0.1111</v>
      </c>
      <c r="CG275" s="2" t="s">
        <v>210</v>
      </c>
      <c r="CH275" s="2" t="s">
        <v>197</v>
      </c>
      <c r="CI275" s="2" t="s">
        <v>1071</v>
      </c>
      <c r="CJ275" s="2" t="s">
        <v>1273</v>
      </c>
      <c r="CK275" s="2" t="s">
        <v>212</v>
      </c>
      <c r="CL275" s="2" t="s">
        <v>200</v>
      </c>
      <c r="CM275" s="4"/>
      <c r="CN275" s="8"/>
      <c r="CO275" s="4">
        <v>3</v>
      </c>
      <c r="CP275" s="8">
        <v>181.5</v>
      </c>
      <c r="CQ275" s="7">
        <v>-1</v>
      </c>
      <c r="CR275" s="7">
        <v>-1</v>
      </c>
      <c r="CS275" s="2" t="s">
        <v>210</v>
      </c>
      <c r="CT275" s="2" t="s">
        <v>251</v>
      </c>
      <c r="CU275" s="2" t="s">
        <v>1962</v>
      </c>
      <c r="CV275" s="2" t="s">
        <v>1643</v>
      </c>
      <c r="CW275" s="2" t="s">
        <v>212</v>
      </c>
      <c r="CX275" s="2" t="s">
        <v>200</v>
      </c>
      <c r="CY275" s="4"/>
      <c r="CZ275" s="8"/>
      <c r="DA275" s="4">
        <v>1</v>
      </c>
      <c r="DB275" s="8">
        <v>59.4</v>
      </c>
      <c r="DC275" s="7">
        <v>-1</v>
      </c>
      <c r="DD275" s="7">
        <v>-1</v>
      </c>
      <c r="DE275" s="2" t="s">
        <v>210</v>
      </c>
      <c r="DF275" s="2" t="s">
        <v>197</v>
      </c>
      <c r="DG275" s="2" t="s">
        <v>930</v>
      </c>
      <c r="DH275" s="2" t="s">
        <v>1718</v>
      </c>
      <c r="DI275" s="2" t="s">
        <v>212</v>
      </c>
      <c r="DJ275" s="2" t="s">
        <v>200</v>
      </c>
      <c r="DK275" s="4">
        <v>3</v>
      </c>
      <c r="DL275" s="8">
        <v>164.22</v>
      </c>
      <c r="DM275" s="4">
        <v>4</v>
      </c>
      <c r="DN275" s="8">
        <v>230.48</v>
      </c>
      <c r="DO275" s="7">
        <v>-0.25</v>
      </c>
      <c r="DP275" s="7">
        <v>-0.2875</v>
      </c>
      <c r="DQ275" s="2" t="s">
        <v>210</v>
      </c>
      <c r="DR275" s="2" t="s">
        <v>197</v>
      </c>
      <c r="DS275" s="2" t="s">
        <v>1268</v>
      </c>
      <c r="DT275" s="2" t="s">
        <v>1087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197</v>
      </c>
      <c r="EE275" s="2" t="s">
        <v>2310</v>
      </c>
      <c r="EF275" s="2" t="s">
        <v>1393</v>
      </c>
      <c r="EG275" s="2" t="s">
        <v>212</v>
      </c>
      <c r="EH275" s="2" t="s">
        <v>200</v>
      </c>
      <c r="EI275" s="4">
        <v>2</v>
      </c>
      <c r="EJ275" s="8">
        <v>115.5</v>
      </c>
      <c r="EK275" s="4">
        <v>5</v>
      </c>
      <c r="EL275" s="8">
        <v>288.75</v>
      </c>
      <c r="EM275" s="7">
        <v>-0.6</v>
      </c>
      <c r="EN275" s="7">
        <v>-0.6</v>
      </c>
      <c r="EO275" s="2" t="s">
        <v>210</v>
      </c>
      <c r="EP275" s="2" t="s">
        <v>197</v>
      </c>
      <c r="EQ275" s="2" t="s">
        <v>612</v>
      </c>
      <c r="ER275" s="2" t="s">
        <v>1792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197</v>
      </c>
      <c r="FC275" s="2" t="s">
        <v>795</v>
      </c>
      <c r="FD275" s="2" t="s">
        <v>1325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210</v>
      </c>
      <c r="FN275" s="2" t="s">
        <v>197</v>
      </c>
      <c r="FO275" s="2" t="s">
        <v>365</v>
      </c>
      <c r="FP275" s="2" t="s">
        <v>2925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210</v>
      </c>
      <c r="FZ275" s="2" t="s">
        <v>197</v>
      </c>
      <c r="GA275" s="2" t="s">
        <v>2856</v>
      </c>
      <c r="GB275" s="2" t="s">
        <v>200</v>
      </c>
      <c r="GC275" s="2" t="s">
        <v>212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254</v>
      </c>
      <c r="GL275" s="2" t="s">
        <v>197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254</v>
      </c>
      <c r="GX275" s="2" t="s">
        <v>197</v>
      </c>
      <c r="GY275" s="2" t="s">
        <v>200</v>
      </c>
      <c r="GZ275" s="2" t="s">
        <v>200</v>
      </c>
      <c r="HA275" s="2" t="s">
        <v>212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197</v>
      </c>
      <c r="HK275" s="2" t="s">
        <v>2926</v>
      </c>
      <c r="HL275" s="2" t="s">
        <v>2927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210</v>
      </c>
      <c r="HV275" s="2" t="s">
        <v>197</v>
      </c>
      <c r="HW275" s="2" t="s">
        <v>2320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210</v>
      </c>
      <c r="IH275" s="2" t="s">
        <v>197</v>
      </c>
      <c r="II275" s="2" t="s">
        <v>2321</v>
      </c>
      <c r="IJ275" s="2" t="s">
        <v>1137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228</v>
      </c>
      <c r="IT275" s="2" t="s">
        <v>197</v>
      </c>
      <c r="IU275" s="2" t="s">
        <v>200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254</v>
      </c>
      <c r="JF275" s="2" t="s">
        <v>197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210</v>
      </c>
      <c r="JR275" s="2" t="s">
        <v>197</v>
      </c>
      <c r="JS275" s="2" t="s">
        <v>1817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228</v>
      </c>
      <c r="KD275" s="2" t="s">
        <v>197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210</v>
      </c>
      <c r="KP275" s="2" t="s">
        <v>243</v>
      </c>
      <c r="KQ275" s="2" t="s">
        <v>945</v>
      </c>
      <c r="KR275" s="2" t="s">
        <v>2928</v>
      </c>
      <c r="KS275" s="2" t="s">
        <v>212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242</v>
      </c>
      <c r="LB275" s="2" t="s">
        <v>197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210</v>
      </c>
      <c r="LN275" s="2" t="s">
        <v>243</v>
      </c>
      <c r="LO275" s="2" t="s">
        <v>412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254</v>
      </c>
      <c r="LZ275" s="2" t="s">
        <v>197</v>
      </c>
      <c r="MA275" s="2" t="s">
        <v>200</v>
      </c>
      <c r="MB275" s="2" t="s">
        <v>200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210</v>
      </c>
      <c r="ML275" s="2" t="s">
        <v>251</v>
      </c>
      <c r="MM275" s="2" t="s">
        <v>1129</v>
      </c>
      <c r="MN275" s="2" t="s">
        <v>1058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242</v>
      </c>
      <c r="MX275" s="2" t="s">
        <v>243</v>
      </c>
      <c r="MY275" s="2" t="s">
        <v>200</v>
      </c>
      <c r="MZ275" s="2" t="s">
        <v>200</v>
      </c>
      <c r="NA275" s="2" t="s">
        <v>212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254</v>
      </c>
      <c r="NJ275" s="2" t="s">
        <v>197</v>
      </c>
      <c r="NK275" s="2" t="s">
        <v>200</v>
      </c>
      <c r="NL275" s="2" t="s">
        <v>200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210</v>
      </c>
      <c r="NV275" s="2" t="s">
        <v>243</v>
      </c>
      <c r="NW275" s="2" t="s">
        <v>2722</v>
      </c>
      <c r="NX275" s="2" t="s">
        <v>200</v>
      </c>
      <c r="NY275" s="2" t="s">
        <v>212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200</v>
      </c>
      <c r="OH275" s="2" t="s">
        <v>200</v>
      </c>
      <c r="OI275" s="2" t="s">
        <v>200</v>
      </c>
      <c r="OJ275" s="2" t="s">
        <v>200</v>
      </c>
      <c r="OK275" s="2" t="s">
        <v>200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254</v>
      </c>
      <c r="OT275" s="2" t="s">
        <v>243</v>
      </c>
      <c r="OU275" s="2" t="s">
        <v>200</v>
      </c>
      <c r="OV275" s="2" t="s">
        <v>200</v>
      </c>
      <c r="OW275" s="2" t="s">
        <v>212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307</v>
      </c>
      <c r="PF275" s="2" t="s">
        <v>197</v>
      </c>
      <c r="PG275" s="2" t="s">
        <v>1061</v>
      </c>
      <c r="PH275" s="2" t="s">
        <v>200</v>
      </c>
      <c r="PI275" s="2" t="s">
        <v>212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242</v>
      </c>
      <c r="PR275" s="2" t="s">
        <v>197</v>
      </c>
      <c r="PS275" s="2" t="s">
        <v>200</v>
      </c>
      <c r="PT275" s="2" t="s">
        <v>200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254</v>
      </c>
      <c r="QP275" s="2" t="s">
        <v>243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>
        <v>224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>
        <v>137</v>
      </c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>
        <v>300</v>
      </c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2929</v>
      </c>
      <c r="B276" s="2" t="s">
        <v>189</v>
      </c>
      <c r="C276" s="2" t="s">
        <v>2693</v>
      </c>
      <c r="D276" s="2" t="s">
        <v>2274</v>
      </c>
      <c r="E276" s="2" t="s">
        <v>2867</v>
      </c>
      <c r="F276" s="2" t="s">
        <v>2921</v>
      </c>
      <c r="G276" s="2" t="s">
        <v>2921</v>
      </c>
      <c r="H276" s="2" t="s">
        <v>2921</v>
      </c>
      <c r="I276" s="2" t="s">
        <v>2922</v>
      </c>
      <c r="J276" s="2" t="s">
        <v>262</v>
      </c>
      <c r="K276" s="2" t="s">
        <v>1287</v>
      </c>
      <c r="L276" s="3">
        <v>59.42</v>
      </c>
      <c r="M276" s="3">
        <v>62.39</v>
      </c>
      <c r="N276" s="3">
        <v>129.99</v>
      </c>
      <c r="O276" s="2" t="s">
        <v>197</v>
      </c>
      <c r="P276" s="2" t="s">
        <v>528</v>
      </c>
      <c r="Q276" s="2" t="s">
        <v>199</v>
      </c>
      <c r="R276" s="2" t="s">
        <v>200</v>
      </c>
      <c r="S276" s="2" t="s">
        <v>2923</v>
      </c>
      <c r="T276" s="2" t="s">
        <v>202</v>
      </c>
      <c r="U276" s="2" t="s">
        <v>203</v>
      </c>
      <c r="V276" s="2" t="s">
        <v>859</v>
      </c>
      <c r="W276" s="2" t="s">
        <v>2735</v>
      </c>
      <c r="X276" s="2" t="s">
        <v>2798</v>
      </c>
      <c r="Y276" s="2" t="s">
        <v>2321</v>
      </c>
      <c r="Z276" s="4">
        <v>420</v>
      </c>
      <c r="AA276" s="4">
        <f>=ROUNDDOWN(30,0)</f>
      </c>
      <c r="AB276" s="5">
        <v>14</v>
      </c>
      <c r="AC276" s="2" t="s">
        <v>926</v>
      </c>
      <c r="AD276" s="4">
        <v>199</v>
      </c>
      <c r="AE276" s="4">
        <v>269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/>
      <c r="AP276" s="4">
        <v>15</v>
      </c>
      <c r="AQ276" s="8">
        <v>970.74</v>
      </c>
      <c r="AR276" s="4">
        <v>22</v>
      </c>
      <c r="AS276" s="8">
        <v>1477.88</v>
      </c>
      <c r="AT276" s="7">
        <v>-0.3182</v>
      </c>
      <c r="AU276" s="7">
        <v>-0.3432</v>
      </c>
      <c r="AV276" s="4" t="s">
        <v>200</v>
      </c>
      <c r="AW276" s="8" t="s">
        <v>200</v>
      </c>
      <c r="AX276" s="4" t="s">
        <v>200</v>
      </c>
      <c r="AY276" s="8" t="s">
        <v>200</v>
      </c>
      <c r="AZ276" s="7" t="s">
        <v>200</v>
      </c>
      <c r="BA276" s="7" t="s">
        <v>200</v>
      </c>
      <c r="BB276" s="7">
        <v>0.7499</v>
      </c>
      <c r="BC276" s="4" t="s">
        <v>200</v>
      </c>
      <c r="BD276" s="8" t="s">
        <v>200</v>
      </c>
      <c r="BE276" s="4" t="s">
        <v>200</v>
      </c>
      <c r="BF276" s="8" t="s">
        <v>200</v>
      </c>
      <c r="BG276" s="7" t="s">
        <v>200</v>
      </c>
      <c r="BH276" s="7" t="s">
        <v>200</v>
      </c>
      <c r="BI276" s="7" t="s">
        <v>200</v>
      </c>
      <c r="BJ276" s="4">
        <v>15</v>
      </c>
      <c r="BK276" s="8">
        <v>970.74</v>
      </c>
      <c r="BL276" s="2" t="s">
        <v>2930</v>
      </c>
      <c r="BM276" s="7">
        <v>1</v>
      </c>
      <c r="BN276" s="7">
        <v>1</v>
      </c>
      <c r="BO276" s="4">
        <v>7</v>
      </c>
      <c r="BP276" s="8">
        <v>478.31</v>
      </c>
      <c r="BQ276" s="4">
        <v>12</v>
      </c>
      <c r="BR276" s="8">
        <v>819.96</v>
      </c>
      <c r="BS276" s="7">
        <v>-0.4167</v>
      </c>
      <c r="BT276" s="7">
        <v>-0.4167</v>
      </c>
      <c r="BU276" s="2" t="s">
        <v>210</v>
      </c>
      <c r="BV276" s="2" t="s">
        <v>197</v>
      </c>
      <c r="BW276" s="2" t="s">
        <v>200</v>
      </c>
      <c r="BX276" s="2" t="s">
        <v>941</v>
      </c>
      <c r="BY276" s="2" t="s">
        <v>212</v>
      </c>
      <c r="BZ276" s="2" t="s">
        <v>200</v>
      </c>
      <c r="CA276" s="4">
        <v>2</v>
      </c>
      <c r="CB276" s="8">
        <v>99.82</v>
      </c>
      <c r="CC276" s="4">
        <v>1</v>
      </c>
      <c r="CD276" s="8">
        <v>62.39</v>
      </c>
      <c r="CE276" s="7">
        <v>1</v>
      </c>
      <c r="CF276" s="7">
        <v>0.5999</v>
      </c>
      <c r="CG276" s="2" t="s">
        <v>210</v>
      </c>
      <c r="CH276" s="2" t="s">
        <v>197</v>
      </c>
      <c r="CI276" s="2" t="s">
        <v>1071</v>
      </c>
      <c r="CJ276" s="2" t="s">
        <v>2931</v>
      </c>
      <c r="CK276" s="2" t="s">
        <v>212</v>
      </c>
      <c r="CL276" s="2" t="s">
        <v>200</v>
      </c>
      <c r="CM276" s="4"/>
      <c r="CN276" s="8"/>
      <c r="CO276" s="4">
        <v>2</v>
      </c>
      <c r="CP276" s="8">
        <v>137.26</v>
      </c>
      <c r="CQ276" s="7">
        <v>-1</v>
      </c>
      <c r="CR276" s="7">
        <v>-1</v>
      </c>
      <c r="CS276" s="2" t="s">
        <v>210</v>
      </c>
      <c r="CT276" s="2" t="s">
        <v>251</v>
      </c>
      <c r="CU276" s="2" t="s">
        <v>1962</v>
      </c>
      <c r="CV276" s="2" t="s">
        <v>1456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210</v>
      </c>
      <c r="DF276" s="2" t="s">
        <v>197</v>
      </c>
      <c r="DG276" s="2" t="s">
        <v>930</v>
      </c>
      <c r="DH276" s="2" t="s">
        <v>1050</v>
      </c>
      <c r="DI276" s="2" t="s">
        <v>212</v>
      </c>
      <c r="DJ276" s="2" t="s">
        <v>200</v>
      </c>
      <c r="DK276" s="4">
        <v>3</v>
      </c>
      <c r="DL276" s="8">
        <v>196.08</v>
      </c>
      <c r="DM276" s="4">
        <v>2</v>
      </c>
      <c r="DN276" s="8">
        <v>130.72</v>
      </c>
      <c r="DO276" s="7">
        <v>0.5</v>
      </c>
      <c r="DP276" s="7">
        <v>0.5</v>
      </c>
      <c r="DQ276" s="2" t="s">
        <v>210</v>
      </c>
      <c r="DR276" s="2" t="s">
        <v>197</v>
      </c>
      <c r="DS276" s="2" t="s">
        <v>1268</v>
      </c>
      <c r="DT276" s="2" t="s">
        <v>798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210</v>
      </c>
      <c r="ED276" s="2" t="s">
        <v>197</v>
      </c>
      <c r="EE276" s="2" t="s">
        <v>2310</v>
      </c>
      <c r="EF276" s="2" t="s">
        <v>1466</v>
      </c>
      <c r="EG276" s="2" t="s">
        <v>212</v>
      </c>
      <c r="EH276" s="2" t="s">
        <v>200</v>
      </c>
      <c r="EI276" s="4">
        <v>3</v>
      </c>
      <c r="EJ276" s="8">
        <v>196.53</v>
      </c>
      <c r="EK276" s="4">
        <v>4</v>
      </c>
      <c r="EL276" s="8">
        <v>262.04</v>
      </c>
      <c r="EM276" s="7">
        <v>-0.25</v>
      </c>
      <c r="EN276" s="7">
        <v>-0.25</v>
      </c>
      <c r="EO276" s="2" t="s">
        <v>210</v>
      </c>
      <c r="EP276" s="2" t="s">
        <v>197</v>
      </c>
      <c r="EQ276" s="2" t="s">
        <v>612</v>
      </c>
      <c r="ER276" s="2" t="s">
        <v>1951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197</v>
      </c>
      <c r="FC276" s="2" t="s">
        <v>795</v>
      </c>
      <c r="FD276" s="2" t="s">
        <v>2932</v>
      </c>
      <c r="FE276" s="2" t="s">
        <v>212</v>
      </c>
      <c r="FF276" s="2" t="s">
        <v>200</v>
      </c>
      <c r="FG276" s="4"/>
      <c r="FH276" s="8"/>
      <c r="FI276" s="4">
        <v>1</v>
      </c>
      <c r="FJ276" s="8">
        <v>65.51</v>
      </c>
      <c r="FK276" s="7">
        <v>-1</v>
      </c>
      <c r="FL276" s="7">
        <v>-1</v>
      </c>
      <c r="FM276" s="2" t="s">
        <v>210</v>
      </c>
      <c r="FN276" s="2" t="s">
        <v>197</v>
      </c>
      <c r="FO276" s="2" t="s">
        <v>365</v>
      </c>
      <c r="FP276" s="2" t="s">
        <v>2933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210</v>
      </c>
      <c r="FZ276" s="2" t="s">
        <v>197</v>
      </c>
      <c r="GA276" s="2" t="s">
        <v>2856</v>
      </c>
      <c r="GB276" s="2" t="s">
        <v>2418</v>
      </c>
      <c r="GC276" s="2" t="s">
        <v>212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254</v>
      </c>
      <c r="GL276" s="2" t="s">
        <v>197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254</v>
      </c>
      <c r="GX276" s="2" t="s">
        <v>197</v>
      </c>
      <c r="GY276" s="2" t="s">
        <v>200</v>
      </c>
      <c r="GZ276" s="2" t="s">
        <v>200</v>
      </c>
      <c r="HA276" s="2" t="s">
        <v>212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197</v>
      </c>
      <c r="HK276" s="2" t="s">
        <v>2874</v>
      </c>
      <c r="HL276" s="2" t="s">
        <v>546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210</v>
      </c>
      <c r="HV276" s="2" t="s">
        <v>197</v>
      </c>
      <c r="HW276" s="2" t="s">
        <v>371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210</v>
      </c>
      <c r="IH276" s="2" t="s">
        <v>197</v>
      </c>
      <c r="II276" s="2" t="s">
        <v>2321</v>
      </c>
      <c r="IJ276" s="2" t="s">
        <v>2934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228</v>
      </c>
      <c r="IT276" s="2" t="s">
        <v>197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254</v>
      </c>
      <c r="JF276" s="2" t="s">
        <v>197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210</v>
      </c>
      <c r="JR276" s="2" t="s">
        <v>197</v>
      </c>
      <c r="JS276" s="2" t="s">
        <v>2874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228</v>
      </c>
      <c r="KD276" s="2" t="s">
        <v>197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210</v>
      </c>
      <c r="KP276" s="2" t="s">
        <v>243</v>
      </c>
      <c r="KQ276" s="2" t="s">
        <v>945</v>
      </c>
      <c r="KR276" s="2" t="s">
        <v>2470</v>
      </c>
      <c r="KS276" s="2" t="s">
        <v>212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242</v>
      </c>
      <c r="LB276" s="2" t="s">
        <v>197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210</v>
      </c>
      <c r="LN276" s="2" t="s">
        <v>243</v>
      </c>
      <c r="LO276" s="2" t="s">
        <v>412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254</v>
      </c>
      <c r="LZ276" s="2" t="s">
        <v>197</v>
      </c>
      <c r="MA276" s="2" t="s">
        <v>200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210</v>
      </c>
      <c r="ML276" s="2" t="s">
        <v>251</v>
      </c>
      <c r="MM276" s="2" t="s">
        <v>1129</v>
      </c>
      <c r="MN276" s="2" t="s">
        <v>1393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242</v>
      </c>
      <c r="MX276" s="2" t="s">
        <v>243</v>
      </c>
      <c r="MY276" s="2" t="s">
        <v>200</v>
      </c>
      <c r="MZ276" s="2" t="s">
        <v>200</v>
      </c>
      <c r="NA276" s="2" t="s">
        <v>212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254</v>
      </c>
      <c r="NJ276" s="2" t="s">
        <v>197</v>
      </c>
      <c r="NK276" s="2" t="s">
        <v>200</v>
      </c>
      <c r="NL276" s="2" t="s">
        <v>200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210</v>
      </c>
      <c r="NV276" s="2" t="s">
        <v>243</v>
      </c>
      <c r="NW276" s="2" t="s">
        <v>2722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200</v>
      </c>
      <c r="OH276" s="2" t="s">
        <v>200</v>
      </c>
      <c r="OI276" s="2" t="s">
        <v>200</v>
      </c>
      <c r="OJ276" s="2" t="s">
        <v>200</v>
      </c>
      <c r="OK276" s="2" t="s">
        <v>200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254</v>
      </c>
      <c r="OT276" s="2" t="s">
        <v>243</v>
      </c>
      <c r="OU276" s="2" t="s">
        <v>200</v>
      </c>
      <c r="OV276" s="2" t="s">
        <v>200</v>
      </c>
      <c r="OW276" s="2" t="s">
        <v>212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307</v>
      </c>
      <c r="PF276" s="2" t="s">
        <v>197</v>
      </c>
      <c r="PG276" s="2" t="s">
        <v>1061</v>
      </c>
      <c r="PH276" s="2" t="s">
        <v>845</v>
      </c>
      <c r="PI276" s="2" t="s">
        <v>212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242</v>
      </c>
      <c r="PR276" s="2" t="s">
        <v>197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254</v>
      </c>
      <c r="QP276" s="2" t="s">
        <v>243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>
        <v>420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199</v>
      </c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70</v>
      </c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2935</v>
      </c>
      <c r="B277" s="2" t="s">
        <v>189</v>
      </c>
      <c r="C277" s="2" t="s">
        <v>2693</v>
      </c>
      <c r="D277" s="2" t="s">
        <v>2274</v>
      </c>
      <c r="E277" s="2" t="s">
        <v>2867</v>
      </c>
      <c r="F277" s="2" t="s">
        <v>2921</v>
      </c>
      <c r="G277" s="2" t="s">
        <v>2921</v>
      </c>
      <c r="H277" s="2" t="s">
        <v>2921</v>
      </c>
      <c r="I277" s="2" t="s">
        <v>2922</v>
      </c>
      <c r="J277" s="2" t="s">
        <v>195</v>
      </c>
      <c r="K277" s="2" t="s">
        <v>2849</v>
      </c>
      <c r="L277" s="3">
        <v>52.38</v>
      </c>
      <c r="M277" s="3">
        <v>55</v>
      </c>
      <c r="N277" s="3">
        <v>109.99</v>
      </c>
      <c r="O277" s="2" t="s">
        <v>197</v>
      </c>
      <c r="P277" s="2" t="s">
        <v>528</v>
      </c>
      <c r="Q277" s="2" t="s">
        <v>199</v>
      </c>
      <c r="R277" s="2" t="s">
        <v>200</v>
      </c>
      <c r="S277" s="2" t="s">
        <v>2936</v>
      </c>
      <c r="T277" s="2" t="s">
        <v>202</v>
      </c>
      <c r="U277" s="2" t="s">
        <v>203</v>
      </c>
      <c r="V277" s="2" t="s">
        <v>859</v>
      </c>
      <c r="W277" s="2" t="s">
        <v>2735</v>
      </c>
      <c r="X277" s="2" t="s">
        <v>2798</v>
      </c>
      <c r="Y277" s="2" t="s">
        <v>778</v>
      </c>
      <c r="Z277" s="4">
        <v>190</v>
      </c>
      <c r="AA277" s="4">
        <f>=ROUNDDOWN(15.8333333333333,0)</f>
      </c>
      <c r="AB277" s="5">
        <v>12</v>
      </c>
      <c r="AC277" s="2" t="s">
        <v>926</v>
      </c>
      <c r="AD277" s="4">
        <v>110</v>
      </c>
      <c r="AE277" s="4">
        <v>560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/>
      <c r="AP277" s="4">
        <v>9</v>
      </c>
      <c r="AQ277" s="8">
        <v>490.43</v>
      </c>
      <c r="AR277" s="4">
        <v>3</v>
      </c>
      <c r="AS277" s="8">
        <v>177.39</v>
      </c>
      <c r="AT277" s="7">
        <v>2</v>
      </c>
      <c r="AU277" s="7">
        <v>1.7647</v>
      </c>
      <c r="AV277" s="4">
        <v>9</v>
      </c>
      <c r="AW277" s="8">
        <v>490.43</v>
      </c>
      <c r="AX277" s="4">
        <v>16</v>
      </c>
      <c r="AY277" s="8">
        <v>1010.67</v>
      </c>
      <c r="AZ277" s="7">
        <v>-0.4375</v>
      </c>
      <c r="BA277" s="7">
        <v>-0.5147</v>
      </c>
      <c r="BB277" s="7">
        <v>1</v>
      </c>
      <c r="BC277" s="4" t="s">
        <v>200</v>
      </c>
      <c r="BD277" s="8" t="s">
        <v>200</v>
      </c>
      <c r="BE277" s="4" t="s">
        <v>200</v>
      </c>
      <c r="BF277" s="8" t="s">
        <v>200</v>
      </c>
      <c r="BG277" s="7" t="s">
        <v>200</v>
      </c>
      <c r="BH277" s="7" t="s">
        <v>200</v>
      </c>
      <c r="BI277" s="7">
        <v>0.2748</v>
      </c>
      <c r="BJ277" s="4">
        <v>9</v>
      </c>
      <c r="BK277" s="8">
        <v>490.43</v>
      </c>
      <c r="BL277" s="2" t="s">
        <v>2937</v>
      </c>
      <c r="BM277" s="7">
        <v>1</v>
      </c>
      <c r="BN277" s="7">
        <v>1</v>
      </c>
      <c r="BO277" s="4">
        <v>1</v>
      </c>
      <c r="BP277" s="8">
        <v>60.24</v>
      </c>
      <c r="BQ277" s="4">
        <v>1</v>
      </c>
      <c r="BR277" s="8">
        <v>60.24</v>
      </c>
      <c r="BS277" s="7"/>
      <c r="BT277" s="7"/>
      <c r="BU277" s="2" t="s">
        <v>210</v>
      </c>
      <c r="BV277" s="2" t="s">
        <v>197</v>
      </c>
      <c r="BW277" s="2" t="s">
        <v>200</v>
      </c>
      <c r="BX277" s="2" t="s">
        <v>1817</v>
      </c>
      <c r="BY277" s="2" t="s">
        <v>212</v>
      </c>
      <c r="BZ277" s="2" t="s">
        <v>200</v>
      </c>
      <c r="CA277" s="4">
        <v>1</v>
      </c>
      <c r="CB277" s="8">
        <v>44</v>
      </c>
      <c r="CC277" s="4"/>
      <c r="CD277" s="8"/>
      <c r="CE277" s="7"/>
      <c r="CF277" s="7"/>
      <c r="CG277" s="2" t="s">
        <v>210</v>
      </c>
      <c r="CH277" s="2" t="s">
        <v>197</v>
      </c>
      <c r="CI277" s="2" t="s">
        <v>1693</v>
      </c>
      <c r="CJ277" s="2" t="s">
        <v>412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251</v>
      </c>
      <c r="CU277" s="2" t="s">
        <v>771</v>
      </c>
      <c r="CV277" s="2" t="s">
        <v>466</v>
      </c>
      <c r="CW277" s="2" t="s">
        <v>212</v>
      </c>
      <c r="CX277" s="2" t="s">
        <v>200</v>
      </c>
      <c r="CY277" s="4"/>
      <c r="CZ277" s="8"/>
      <c r="DA277" s="4">
        <v>1</v>
      </c>
      <c r="DB277" s="8">
        <v>59.4</v>
      </c>
      <c r="DC277" s="7">
        <v>-1</v>
      </c>
      <c r="DD277" s="7">
        <v>-1</v>
      </c>
      <c r="DE277" s="2" t="s">
        <v>210</v>
      </c>
      <c r="DF277" s="2" t="s">
        <v>197</v>
      </c>
      <c r="DG277" s="2" t="s">
        <v>2938</v>
      </c>
      <c r="DH277" s="2" t="s">
        <v>1134</v>
      </c>
      <c r="DI277" s="2" t="s">
        <v>212</v>
      </c>
      <c r="DJ277" s="2" t="s">
        <v>200</v>
      </c>
      <c r="DK277" s="4">
        <v>6</v>
      </c>
      <c r="DL277" s="8">
        <v>328.44</v>
      </c>
      <c r="DM277" s="4"/>
      <c r="DN277" s="8"/>
      <c r="DO277" s="7"/>
      <c r="DP277" s="7"/>
      <c r="DQ277" s="2" t="s">
        <v>210</v>
      </c>
      <c r="DR277" s="2" t="s">
        <v>197</v>
      </c>
      <c r="DS277" s="2" t="s">
        <v>2938</v>
      </c>
      <c r="DT277" s="2" t="s">
        <v>2939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197</v>
      </c>
      <c r="EE277" s="2" t="s">
        <v>2940</v>
      </c>
      <c r="EF277" s="2" t="s">
        <v>412</v>
      </c>
      <c r="EG277" s="2" t="s">
        <v>212</v>
      </c>
      <c r="EH277" s="2" t="s">
        <v>200</v>
      </c>
      <c r="EI277" s="4">
        <v>1</v>
      </c>
      <c r="EJ277" s="8">
        <v>57.75</v>
      </c>
      <c r="EK277" s="4">
        <v>1</v>
      </c>
      <c r="EL277" s="8">
        <v>57.75</v>
      </c>
      <c r="EM277" s="7"/>
      <c r="EN277" s="7"/>
      <c r="EO277" s="2" t="s">
        <v>210</v>
      </c>
      <c r="EP277" s="2" t="s">
        <v>197</v>
      </c>
      <c r="EQ277" s="2" t="s">
        <v>2941</v>
      </c>
      <c r="ER277" s="2" t="s">
        <v>899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197</v>
      </c>
      <c r="FC277" s="2" t="s">
        <v>778</v>
      </c>
      <c r="FD277" s="2" t="s">
        <v>2942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210</v>
      </c>
      <c r="FN277" s="2" t="s">
        <v>197</v>
      </c>
      <c r="FO277" s="2" t="s">
        <v>365</v>
      </c>
      <c r="FP277" s="2" t="s">
        <v>1696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210</v>
      </c>
      <c r="FZ277" s="2" t="s">
        <v>197</v>
      </c>
      <c r="GA277" s="2" t="s">
        <v>2856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254</v>
      </c>
      <c r="GL277" s="2" t="s">
        <v>197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254</v>
      </c>
      <c r="GX277" s="2" t="s">
        <v>197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254</v>
      </c>
      <c r="HJ277" s="2" t="s">
        <v>197</v>
      </c>
      <c r="HK277" s="2" t="s">
        <v>200</v>
      </c>
      <c r="HL277" s="2" t="s">
        <v>200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254</v>
      </c>
      <c r="HV277" s="2" t="s">
        <v>197</v>
      </c>
      <c r="HW277" s="2" t="s">
        <v>200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210</v>
      </c>
      <c r="IH277" s="2" t="s">
        <v>197</v>
      </c>
      <c r="II277" s="2" t="s">
        <v>778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228</v>
      </c>
      <c r="IT277" s="2" t="s">
        <v>197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254</v>
      </c>
      <c r="JF277" s="2" t="s">
        <v>197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210</v>
      </c>
      <c r="JR277" s="2" t="s">
        <v>197</v>
      </c>
      <c r="JS277" s="2" t="s">
        <v>1817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228</v>
      </c>
      <c r="KD277" s="2" t="s">
        <v>197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210</v>
      </c>
      <c r="KP277" s="2" t="s">
        <v>243</v>
      </c>
      <c r="KQ277" s="2" t="s">
        <v>2943</v>
      </c>
      <c r="KR277" s="2" t="s">
        <v>820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242</v>
      </c>
      <c r="LB277" s="2" t="s">
        <v>197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243</v>
      </c>
      <c r="LO277" s="2" t="s">
        <v>412</v>
      </c>
      <c r="LP277" s="2" t="s">
        <v>200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254</v>
      </c>
      <c r="LZ277" s="2" t="s">
        <v>197</v>
      </c>
      <c r="MA277" s="2" t="s">
        <v>200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228</v>
      </c>
      <c r="ML277" s="2" t="s">
        <v>197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242</v>
      </c>
      <c r="MX277" s="2" t="s">
        <v>243</v>
      </c>
      <c r="MY277" s="2" t="s">
        <v>200</v>
      </c>
      <c r="MZ277" s="2" t="s">
        <v>200</v>
      </c>
      <c r="NA277" s="2" t="s">
        <v>212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254</v>
      </c>
      <c r="NJ277" s="2" t="s">
        <v>197</v>
      </c>
      <c r="NK277" s="2" t="s">
        <v>200</v>
      </c>
      <c r="NL277" s="2" t="s">
        <v>200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210</v>
      </c>
      <c r="NV277" s="2" t="s">
        <v>243</v>
      </c>
      <c r="NW277" s="2" t="s">
        <v>2722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200</v>
      </c>
      <c r="OH277" s="2" t="s">
        <v>200</v>
      </c>
      <c r="OI277" s="2" t="s">
        <v>200</v>
      </c>
      <c r="OJ277" s="2" t="s">
        <v>200</v>
      </c>
      <c r="OK277" s="2" t="s">
        <v>200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307</v>
      </c>
      <c r="PF277" s="2" t="s">
        <v>197</v>
      </c>
      <c r="PG277" s="2" t="s">
        <v>2944</v>
      </c>
      <c r="PH277" s="2" t="s">
        <v>200</v>
      </c>
      <c r="PI277" s="2" t="s">
        <v>212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242</v>
      </c>
      <c r="PR277" s="2" t="s">
        <v>197</v>
      </c>
      <c r="PS277" s="2" t="s">
        <v>200</v>
      </c>
      <c r="PT277" s="2" t="s">
        <v>200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254</v>
      </c>
      <c r="QD277" s="2" t="s">
        <v>197</v>
      </c>
      <c r="QE277" s="2" t="s">
        <v>200</v>
      </c>
      <c r="QF277" s="2" t="s">
        <v>200</v>
      </c>
      <c r="QG277" s="2" t="s">
        <v>212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200</v>
      </c>
      <c r="QP277" s="2" t="s">
        <v>200</v>
      </c>
      <c r="QQ277" s="2" t="s">
        <v>200</v>
      </c>
      <c r="QR277" s="2" t="s">
        <v>200</v>
      </c>
      <c r="QS277" s="2" t="s">
        <v>200</v>
      </c>
      <c r="QT277" s="2" t="s">
        <v>200</v>
      </c>
      <c r="QU277" s="4">
        <v>190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110</v>
      </c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>
        <v>450</v>
      </c>
      <c r="TD277" s="4"/>
      <c r="TE277" s="4"/>
      <c r="TF277" s="4"/>
      <c r="TG277" s="4"/>
      <c r="TH277" s="4"/>
      <c r="TI277" s="4"/>
      <c r="TJ277" s="4"/>
    </row>
    <row r="278">
      <c r="A278" s="2" t="s">
        <v>2945</v>
      </c>
      <c r="B278" s="2" t="s">
        <v>189</v>
      </c>
      <c r="C278" s="2" t="s">
        <v>2693</v>
      </c>
      <c r="D278" s="2" t="s">
        <v>2274</v>
      </c>
      <c r="E278" s="2" t="s">
        <v>2867</v>
      </c>
      <c r="F278" s="2" t="s">
        <v>2921</v>
      </c>
      <c r="G278" s="2" t="s">
        <v>2921</v>
      </c>
      <c r="H278" s="2" t="s">
        <v>2921</v>
      </c>
      <c r="I278" s="2" t="s">
        <v>2922</v>
      </c>
      <c r="J278" s="2" t="s">
        <v>262</v>
      </c>
      <c r="K278" s="2" t="s">
        <v>2849</v>
      </c>
      <c r="L278" s="3">
        <v>59.42</v>
      </c>
      <c r="M278" s="3">
        <v>62.39</v>
      </c>
      <c r="N278" s="3">
        <v>129.99</v>
      </c>
      <c r="O278" s="2" t="s">
        <v>197</v>
      </c>
      <c r="P278" s="2" t="s">
        <v>528</v>
      </c>
      <c r="Q278" s="2" t="s">
        <v>199</v>
      </c>
      <c r="R278" s="2" t="s">
        <v>200</v>
      </c>
      <c r="S278" s="2" t="s">
        <v>2936</v>
      </c>
      <c r="T278" s="2" t="s">
        <v>202</v>
      </c>
      <c r="U278" s="2" t="s">
        <v>203</v>
      </c>
      <c r="V278" s="2" t="s">
        <v>859</v>
      </c>
      <c r="W278" s="2" t="s">
        <v>2735</v>
      </c>
      <c r="X278" s="2" t="s">
        <v>2798</v>
      </c>
      <c r="Y278" s="2" t="s">
        <v>778</v>
      </c>
      <c r="Z278" s="4">
        <v>283</v>
      </c>
      <c r="AA278" s="4">
        <f>=ROUNDDOWN(21.7692307692308,0)</f>
      </c>
      <c r="AB278" s="5">
        <v>13</v>
      </c>
      <c r="AC278" s="2" t="s">
        <v>926</v>
      </c>
      <c r="AD278" s="4">
        <v>168</v>
      </c>
      <c r="AE278" s="4">
        <v>518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/>
      <c r="AP278" s="4"/>
      <c r="AQ278" s="8"/>
      <c r="AR278" s="4">
        <v>13</v>
      </c>
      <c r="AS278" s="8">
        <v>833.28</v>
      </c>
      <c r="AT278" s="7">
        <v>-1</v>
      </c>
      <c r="AU278" s="7">
        <v>-1</v>
      </c>
      <c r="AV278" s="4" t="s">
        <v>200</v>
      </c>
      <c r="AW278" s="8" t="s">
        <v>200</v>
      </c>
      <c r="AX278" s="4" t="s">
        <v>200</v>
      </c>
      <c r="AY278" s="8" t="s">
        <v>200</v>
      </c>
      <c r="AZ278" s="7" t="s">
        <v>200</v>
      </c>
      <c r="BA278" s="7" t="s">
        <v>200</v>
      </c>
      <c r="BB278" s="7"/>
      <c r="BC278" s="4" t="s">
        <v>200</v>
      </c>
      <c r="BD278" s="8" t="s">
        <v>200</v>
      </c>
      <c r="BE278" s="4" t="s">
        <v>200</v>
      </c>
      <c r="BF278" s="8" t="s">
        <v>200</v>
      </c>
      <c r="BG278" s="7" t="s">
        <v>200</v>
      </c>
      <c r="BH278" s="7" t="s">
        <v>200</v>
      </c>
      <c r="BI278" s="7" t="s">
        <v>200</v>
      </c>
      <c r="BJ278" s="4"/>
      <c r="BK278" s="8"/>
      <c r="BL278" s="2" t="s">
        <v>2946</v>
      </c>
      <c r="BM278" s="7"/>
      <c r="BN278" s="7"/>
      <c r="BO278" s="4"/>
      <c r="BP278" s="8"/>
      <c r="BQ278" s="4">
        <v>3</v>
      </c>
      <c r="BR278" s="8">
        <v>204.99</v>
      </c>
      <c r="BS278" s="7">
        <v>-1</v>
      </c>
      <c r="BT278" s="7">
        <v>-1</v>
      </c>
      <c r="BU278" s="2" t="s">
        <v>210</v>
      </c>
      <c r="BV278" s="2" t="s">
        <v>197</v>
      </c>
      <c r="BW278" s="2" t="s">
        <v>200</v>
      </c>
      <c r="BX278" s="2" t="s">
        <v>1817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197</v>
      </c>
      <c r="CI278" s="2" t="s">
        <v>1693</v>
      </c>
      <c r="CJ278" s="2" t="s">
        <v>365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251</v>
      </c>
      <c r="CU278" s="2" t="s">
        <v>771</v>
      </c>
      <c r="CV278" s="2" t="s">
        <v>2873</v>
      </c>
      <c r="CW278" s="2" t="s">
        <v>212</v>
      </c>
      <c r="CX278" s="2" t="s">
        <v>200</v>
      </c>
      <c r="CY278" s="4"/>
      <c r="CZ278" s="8"/>
      <c r="DA278" s="4">
        <v>1</v>
      </c>
      <c r="DB278" s="8">
        <v>67.38</v>
      </c>
      <c r="DC278" s="7">
        <v>-1</v>
      </c>
      <c r="DD278" s="7">
        <v>-1</v>
      </c>
      <c r="DE278" s="2" t="s">
        <v>210</v>
      </c>
      <c r="DF278" s="2" t="s">
        <v>197</v>
      </c>
      <c r="DG278" s="2" t="s">
        <v>2938</v>
      </c>
      <c r="DH278" s="2" t="s">
        <v>2006</v>
      </c>
      <c r="DI278" s="2" t="s">
        <v>212</v>
      </c>
      <c r="DJ278" s="2" t="s">
        <v>200</v>
      </c>
      <c r="DK278" s="4"/>
      <c r="DL278" s="8"/>
      <c r="DM278" s="4">
        <v>4</v>
      </c>
      <c r="DN278" s="8">
        <v>261.44</v>
      </c>
      <c r="DO278" s="7">
        <v>-1</v>
      </c>
      <c r="DP278" s="7">
        <v>-1</v>
      </c>
      <c r="DQ278" s="2" t="s">
        <v>210</v>
      </c>
      <c r="DR278" s="2" t="s">
        <v>197</v>
      </c>
      <c r="DS278" s="2" t="s">
        <v>2938</v>
      </c>
      <c r="DT278" s="2" t="s">
        <v>2939</v>
      </c>
      <c r="DU278" s="2" t="s">
        <v>212</v>
      </c>
      <c r="DV278" s="2" t="s">
        <v>200</v>
      </c>
      <c r="DW278" s="4"/>
      <c r="DX278" s="8"/>
      <c r="DY278" s="4"/>
      <c r="DZ278" s="8"/>
      <c r="EA278" s="7"/>
      <c r="EB278" s="7"/>
      <c r="EC278" s="2" t="s">
        <v>210</v>
      </c>
      <c r="ED278" s="2" t="s">
        <v>197</v>
      </c>
      <c r="EE278" s="2" t="s">
        <v>2940</v>
      </c>
      <c r="EF278" s="2" t="s">
        <v>2947</v>
      </c>
      <c r="EG278" s="2" t="s">
        <v>212</v>
      </c>
      <c r="EH278" s="2" t="s">
        <v>200</v>
      </c>
      <c r="EI278" s="4"/>
      <c r="EJ278" s="8"/>
      <c r="EK278" s="4">
        <v>1</v>
      </c>
      <c r="EL278" s="8">
        <v>65.51</v>
      </c>
      <c r="EM278" s="7">
        <v>-1</v>
      </c>
      <c r="EN278" s="7">
        <v>-1</v>
      </c>
      <c r="EO278" s="2" t="s">
        <v>210</v>
      </c>
      <c r="EP278" s="2" t="s">
        <v>197</v>
      </c>
      <c r="EQ278" s="2" t="s">
        <v>2941</v>
      </c>
      <c r="ER278" s="2" t="s">
        <v>492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197</v>
      </c>
      <c r="FC278" s="2" t="s">
        <v>778</v>
      </c>
      <c r="FD278" s="2" t="s">
        <v>2948</v>
      </c>
      <c r="FE278" s="2" t="s">
        <v>212</v>
      </c>
      <c r="FF278" s="2" t="s">
        <v>200</v>
      </c>
      <c r="FG278" s="4"/>
      <c r="FH278" s="8"/>
      <c r="FI278" s="4">
        <v>1</v>
      </c>
      <c r="FJ278" s="8">
        <v>65.51</v>
      </c>
      <c r="FK278" s="7">
        <v>-1</v>
      </c>
      <c r="FL278" s="7">
        <v>-1</v>
      </c>
      <c r="FM278" s="2" t="s">
        <v>210</v>
      </c>
      <c r="FN278" s="2" t="s">
        <v>197</v>
      </c>
      <c r="FO278" s="2" t="s">
        <v>365</v>
      </c>
      <c r="FP278" s="2" t="s">
        <v>2949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210</v>
      </c>
      <c r="FZ278" s="2" t="s">
        <v>197</v>
      </c>
      <c r="GA278" s="2" t="s">
        <v>2856</v>
      </c>
      <c r="GB278" s="2" t="s">
        <v>715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254</v>
      </c>
      <c r="GL278" s="2" t="s">
        <v>197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254</v>
      </c>
      <c r="GX278" s="2" t="s">
        <v>197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254</v>
      </c>
      <c r="HJ278" s="2" t="s">
        <v>197</v>
      </c>
      <c r="HK278" s="2" t="s">
        <v>200</v>
      </c>
      <c r="HL278" s="2" t="s">
        <v>200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254</v>
      </c>
      <c r="HV278" s="2" t="s">
        <v>197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210</v>
      </c>
      <c r="IH278" s="2" t="s">
        <v>197</v>
      </c>
      <c r="II278" s="2" t="s">
        <v>778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228</v>
      </c>
      <c r="IT278" s="2" t="s">
        <v>197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254</v>
      </c>
      <c r="JF278" s="2" t="s">
        <v>197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210</v>
      </c>
      <c r="JR278" s="2" t="s">
        <v>197</v>
      </c>
      <c r="JS278" s="2" t="s">
        <v>2950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228</v>
      </c>
      <c r="KD278" s="2" t="s">
        <v>197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>
        <v>3</v>
      </c>
      <c r="KL278" s="8">
        <v>168.45</v>
      </c>
      <c r="KM278" s="7">
        <v>-1</v>
      </c>
      <c r="KN278" s="7">
        <v>-1</v>
      </c>
      <c r="KO278" s="2" t="s">
        <v>210</v>
      </c>
      <c r="KP278" s="2" t="s">
        <v>243</v>
      </c>
      <c r="KQ278" s="2" t="s">
        <v>2943</v>
      </c>
      <c r="KR278" s="2" t="s">
        <v>1328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242</v>
      </c>
      <c r="LB278" s="2" t="s">
        <v>197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243</v>
      </c>
      <c r="LO278" s="2" t="s">
        <v>412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254</v>
      </c>
      <c r="LZ278" s="2" t="s">
        <v>197</v>
      </c>
      <c r="MA278" s="2" t="s">
        <v>200</v>
      </c>
      <c r="MB278" s="2" t="s">
        <v>200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228</v>
      </c>
      <c r="ML278" s="2" t="s">
        <v>197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242</v>
      </c>
      <c r="MX278" s="2" t="s">
        <v>243</v>
      </c>
      <c r="MY278" s="2" t="s">
        <v>200</v>
      </c>
      <c r="MZ278" s="2" t="s">
        <v>200</v>
      </c>
      <c r="NA278" s="2" t="s">
        <v>212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254</v>
      </c>
      <c r="NJ278" s="2" t="s">
        <v>197</v>
      </c>
      <c r="NK278" s="2" t="s">
        <v>200</v>
      </c>
      <c r="NL278" s="2" t="s">
        <v>200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210</v>
      </c>
      <c r="NV278" s="2" t="s">
        <v>243</v>
      </c>
      <c r="NW278" s="2" t="s">
        <v>2950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200</v>
      </c>
      <c r="OH278" s="2" t="s">
        <v>200</v>
      </c>
      <c r="OI278" s="2" t="s">
        <v>200</v>
      </c>
      <c r="OJ278" s="2" t="s">
        <v>200</v>
      </c>
      <c r="OK278" s="2" t="s">
        <v>200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307</v>
      </c>
      <c r="PF278" s="2" t="s">
        <v>197</v>
      </c>
      <c r="PG278" s="2" t="s">
        <v>2944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242</v>
      </c>
      <c r="PR278" s="2" t="s">
        <v>197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254</v>
      </c>
      <c r="QD278" s="2" t="s">
        <v>197</v>
      </c>
      <c r="QE278" s="2" t="s">
        <v>200</v>
      </c>
      <c r="QF278" s="2" t="s">
        <v>200</v>
      </c>
      <c r="QG278" s="2" t="s">
        <v>212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200</v>
      </c>
      <c r="QP278" s="2" t="s">
        <v>200</v>
      </c>
      <c r="QQ278" s="2" t="s">
        <v>200</v>
      </c>
      <c r="QR278" s="2" t="s">
        <v>200</v>
      </c>
      <c r="QS278" s="2" t="s">
        <v>200</v>
      </c>
      <c r="QT278" s="2" t="s">
        <v>200</v>
      </c>
      <c r="QU278" s="4">
        <v>283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>
        <v>168</v>
      </c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>
        <v>350</v>
      </c>
      <c r="TD278" s="4"/>
      <c r="TE278" s="4"/>
      <c r="TF278" s="4"/>
      <c r="TG278" s="4"/>
      <c r="TH278" s="4"/>
      <c r="TI278" s="4"/>
      <c r="TJ278" s="4"/>
    </row>
    <row r="279">
      <c r="A279" s="2" t="s">
        <v>2951</v>
      </c>
      <c r="B279" s="2" t="s">
        <v>189</v>
      </c>
      <c r="C279" s="2" t="s">
        <v>2693</v>
      </c>
      <c r="D279" s="2" t="s">
        <v>2274</v>
      </c>
      <c r="E279" s="2" t="s">
        <v>2867</v>
      </c>
      <c r="F279" s="2" t="s">
        <v>2952</v>
      </c>
      <c r="G279" s="2" t="s">
        <v>2952</v>
      </c>
      <c r="H279" s="2" t="s">
        <v>2952</v>
      </c>
      <c r="I279" s="2" t="s">
        <v>2953</v>
      </c>
      <c r="J279" s="2" t="s">
        <v>195</v>
      </c>
      <c r="K279" s="2" t="s">
        <v>2844</v>
      </c>
      <c r="L279" s="3">
        <v>49.99</v>
      </c>
      <c r="M279" s="3">
        <v>52.49</v>
      </c>
      <c r="N279" s="3">
        <v>99.99</v>
      </c>
      <c r="O279" s="2" t="s">
        <v>197</v>
      </c>
      <c r="P279" s="2" t="s">
        <v>528</v>
      </c>
      <c r="Q279" s="2" t="s">
        <v>199</v>
      </c>
      <c r="R279" s="2" t="s">
        <v>200</v>
      </c>
      <c r="S279" s="2" t="s">
        <v>2954</v>
      </c>
      <c r="T279" s="2" t="s">
        <v>200</v>
      </c>
      <c r="U279" s="2" t="s">
        <v>200</v>
      </c>
      <c r="V279" s="2" t="s">
        <v>1594</v>
      </c>
      <c r="W279" s="2" t="s">
        <v>2735</v>
      </c>
      <c r="X279" s="2" t="s">
        <v>2245</v>
      </c>
      <c r="Y279" s="2" t="s">
        <v>592</v>
      </c>
      <c r="Z279" s="4">
        <v>224</v>
      </c>
      <c r="AA279" s="4">
        <f>=ROUNDDOWN(22.4,0)</f>
      </c>
      <c r="AB279" s="5">
        <v>10</v>
      </c>
      <c r="AC279" s="2" t="s">
        <v>2907</v>
      </c>
      <c r="AD279" s="4">
        <v>90</v>
      </c>
      <c r="AE279" s="4">
        <v>150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/>
      <c r="AP279" s="4">
        <v>8</v>
      </c>
      <c r="AQ279" s="8">
        <v>373.76</v>
      </c>
      <c r="AR279" s="4">
        <v>9</v>
      </c>
      <c r="AS279" s="8">
        <v>441.18</v>
      </c>
      <c r="AT279" s="7">
        <v>-0.1111</v>
      </c>
      <c r="AU279" s="7">
        <v>-0.1528</v>
      </c>
      <c r="AV279" s="4">
        <v>14</v>
      </c>
      <c r="AW279" s="8">
        <v>760.57</v>
      </c>
      <c r="AX279" s="4">
        <v>18</v>
      </c>
      <c r="AY279" s="8">
        <v>950.7</v>
      </c>
      <c r="AZ279" s="7">
        <v>-0.2222</v>
      </c>
      <c r="BA279" s="7">
        <v>-0.2</v>
      </c>
      <c r="BB279" s="7">
        <v>0.4914</v>
      </c>
      <c r="BC279" s="4">
        <v>24</v>
      </c>
      <c r="BD279" s="8">
        <v>1310.52</v>
      </c>
      <c r="BE279" s="4">
        <v>27</v>
      </c>
      <c r="BF279" s="8">
        <v>1457.04</v>
      </c>
      <c r="BG279" s="7">
        <v>-0.1111</v>
      </c>
      <c r="BH279" s="7">
        <v>-0.1006</v>
      </c>
      <c r="BI279" s="7">
        <v>0.5804</v>
      </c>
      <c r="BJ279" s="4">
        <v>8</v>
      </c>
      <c r="BK279" s="8">
        <v>373.76</v>
      </c>
      <c r="BL279" s="2" t="s">
        <v>2955</v>
      </c>
      <c r="BM279" s="7">
        <v>1</v>
      </c>
      <c r="BN279" s="7">
        <v>1</v>
      </c>
      <c r="BO279" s="4">
        <v>3</v>
      </c>
      <c r="BP279" s="8">
        <v>143.88</v>
      </c>
      <c r="BQ279" s="4">
        <v>6</v>
      </c>
      <c r="BR279" s="8">
        <v>287.76</v>
      </c>
      <c r="BS279" s="7">
        <v>-0.5</v>
      </c>
      <c r="BT279" s="7">
        <v>-0.5</v>
      </c>
      <c r="BU279" s="2" t="s">
        <v>210</v>
      </c>
      <c r="BV279" s="2" t="s">
        <v>197</v>
      </c>
      <c r="BW279" s="2" t="s">
        <v>200</v>
      </c>
      <c r="BX279" s="2" t="s">
        <v>2525</v>
      </c>
      <c r="BY279" s="2" t="s">
        <v>212</v>
      </c>
      <c r="BZ279" s="2" t="s">
        <v>200</v>
      </c>
      <c r="CA279" s="4">
        <v>3</v>
      </c>
      <c r="CB279" s="8">
        <v>122.73</v>
      </c>
      <c r="CC279" s="4">
        <v>3</v>
      </c>
      <c r="CD279" s="8">
        <v>153.42</v>
      </c>
      <c r="CE279" s="7"/>
      <c r="CF279" s="7">
        <v>-0.2</v>
      </c>
      <c r="CG279" s="2" t="s">
        <v>210</v>
      </c>
      <c r="CH279" s="2" t="s">
        <v>197</v>
      </c>
      <c r="CI279" s="2" t="s">
        <v>651</v>
      </c>
      <c r="CJ279" s="2" t="s">
        <v>2247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251</v>
      </c>
      <c r="CU279" s="2" t="s">
        <v>2702</v>
      </c>
      <c r="CV279" s="2" t="s">
        <v>894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210</v>
      </c>
      <c r="DF279" s="2" t="s">
        <v>197</v>
      </c>
      <c r="DG279" s="2" t="s">
        <v>654</v>
      </c>
      <c r="DH279" s="2" t="s">
        <v>2956</v>
      </c>
      <c r="DI279" s="2" t="s">
        <v>212</v>
      </c>
      <c r="DJ279" s="2" t="s">
        <v>200</v>
      </c>
      <c r="DK279" s="4">
        <v>1</v>
      </c>
      <c r="DL279" s="8">
        <v>51.27</v>
      </c>
      <c r="DM279" s="4"/>
      <c r="DN279" s="8"/>
      <c r="DO279" s="7"/>
      <c r="DP279" s="7"/>
      <c r="DQ279" s="2" t="s">
        <v>210</v>
      </c>
      <c r="DR279" s="2" t="s">
        <v>197</v>
      </c>
      <c r="DS279" s="2" t="s">
        <v>656</v>
      </c>
      <c r="DT279" s="2" t="s">
        <v>2957</v>
      </c>
      <c r="DU279" s="2" t="s">
        <v>212</v>
      </c>
      <c r="DV279" s="2" t="s">
        <v>200</v>
      </c>
      <c r="DW279" s="4">
        <v>1</v>
      </c>
      <c r="DX279" s="8">
        <v>55.88</v>
      </c>
      <c r="DY279" s="4"/>
      <c r="DZ279" s="8"/>
      <c r="EA279" s="7"/>
      <c r="EB279" s="7"/>
      <c r="EC279" s="2" t="s">
        <v>210</v>
      </c>
      <c r="ED279" s="2" t="s">
        <v>197</v>
      </c>
      <c r="EE279" s="2" t="s">
        <v>294</v>
      </c>
      <c r="EF279" s="2" t="s">
        <v>875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197</v>
      </c>
      <c r="EQ279" s="2" t="s">
        <v>2547</v>
      </c>
      <c r="ER279" s="2" t="s">
        <v>1455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197</v>
      </c>
      <c r="FC279" s="2" t="s">
        <v>596</v>
      </c>
      <c r="FD279" s="2" t="s">
        <v>2958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226</v>
      </c>
      <c r="FP279" s="2" t="s">
        <v>227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197</v>
      </c>
      <c r="GA279" s="2" t="s">
        <v>1082</v>
      </c>
      <c r="GB279" s="2" t="s">
        <v>1420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254</v>
      </c>
      <c r="GL279" s="2" t="s">
        <v>197</v>
      </c>
      <c r="GM279" s="2" t="s">
        <v>200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254</v>
      </c>
      <c r="GX279" s="2" t="s">
        <v>197</v>
      </c>
      <c r="GY279" s="2" t="s">
        <v>200</v>
      </c>
      <c r="GZ279" s="2" t="s">
        <v>200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307</v>
      </c>
      <c r="HJ279" s="2" t="s">
        <v>197</v>
      </c>
      <c r="HK279" s="2" t="s">
        <v>233</v>
      </c>
      <c r="HL279" s="2" t="s">
        <v>2324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254</v>
      </c>
      <c r="HV279" s="2" t="s">
        <v>197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210</v>
      </c>
      <c r="IH279" s="2" t="s">
        <v>197</v>
      </c>
      <c r="II279" s="2" t="s">
        <v>596</v>
      </c>
      <c r="IJ279" s="2" t="s">
        <v>2363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228</v>
      </c>
      <c r="IT279" s="2" t="s">
        <v>197</v>
      </c>
      <c r="IU279" s="2" t="s">
        <v>200</v>
      </c>
      <c r="IV279" s="2" t="s">
        <v>200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228</v>
      </c>
      <c r="JF279" s="2" t="s">
        <v>197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210</v>
      </c>
      <c r="JR279" s="2" t="s">
        <v>197</v>
      </c>
      <c r="JS279" s="2" t="s">
        <v>1817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228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210</v>
      </c>
      <c r="KP279" s="2" t="s">
        <v>243</v>
      </c>
      <c r="KQ279" s="2" t="s">
        <v>945</v>
      </c>
      <c r="KR279" s="2" t="s">
        <v>818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242</v>
      </c>
      <c r="LB279" s="2" t="s">
        <v>197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254</v>
      </c>
      <c r="LN279" s="2" t="s">
        <v>197</v>
      </c>
      <c r="LO279" s="2" t="s">
        <v>200</v>
      </c>
      <c r="LP279" s="2" t="s">
        <v>200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254</v>
      </c>
      <c r="LZ279" s="2" t="s">
        <v>197</v>
      </c>
      <c r="MA279" s="2" t="s">
        <v>664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210</v>
      </c>
      <c r="ML279" s="2" t="s">
        <v>251</v>
      </c>
      <c r="MM279" s="2" t="s">
        <v>2914</v>
      </c>
      <c r="MN279" s="2" t="s">
        <v>2247</v>
      </c>
      <c r="MO279" s="2" t="s">
        <v>499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200</v>
      </c>
      <c r="MY279" s="2" t="s">
        <v>200</v>
      </c>
      <c r="MZ279" s="2" t="s">
        <v>200</v>
      </c>
      <c r="NA279" s="2" t="s">
        <v>200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254</v>
      </c>
      <c r="NJ279" s="2" t="s">
        <v>197</v>
      </c>
      <c r="NK279" s="2" t="s">
        <v>200</v>
      </c>
      <c r="NL279" s="2" t="s">
        <v>200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210</v>
      </c>
      <c r="NV279" s="2" t="s">
        <v>243</v>
      </c>
      <c r="NW279" s="2" t="s">
        <v>2722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200</v>
      </c>
      <c r="OH279" s="2" t="s">
        <v>200</v>
      </c>
      <c r="OI279" s="2" t="s">
        <v>200</v>
      </c>
      <c r="OJ279" s="2" t="s">
        <v>200</v>
      </c>
      <c r="OK279" s="2" t="s">
        <v>200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243</v>
      </c>
      <c r="OU279" s="2" t="s">
        <v>1886</v>
      </c>
      <c r="OV279" s="2" t="s">
        <v>1932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307</v>
      </c>
      <c r="PF279" s="2" t="s">
        <v>197</v>
      </c>
      <c r="PG279" s="2" t="s">
        <v>1061</v>
      </c>
      <c r="PH279" s="2" t="s">
        <v>200</v>
      </c>
      <c r="PI279" s="2" t="s">
        <v>212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242</v>
      </c>
      <c r="PR279" s="2" t="s">
        <v>197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210</v>
      </c>
      <c r="QP279" s="2" t="s">
        <v>243</v>
      </c>
      <c r="QQ279" s="2" t="s">
        <v>256</v>
      </c>
      <c r="QR279" s="2" t="s">
        <v>324</v>
      </c>
      <c r="QS279" s="2" t="s">
        <v>212</v>
      </c>
      <c r="QT279" s="2" t="s">
        <v>200</v>
      </c>
      <c r="QU279" s="4">
        <v>224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90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>
        <v>60</v>
      </c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2959</v>
      </c>
      <c r="B280" s="2" t="s">
        <v>189</v>
      </c>
      <c r="C280" s="2" t="s">
        <v>2693</v>
      </c>
      <c r="D280" s="2" t="s">
        <v>2274</v>
      </c>
      <c r="E280" s="2" t="s">
        <v>2867</v>
      </c>
      <c r="F280" s="2" t="s">
        <v>2952</v>
      </c>
      <c r="G280" s="2" t="s">
        <v>2952</v>
      </c>
      <c r="H280" s="2" t="s">
        <v>2952</v>
      </c>
      <c r="I280" s="2" t="s">
        <v>2953</v>
      </c>
      <c r="J280" s="2" t="s">
        <v>262</v>
      </c>
      <c r="K280" s="2" t="s">
        <v>2844</v>
      </c>
      <c r="L280" s="3">
        <v>54.99</v>
      </c>
      <c r="M280" s="3">
        <v>57.74</v>
      </c>
      <c r="N280" s="3">
        <v>109.99</v>
      </c>
      <c r="O280" s="2" t="s">
        <v>197</v>
      </c>
      <c r="P280" s="2" t="s">
        <v>528</v>
      </c>
      <c r="Q280" s="2" t="s">
        <v>199</v>
      </c>
      <c r="R280" s="2" t="s">
        <v>200</v>
      </c>
      <c r="S280" s="2" t="s">
        <v>2954</v>
      </c>
      <c r="T280" s="2" t="s">
        <v>200</v>
      </c>
      <c r="U280" s="2" t="s">
        <v>200</v>
      </c>
      <c r="V280" s="2" t="s">
        <v>1594</v>
      </c>
      <c r="W280" s="2" t="s">
        <v>2735</v>
      </c>
      <c r="X280" s="2" t="s">
        <v>2245</v>
      </c>
      <c r="Y280" s="2" t="s">
        <v>592</v>
      </c>
      <c r="Z280" s="4">
        <v>261</v>
      </c>
      <c r="AA280" s="4">
        <f>=ROUNDDOWN(32.625,0)</f>
      </c>
      <c r="AB280" s="5">
        <v>8</v>
      </c>
      <c r="AC280" s="2" t="s">
        <v>2907</v>
      </c>
      <c r="AD280" s="4">
        <v>50</v>
      </c>
      <c r="AE280" s="4">
        <v>180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/>
      <c r="AP280" s="4">
        <v>6</v>
      </c>
      <c r="AQ280" s="8">
        <v>386.81</v>
      </c>
      <c r="AR280" s="4">
        <v>9</v>
      </c>
      <c r="AS280" s="8">
        <v>509.52</v>
      </c>
      <c r="AT280" s="7">
        <v>-0.3333</v>
      </c>
      <c r="AU280" s="7">
        <v>-0.2408</v>
      </c>
      <c r="AV280" s="4" t="s">
        <v>200</v>
      </c>
      <c r="AW280" s="8" t="s">
        <v>200</v>
      </c>
      <c r="AX280" s="4" t="s">
        <v>200</v>
      </c>
      <c r="AY280" s="8" t="s">
        <v>200</v>
      </c>
      <c r="AZ280" s="7" t="s">
        <v>200</v>
      </c>
      <c r="BA280" s="7" t="s">
        <v>200</v>
      </c>
      <c r="BB280" s="7">
        <v>0.5086</v>
      </c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 t="s">
        <v>200</v>
      </c>
      <c r="BJ280" s="4">
        <v>6</v>
      </c>
      <c r="BK280" s="8">
        <v>386.81</v>
      </c>
      <c r="BL280" s="2" t="s">
        <v>2960</v>
      </c>
      <c r="BM280" s="7">
        <v>1</v>
      </c>
      <c r="BN280" s="7">
        <v>1</v>
      </c>
      <c r="BO280" s="4">
        <v>3</v>
      </c>
      <c r="BP280" s="8">
        <v>159.63</v>
      </c>
      <c r="BQ280" s="4">
        <v>3</v>
      </c>
      <c r="BR280" s="8">
        <v>159.63</v>
      </c>
      <c r="BS280" s="7"/>
      <c r="BT280" s="7"/>
      <c r="BU280" s="2" t="s">
        <v>210</v>
      </c>
      <c r="BV280" s="2" t="s">
        <v>197</v>
      </c>
      <c r="BW280" s="2" t="s">
        <v>200</v>
      </c>
      <c r="BX280" s="2" t="s">
        <v>2525</v>
      </c>
      <c r="BY280" s="2" t="s">
        <v>212</v>
      </c>
      <c r="BZ280" s="2" t="s">
        <v>200</v>
      </c>
      <c r="CA280" s="4">
        <v>1</v>
      </c>
      <c r="CB280" s="8">
        <v>56.82</v>
      </c>
      <c r="CC280" s="4"/>
      <c r="CD280" s="8"/>
      <c r="CE280" s="7"/>
      <c r="CF280" s="7"/>
      <c r="CG280" s="2" t="s">
        <v>210</v>
      </c>
      <c r="CH280" s="2" t="s">
        <v>197</v>
      </c>
      <c r="CI280" s="2" t="s">
        <v>651</v>
      </c>
      <c r="CJ280" s="2" t="s">
        <v>1385</v>
      </c>
      <c r="CK280" s="2" t="s">
        <v>212</v>
      </c>
      <c r="CL280" s="2" t="s">
        <v>200</v>
      </c>
      <c r="CM280" s="4"/>
      <c r="CN280" s="8"/>
      <c r="CO280" s="4"/>
      <c r="CP280" s="8"/>
      <c r="CQ280" s="7"/>
      <c r="CR280" s="7"/>
      <c r="CS280" s="2" t="s">
        <v>210</v>
      </c>
      <c r="CT280" s="2" t="s">
        <v>251</v>
      </c>
      <c r="CU280" s="2" t="s">
        <v>2702</v>
      </c>
      <c r="CV280" s="2" t="s">
        <v>2961</v>
      </c>
      <c r="CW280" s="2" t="s">
        <v>212</v>
      </c>
      <c r="CX280" s="2" t="s">
        <v>200</v>
      </c>
      <c r="CY280" s="4">
        <v>1</v>
      </c>
      <c r="CZ280" s="8">
        <v>60.37</v>
      </c>
      <c r="DA280" s="4">
        <v>3</v>
      </c>
      <c r="DB280" s="8">
        <v>181.11</v>
      </c>
      <c r="DC280" s="7">
        <v>-0.6667</v>
      </c>
      <c r="DD280" s="7">
        <v>-0.6667</v>
      </c>
      <c r="DE280" s="2" t="s">
        <v>210</v>
      </c>
      <c r="DF280" s="2" t="s">
        <v>197</v>
      </c>
      <c r="DG280" s="2" t="s">
        <v>654</v>
      </c>
      <c r="DH280" s="2" t="s">
        <v>2123</v>
      </c>
      <c r="DI280" s="2" t="s">
        <v>212</v>
      </c>
      <c r="DJ280" s="2" t="s">
        <v>200</v>
      </c>
      <c r="DK280" s="4"/>
      <c r="DL280" s="8"/>
      <c r="DM280" s="4">
        <v>1</v>
      </c>
      <c r="DN280" s="8">
        <v>56.96</v>
      </c>
      <c r="DO280" s="7">
        <v>-1</v>
      </c>
      <c r="DP280" s="7">
        <v>-1</v>
      </c>
      <c r="DQ280" s="2" t="s">
        <v>210</v>
      </c>
      <c r="DR280" s="2" t="s">
        <v>197</v>
      </c>
      <c r="DS280" s="2" t="s">
        <v>656</v>
      </c>
      <c r="DT280" s="2" t="s">
        <v>2957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197</v>
      </c>
      <c r="EE280" s="2" t="s">
        <v>294</v>
      </c>
      <c r="EF280" s="2" t="s">
        <v>1030</v>
      </c>
      <c r="EG280" s="2" t="s">
        <v>212</v>
      </c>
      <c r="EH280" s="2" t="s">
        <v>200</v>
      </c>
      <c r="EI280" s="4"/>
      <c r="EJ280" s="8"/>
      <c r="EK280" s="4">
        <v>2</v>
      </c>
      <c r="EL280" s="8">
        <v>111.82</v>
      </c>
      <c r="EM280" s="7">
        <v>-1</v>
      </c>
      <c r="EN280" s="7">
        <v>-1</v>
      </c>
      <c r="EO280" s="2" t="s">
        <v>210</v>
      </c>
      <c r="EP280" s="2" t="s">
        <v>197</v>
      </c>
      <c r="EQ280" s="2" t="s">
        <v>2547</v>
      </c>
      <c r="ER280" s="2" t="s">
        <v>217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596</v>
      </c>
      <c r="FD280" s="2" t="s">
        <v>2457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210</v>
      </c>
      <c r="FN280" s="2" t="s">
        <v>197</v>
      </c>
      <c r="FO280" s="2" t="s">
        <v>226</v>
      </c>
      <c r="FP280" s="2" t="s">
        <v>216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210</v>
      </c>
      <c r="FZ280" s="2" t="s">
        <v>197</v>
      </c>
      <c r="GA280" s="2" t="s">
        <v>1082</v>
      </c>
      <c r="GB280" s="2" t="s">
        <v>484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254</v>
      </c>
      <c r="GL280" s="2" t="s">
        <v>197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254</v>
      </c>
      <c r="GX280" s="2" t="s">
        <v>197</v>
      </c>
      <c r="GY280" s="2" t="s">
        <v>200</v>
      </c>
      <c r="GZ280" s="2" t="s">
        <v>200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307</v>
      </c>
      <c r="HJ280" s="2" t="s">
        <v>197</v>
      </c>
      <c r="HK280" s="2" t="s">
        <v>233</v>
      </c>
      <c r="HL280" s="2" t="s">
        <v>200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254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>
        <v>1</v>
      </c>
      <c r="IB280" s="8">
        <v>109.99</v>
      </c>
      <c r="IC280" s="4"/>
      <c r="ID280" s="8"/>
      <c r="IE280" s="7"/>
      <c r="IF280" s="7"/>
      <c r="IG280" s="2" t="s">
        <v>210</v>
      </c>
      <c r="IH280" s="2" t="s">
        <v>197</v>
      </c>
      <c r="II280" s="2" t="s">
        <v>596</v>
      </c>
      <c r="IJ280" s="2" t="s">
        <v>2120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228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228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210</v>
      </c>
      <c r="JR280" s="2" t="s">
        <v>197</v>
      </c>
      <c r="JS280" s="2" t="s">
        <v>1817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228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210</v>
      </c>
      <c r="KP280" s="2" t="s">
        <v>243</v>
      </c>
      <c r="KQ280" s="2" t="s">
        <v>945</v>
      </c>
      <c r="KR280" s="2" t="s">
        <v>340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242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254</v>
      </c>
      <c r="LN280" s="2" t="s">
        <v>197</v>
      </c>
      <c r="LO280" s="2" t="s">
        <v>200</v>
      </c>
      <c r="LP280" s="2" t="s">
        <v>200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254</v>
      </c>
      <c r="LZ280" s="2" t="s">
        <v>197</v>
      </c>
      <c r="MA280" s="2" t="s">
        <v>664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210</v>
      </c>
      <c r="ML280" s="2" t="s">
        <v>251</v>
      </c>
      <c r="MM280" s="2" t="s">
        <v>2914</v>
      </c>
      <c r="MN280" s="2" t="s">
        <v>665</v>
      </c>
      <c r="MO280" s="2" t="s">
        <v>499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254</v>
      </c>
      <c r="NJ280" s="2" t="s">
        <v>197</v>
      </c>
      <c r="NK280" s="2" t="s">
        <v>200</v>
      </c>
      <c r="NL280" s="2" t="s">
        <v>200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210</v>
      </c>
      <c r="NV280" s="2" t="s">
        <v>243</v>
      </c>
      <c r="NW280" s="2" t="s">
        <v>2722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200</v>
      </c>
      <c r="OH280" s="2" t="s">
        <v>200</v>
      </c>
      <c r="OI280" s="2" t="s">
        <v>200</v>
      </c>
      <c r="OJ280" s="2" t="s">
        <v>200</v>
      </c>
      <c r="OK280" s="2" t="s">
        <v>200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210</v>
      </c>
      <c r="OT280" s="2" t="s">
        <v>243</v>
      </c>
      <c r="OU280" s="2" t="s">
        <v>1886</v>
      </c>
      <c r="OV280" s="2" t="s">
        <v>2962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307</v>
      </c>
      <c r="PF280" s="2" t="s">
        <v>197</v>
      </c>
      <c r="PG280" s="2" t="s">
        <v>1061</v>
      </c>
      <c r="PH280" s="2" t="s">
        <v>200</v>
      </c>
      <c r="PI280" s="2" t="s">
        <v>212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242</v>
      </c>
      <c r="PR280" s="2" t="s">
        <v>197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210</v>
      </c>
      <c r="QP280" s="2" t="s">
        <v>243</v>
      </c>
      <c r="QQ280" s="2" t="s">
        <v>256</v>
      </c>
      <c r="QR280" s="2" t="s">
        <v>1755</v>
      </c>
      <c r="QS280" s="2" t="s">
        <v>212</v>
      </c>
      <c r="QT280" s="2" t="s">
        <v>200</v>
      </c>
      <c r="QU280" s="4">
        <v>261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50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>
        <v>130</v>
      </c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2963</v>
      </c>
      <c r="B281" s="2" t="s">
        <v>189</v>
      </c>
      <c r="C281" s="2" t="s">
        <v>2693</v>
      </c>
      <c r="D281" s="2" t="s">
        <v>2274</v>
      </c>
      <c r="E281" s="2" t="s">
        <v>2867</v>
      </c>
      <c r="F281" s="2" t="s">
        <v>2952</v>
      </c>
      <c r="G281" s="2" t="s">
        <v>2952</v>
      </c>
      <c r="H281" s="2" t="s">
        <v>2952</v>
      </c>
      <c r="I281" s="2" t="s">
        <v>2964</v>
      </c>
      <c r="J281" s="2" t="s">
        <v>195</v>
      </c>
      <c r="K281" s="2" t="s">
        <v>2849</v>
      </c>
      <c r="L281" s="3">
        <v>49.99</v>
      </c>
      <c r="M281" s="3">
        <v>52.49</v>
      </c>
      <c r="N281" s="3">
        <v>99.99</v>
      </c>
      <c r="O281" s="2" t="s">
        <v>197</v>
      </c>
      <c r="P281" s="2" t="s">
        <v>528</v>
      </c>
      <c r="Q281" s="2" t="s">
        <v>199</v>
      </c>
      <c r="R281" s="2" t="s">
        <v>200</v>
      </c>
      <c r="S281" s="2" t="s">
        <v>2954</v>
      </c>
      <c r="T281" s="2" t="s">
        <v>200</v>
      </c>
      <c r="U281" s="2" t="s">
        <v>200</v>
      </c>
      <c r="V281" s="2" t="s">
        <v>1594</v>
      </c>
      <c r="W281" s="2" t="s">
        <v>2735</v>
      </c>
      <c r="X281" s="2" t="s">
        <v>2245</v>
      </c>
      <c r="Y281" s="2" t="s">
        <v>592</v>
      </c>
      <c r="Z281" s="4">
        <v>160</v>
      </c>
      <c r="AA281" s="4">
        <f>=ROUNDDOWN(20,0)</f>
      </c>
      <c r="AB281" s="5">
        <v>8</v>
      </c>
      <c r="AC281" s="2" t="s">
        <v>158</v>
      </c>
      <c r="AD281" s="4">
        <v>60</v>
      </c>
      <c r="AE281" s="4">
        <v>140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/>
      <c r="AP281" s="4">
        <v>5</v>
      </c>
      <c r="AQ281" s="8">
        <v>258</v>
      </c>
      <c r="AR281" s="4"/>
      <c r="AS281" s="8"/>
      <c r="AT281" s="7"/>
      <c r="AU281" s="7"/>
      <c r="AV281" s="4">
        <v>10</v>
      </c>
      <c r="AW281" s="8">
        <v>549.95</v>
      </c>
      <c r="AX281" s="4">
        <v>9</v>
      </c>
      <c r="AY281" s="8">
        <v>506.34</v>
      </c>
      <c r="AZ281" s="7">
        <v>0.1111</v>
      </c>
      <c r="BA281" s="7">
        <v>0.0861</v>
      </c>
      <c r="BB281" s="7">
        <v>0.4691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>
        <v>0.4196</v>
      </c>
      <c r="BJ281" s="4">
        <v>5</v>
      </c>
      <c r="BK281" s="8">
        <v>258</v>
      </c>
      <c r="BL281" s="2" t="s">
        <v>2965</v>
      </c>
      <c r="BM281" s="7">
        <v>1</v>
      </c>
      <c r="BN281" s="7">
        <v>1</v>
      </c>
      <c r="BO281" s="4">
        <v>2</v>
      </c>
      <c r="BP281" s="8">
        <v>95.92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2360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197</v>
      </c>
      <c r="CI281" s="2" t="s">
        <v>651</v>
      </c>
      <c r="CJ281" s="2" t="s">
        <v>1929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251</v>
      </c>
      <c r="CU281" s="2" t="s">
        <v>2702</v>
      </c>
      <c r="CV281" s="2" t="s">
        <v>1376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210</v>
      </c>
      <c r="DF281" s="2" t="s">
        <v>197</v>
      </c>
      <c r="DG281" s="2" t="s">
        <v>654</v>
      </c>
      <c r="DH281" s="2" t="s">
        <v>616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197</v>
      </c>
      <c r="DS281" s="2" t="s">
        <v>656</v>
      </c>
      <c r="DT281" s="2" t="s">
        <v>2966</v>
      </c>
      <c r="DU281" s="2" t="s">
        <v>212</v>
      </c>
      <c r="DV281" s="2" t="s">
        <v>200</v>
      </c>
      <c r="DW281" s="4">
        <v>2</v>
      </c>
      <c r="DX281" s="8">
        <v>111.76</v>
      </c>
      <c r="DY281" s="4"/>
      <c r="DZ281" s="8"/>
      <c r="EA281" s="7"/>
      <c r="EB281" s="7"/>
      <c r="EC281" s="2" t="s">
        <v>210</v>
      </c>
      <c r="ED281" s="2" t="s">
        <v>197</v>
      </c>
      <c r="EE281" s="2" t="s">
        <v>294</v>
      </c>
      <c r="EF281" s="2" t="s">
        <v>1170</v>
      </c>
      <c r="EG281" s="2" t="s">
        <v>212</v>
      </c>
      <c r="EH281" s="2" t="s">
        <v>200</v>
      </c>
      <c r="EI281" s="4">
        <v>1</v>
      </c>
      <c r="EJ281" s="8">
        <v>50.32</v>
      </c>
      <c r="EK281" s="4"/>
      <c r="EL281" s="8"/>
      <c r="EM281" s="7"/>
      <c r="EN281" s="7"/>
      <c r="EO281" s="2" t="s">
        <v>210</v>
      </c>
      <c r="EP281" s="2" t="s">
        <v>197</v>
      </c>
      <c r="EQ281" s="2" t="s">
        <v>2547</v>
      </c>
      <c r="ER281" s="2" t="s">
        <v>2143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197</v>
      </c>
      <c r="FC281" s="2" t="s">
        <v>596</v>
      </c>
      <c r="FD281" s="2" t="s">
        <v>2967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2297</v>
      </c>
      <c r="FP281" s="2" t="s">
        <v>1380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210</v>
      </c>
      <c r="FZ281" s="2" t="s">
        <v>197</v>
      </c>
      <c r="GA281" s="2" t="s">
        <v>1082</v>
      </c>
      <c r="GB281" s="2" t="s">
        <v>253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254</v>
      </c>
      <c r="GL281" s="2" t="s">
        <v>197</v>
      </c>
      <c r="GM281" s="2" t="s">
        <v>200</v>
      </c>
      <c r="GN281" s="2" t="s">
        <v>200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254</v>
      </c>
      <c r="GX281" s="2" t="s">
        <v>197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307</v>
      </c>
      <c r="HJ281" s="2" t="s">
        <v>197</v>
      </c>
      <c r="HK281" s="2" t="s">
        <v>2011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254</v>
      </c>
      <c r="HV281" s="2" t="s">
        <v>197</v>
      </c>
      <c r="HW281" s="2" t="s">
        <v>200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210</v>
      </c>
      <c r="IH281" s="2" t="s">
        <v>197</v>
      </c>
      <c r="II281" s="2" t="s">
        <v>596</v>
      </c>
      <c r="IJ281" s="2" t="s">
        <v>2120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228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228</v>
      </c>
      <c r="JF281" s="2" t="s">
        <v>197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210</v>
      </c>
      <c r="JR281" s="2" t="s">
        <v>197</v>
      </c>
      <c r="JS281" s="2" t="s">
        <v>2011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228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210</v>
      </c>
      <c r="KP281" s="2" t="s">
        <v>243</v>
      </c>
      <c r="KQ281" s="2" t="s">
        <v>945</v>
      </c>
      <c r="KR281" s="2" t="s">
        <v>497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242</v>
      </c>
      <c r="LB281" s="2" t="s">
        <v>197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254</v>
      </c>
      <c r="LN281" s="2" t="s">
        <v>197</v>
      </c>
      <c r="LO281" s="2" t="s">
        <v>200</v>
      </c>
      <c r="LP281" s="2" t="s">
        <v>200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254</v>
      </c>
      <c r="LZ281" s="2" t="s">
        <v>197</v>
      </c>
      <c r="MA281" s="2" t="s">
        <v>664</v>
      </c>
      <c r="MB281" s="2" t="s">
        <v>200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210</v>
      </c>
      <c r="ML281" s="2" t="s">
        <v>251</v>
      </c>
      <c r="MM281" s="2" t="s">
        <v>2914</v>
      </c>
      <c r="MN281" s="2" t="s">
        <v>2252</v>
      </c>
      <c r="MO281" s="2" t="s">
        <v>499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200</v>
      </c>
      <c r="MY281" s="2" t="s">
        <v>200</v>
      </c>
      <c r="MZ281" s="2" t="s">
        <v>200</v>
      </c>
      <c r="NA281" s="2" t="s">
        <v>200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254</v>
      </c>
      <c r="NJ281" s="2" t="s">
        <v>197</v>
      </c>
      <c r="NK281" s="2" t="s">
        <v>200</v>
      </c>
      <c r="NL281" s="2" t="s">
        <v>200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228</v>
      </c>
      <c r="NV281" s="2" t="s">
        <v>197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200</v>
      </c>
      <c r="OH281" s="2" t="s">
        <v>200</v>
      </c>
      <c r="OI281" s="2" t="s">
        <v>200</v>
      </c>
      <c r="OJ281" s="2" t="s">
        <v>200</v>
      </c>
      <c r="OK281" s="2" t="s">
        <v>200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243</v>
      </c>
      <c r="OU281" s="2" t="s">
        <v>1886</v>
      </c>
      <c r="OV281" s="2" t="s">
        <v>2968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307</v>
      </c>
      <c r="PF281" s="2" t="s">
        <v>197</v>
      </c>
      <c r="PG281" s="2" t="s">
        <v>1061</v>
      </c>
      <c r="PH281" s="2" t="s">
        <v>200</v>
      </c>
      <c r="PI281" s="2" t="s">
        <v>212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242</v>
      </c>
      <c r="PR281" s="2" t="s">
        <v>197</v>
      </c>
      <c r="PS281" s="2" t="s">
        <v>200</v>
      </c>
      <c r="PT281" s="2" t="s">
        <v>200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210</v>
      </c>
      <c r="QP281" s="2" t="s">
        <v>243</v>
      </c>
      <c r="QQ281" s="2" t="s">
        <v>256</v>
      </c>
      <c r="QR281" s="2" t="s">
        <v>1829</v>
      </c>
      <c r="QS281" s="2" t="s">
        <v>212</v>
      </c>
      <c r="QT281" s="2" t="s">
        <v>200</v>
      </c>
      <c r="QU281" s="4">
        <v>160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>
        <v>60</v>
      </c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>
        <v>80</v>
      </c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</row>
    <row r="282">
      <c r="A282" s="2" t="s">
        <v>2969</v>
      </c>
      <c r="B282" s="2" t="s">
        <v>189</v>
      </c>
      <c r="C282" s="2" t="s">
        <v>2693</v>
      </c>
      <c r="D282" s="2" t="s">
        <v>2274</v>
      </c>
      <c r="E282" s="2" t="s">
        <v>2867</v>
      </c>
      <c r="F282" s="2" t="s">
        <v>2952</v>
      </c>
      <c r="G282" s="2" t="s">
        <v>2952</v>
      </c>
      <c r="H282" s="2" t="s">
        <v>2952</v>
      </c>
      <c r="I282" s="2" t="s">
        <v>2964</v>
      </c>
      <c r="J282" s="2" t="s">
        <v>262</v>
      </c>
      <c r="K282" s="2" t="s">
        <v>2849</v>
      </c>
      <c r="L282" s="3">
        <v>54.99</v>
      </c>
      <c r="M282" s="3">
        <v>57.74</v>
      </c>
      <c r="N282" s="3">
        <v>109.99</v>
      </c>
      <c r="O282" s="2" t="s">
        <v>197</v>
      </c>
      <c r="P282" s="2" t="s">
        <v>528</v>
      </c>
      <c r="Q282" s="2" t="s">
        <v>199</v>
      </c>
      <c r="R282" s="2" t="s">
        <v>200</v>
      </c>
      <c r="S282" s="2" t="s">
        <v>2954</v>
      </c>
      <c r="T282" s="2" t="s">
        <v>200</v>
      </c>
      <c r="U282" s="2" t="s">
        <v>200</v>
      </c>
      <c r="V282" s="2" t="s">
        <v>1594</v>
      </c>
      <c r="W282" s="2" t="s">
        <v>2735</v>
      </c>
      <c r="X282" s="2" t="s">
        <v>2245</v>
      </c>
      <c r="Y282" s="2" t="s">
        <v>592</v>
      </c>
      <c r="Z282" s="4">
        <v>116</v>
      </c>
      <c r="AA282" s="4">
        <f>=ROUNDDOWN(29,0)</f>
      </c>
      <c r="AB282" s="5">
        <v>4</v>
      </c>
      <c r="AC282" s="2" t="s">
        <v>2907</v>
      </c>
      <c r="AD282" s="4">
        <v>90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/>
      <c r="AP282" s="4">
        <v>5</v>
      </c>
      <c r="AQ282" s="8">
        <v>291.95</v>
      </c>
      <c r="AR282" s="4">
        <v>9</v>
      </c>
      <c r="AS282" s="8">
        <v>506.34</v>
      </c>
      <c r="AT282" s="7">
        <v>-0.4444</v>
      </c>
      <c r="AU282" s="7">
        <v>-0.4234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0.5309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5</v>
      </c>
      <c r="BK282" s="8">
        <v>291.95</v>
      </c>
      <c r="BL282" s="2" t="s">
        <v>2674</v>
      </c>
      <c r="BM282" s="7">
        <v>1</v>
      </c>
      <c r="BN282" s="7">
        <v>1</v>
      </c>
      <c r="BO282" s="4">
        <v>1</v>
      </c>
      <c r="BP282" s="8">
        <v>53.21</v>
      </c>
      <c r="BQ282" s="4">
        <v>3</v>
      </c>
      <c r="BR282" s="8">
        <v>159.63</v>
      </c>
      <c r="BS282" s="7">
        <v>-0.6667</v>
      </c>
      <c r="BT282" s="7">
        <v>-0.6667</v>
      </c>
      <c r="BU282" s="2" t="s">
        <v>210</v>
      </c>
      <c r="BV282" s="2" t="s">
        <v>197</v>
      </c>
      <c r="BW282" s="2" t="s">
        <v>200</v>
      </c>
      <c r="BX282" s="2" t="s">
        <v>2970</v>
      </c>
      <c r="BY282" s="2" t="s">
        <v>212</v>
      </c>
      <c r="BZ282" s="2" t="s">
        <v>200</v>
      </c>
      <c r="CA282" s="4"/>
      <c r="CB282" s="8"/>
      <c r="CC282" s="4"/>
      <c r="CD282" s="8"/>
      <c r="CE282" s="7"/>
      <c r="CF282" s="7"/>
      <c r="CG282" s="2" t="s">
        <v>210</v>
      </c>
      <c r="CH282" s="2" t="s">
        <v>197</v>
      </c>
      <c r="CI282" s="2" t="s">
        <v>651</v>
      </c>
      <c r="CJ282" s="2" t="s">
        <v>2971</v>
      </c>
      <c r="CK282" s="2" t="s">
        <v>212</v>
      </c>
      <c r="CL282" s="2" t="s">
        <v>200</v>
      </c>
      <c r="CM282" s="4"/>
      <c r="CN282" s="8"/>
      <c r="CO282" s="4">
        <v>1</v>
      </c>
      <c r="CP282" s="8">
        <v>57.19</v>
      </c>
      <c r="CQ282" s="7">
        <v>-1</v>
      </c>
      <c r="CR282" s="7">
        <v>-1</v>
      </c>
      <c r="CS282" s="2" t="s">
        <v>210</v>
      </c>
      <c r="CT282" s="2" t="s">
        <v>251</v>
      </c>
      <c r="CU282" s="2" t="s">
        <v>2702</v>
      </c>
      <c r="CV282" s="2" t="s">
        <v>2961</v>
      </c>
      <c r="CW282" s="2" t="s">
        <v>212</v>
      </c>
      <c r="CX282" s="2" t="s">
        <v>200</v>
      </c>
      <c r="CY282" s="4">
        <v>2</v>
      </c>
      <c r="CZ282" s="8">
        <v>120.74</v>
      </c>
      <c r="DA282" s="4">
        <v>2</v>
      </c>
      <c r="DB282" s="8">
        <v>120.74</v>
      </c>
      <c r="DC282" s="7"/>
      <c r="DD282" s="7"/>
      <c r="DE282" s="2" t="s">
        <v>210</v>
      </c>
      <c r="DF282" s="2" t="s">
        <v>197</v>
      </c>
      <c r="DG282" s="2" t="s">
        <v>654</v>
      </c>
      <c r="DH282" s="2" t="s">
        <v>2573</v>
      </c>
      <c r="DI282" s="2" t="s">
        <v>212</v>
      </c>
      <c r="DJ282" s="2" t="s">
        <v>200</v>
      </c>
      <c r="DK282" s="4"/>
      <c r="DL282" s="8"/>
      <c r="DM282" s="4">
        <v>1</v>
      </c>
      <c r="DN282" s="8">
        <v>56.96</v>
      </c>
      <c r="DO282" s="7">
        <v>-1</v>
      </c>
      <c r="DP282" s="7">
        <v>-1</v>
      </c>
      <c r="DQ282" s="2" t="s">
        <v>210</v>
      </c>
      <c r="DR282" s="2" t="s">
        <v>197</v>
      </c>
      <c r="DS282" s="2" t="s">
        <v>656</v>
      </c>
      <c r="DT282" s="2" t="s">
        <v>2972</v>
      </c>
      <c r="DU282" s="2" t="s">
        <v>212</v>
      </c>
      <c r="DV282" s="2" t="s">
        <v>200</v>
      </c>
      <c r="DW282" s="4">
        <v>1</v>
      </c>
      <c r="DX282" s="8">
        <v>62.09</v>
      </c>
      <c r="DY282" s="4"/>
      <c r="DZ282" s="8"/>
      <c r="EA282" s="7"/>
      <c r="EB282" s="7"/>
      <c r="EC282" s="2" t="s">
        <v>210</v>
      </c>
      <c r="ED282" s="2" t="s">
        <v>197</v>
      </c>
      <c r="EE282" s="2" t="s">
        <v>294</v>
      </c>
      <c r="EF282" s="2" t="s">
        <v>1723</v>
      </c>
      <c r="EG282" s="2" t="s">
        <v>212</v>
      </c>
      <c r="EH282" s="2" t="s">
        <v>200</v>
      </c>
      <c r="EI282" s="4">
        <v>1</v>
      </c>
      <c r="EJ282" s="8">
        <v>55.91</v>
      </c>
      <c r="EK282" s="4">
        <v>2</v>
      </c>
      <c r="EL282" s="8">
        <v>111.82</v>
      </c>
      <c r="EM282" s="7">
        <v>-0.5</v>
      </c>
      <c r="EN282" s="7">
        <v>-0.5</v>
      </c>
      <c r="EO282" s="2" t="s">
        <v>210</v>
      </c>
      <c r="EP282" s="2" t="s">
        <v>197</v>
      </c>
      <c r="EQ282" s="2" t="s">
        <v>2547</v>
      </c>
      <c r="ER282" s="2" t="s">
        <v>217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197</v>
      </c>
      <c r="FC282" s="2" t="s">
        <v>596</v>
      </c>
      <c r="FD282" s="2" t="s">
        <v>677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210</v>
      </c>
      <c r="FN282" s="2" t="s">
        <v>197</v>
      </c>
      <c r="FO282" s="2" t="s">
        <v>226</v>
      </c>
      <c r="FP282" s="2" t="s">
        <v>227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210</v>
      </c>
      <c r="FZ282" s="2" t="s">
        <v>197</v>
      </c>
      <c r="GA282" s="2" t="s">
        <v>1082</v>
      </c>
      <c r="GB282" s="2" t="s">
        <v>1859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254</v>
      </c>
      <c r="GL282" s="2" t="s">
        <v>197</v>
      </c>
      <c r="GM282" s="2" t="s">
        <v>200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254</v>
      </c>
      <c r="GX282" s="2" t="s">
        <v>197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307</v>
      </c>
      <c r="HJ282" s="2" t="s">
        <v>197</v>
      </c>
      <c r="HK282" s="2" t="s">
        <v>2011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254</v>
      </c>
      <c r="HV282" s="2" t="s">
        <v>197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210</v>
      </c>
      <c r="IH282" s="2" t="s">
        <v>197</v>
      </c>
      <c r="II282" s="2" t="s">
        <v>596</v>
      </c>
      <c r="IJ282" s="2" t="s">
        <v>599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228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228</v>
      </c>
      <c r="JF282" s="2" t="s">
        <v>197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210</v>
      </c>
      <c r="JR282" s="2" t="s">
        <v>197</v>
      </c>
      <c r="JS282" s="2" t="s">
        <v>1817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228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210</v>
      </c>
      <c r="KP282" s="2" t="s">
        <v>243</v>
      </c>
      <c r="KQ282" s="2" t="s">
        <v>945</v>
      </c>
      <c r="KR282" s="2" t="s">
        <v>956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242</v>
      </c>
      <c r="LB282" s="2" t="s">
        <v>197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254</v>
      </c>
      <c r="LN282" s="2" t="s">
        <v>197</v>
      </c>
      <c r="LO282" s="2" t="s">
        <v>200</v>
      </c>
      <c r="LP282" s="2" t="s">
        <v>200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254</v>
      </c>
      <c r="LZ282" s="2" t="s">
        <v>197</v>
      </c>
      <c r="MA282" s="2" t="s">
        <v>664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210</v>
      </c>
      <c r="ML282" s="2" t="s">
        <v>251</v>
      </c>
      <c r="MM282" s="2" t="s">
        <v>2914</v>
      </c>
      <c r="MN282" s="2" t="s">
        <v>2973</v>
      </c>
      <c r="MO282" s="2" t="s">
        <v>499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200</v>
      </c>
      <c r="MY282" s="2" t="s">
        <v>200</v>
      </c>
      <c r="MZ282" s="2" t="s">
        <v>200</v>
      </c>
      <c r="NA282" s="2" t="s">
        <v>200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254</v>
      </c>
      <c r="NJ282" s="2" t="s">
        <v>197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228</v>
      </c>
      <c r="NV282" s="2" t="s">
        <v>197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200</v>
      </c>
      <c r="OH282" s="2" t="s">
        <v>200</v>
      </c>
      <c r="OI282" s="2" t="s">
        <v>200</v>
      </c>
      <c r="OJ282" s="2" t="s">
        <v>200</v>
      </c>
      <c r="OK282" s="2" t="s">
        <v>200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243</v>
      </c>
      <c r="OU282" s="2" t="s">
        <v>1886</v>
      </c>
      <c r="OV282" s="2" t="s">
        <v>2368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307</v>
      </c>
      <c r="PF282" s="2" t="s">
        <v>197</v>
      </c>
      <c r="PG282" s="2" t="s">
        <v>2974</v>
      </c>
      <c r="PH282" s="2" t="s">
        <v>200</v>
      </c>
      <c r="PI282" s="2" t="s">
        <v>212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242</v>
      </c>
      <c r="PR282" s="2" t="s">
        <v>197</v>
      </c>
      <c r="PS282" s="2" t="s">
        <v>200</v>
      </c>
      <c r="PT282" s="2" t="s">
        <v>200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210</v>
      </c>
      <c r="QP282" s="2" t="s">
        <v>243</v>
      </c>
      <c r="QQ282" s="2" t="s">
        <v>256</v>
      </c>
      <c r="QR282" s="2" t="s">
        <v>1396</v>
      </c>
      <c r="QS282" s="2" t="s">
        <v>212</v>
      </c>
      <c r="QT282" s="2" t="s">
        <v>200</v>
      </c>
      <c r="QU282" s="4">
        <v>116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90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>
        <v>60</v>
      </c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</row>
    <row r="283">
      <c r="A283" s="2" t="s">
        <v>2975</v>
      </c>
      <c r="B283" s="2" t="s">
        <v>189</v>
      </c>
      <c r="C283" s="2" t="s">
        <v>2693</v>
      </c>
      <c r="D283" s="2" t="s">
        <v>2274</v>
      </c>
      <c r="E283" s="2" t="s">
        <v>2867</v>
      </c>
      <c r="F283" s="2" t="s">
        <v>2976</v>
      </c>
      <c r="G283" s="2" t="s">
        <v>2976</v>
      </c>
      <c r="H283" s="2" t="s">
        <v>2976</v>
      </c>
      <c r="I283" s="2" t="s">
        <v>2964</v>
      </c>
      <c r="J283" s="2" t="s">
        <v>195</v>
      </c>
      <c r="K283" s="2" t="s">
        <v>430</v>
      </c>
      <c r="L283" s="3">
        <v>49.99</v>
      </c>
      <c r="M283" s="3">
        <v>52.49</v>
      </c>
      <c r="N283" s="3">
        <v>109.99</v>
      </c>
      <c r="O283" s="2" t="s">
        <v>197</v>
      </c>
      <c r="P283" s="2" t="s">
        <v>431</v>
      </c>
      <c r="Q283" s="2" t="s">
        <v>199</v>
      </c>
      <c r="R283" s="2" t="s">
        <v>200</v>
      </c>
      <c r="S283" s="2" t="s">
        <v>2954</v>
      </c>
      <c r="T283" s="2" t="s">
        <v>200</v>
      </c>
      <c r="U283" s="2" t="s">
        <v>200</v>
      </c>
      <c r="V283" s="2" t="s">
        <v>1594</v>
      </c>
      <c r="W283" s="2" t="s">
        <v>2735</v>
      </c>
      <c r="X283" s="2" t="s">
        <v>2245</v>
      </c>
      <c r="Y283" s="2" t="s">
        <v>592</v>
      </c>
      <c r="Z283" s="4">
        <v>234</v>
      </c>
      <c r="AA283" s="4">
        <f>=ROUNDDOWN(14.625,0)</f>
      </c>
      <c r="AB283" s="5">
        <v>16</v>
      </c>
      <c r="AC283" s="2" t="s">
        <v>1230</v>
      </c>
      <c r="AD283" s="4">
        <v>40</v>
      </c>
      <c r="AE283" s="4">
        <v>480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/>
      <c r="AP283" s="4">
        <v>9</v>
      </c>
      <c r="AQ283" s="8">
        <v>445.42</v>
      </c>
      <c r="AR283" s="4">
        <v>66</v>
      </c>
      <c r="AS283" s="8">
        <v>3591.86</v>
      </c>
      <c r="AT283" s="7">
        <v>-0.8636</v>
      </c>
      <c r="AU283" s="7">
        <v>-0.876</v>
      </c>
      <c r="AV283" s="4">
        <v>19</v>
      </c>
      <c r="AW283" s="8">
        <v>1050.31</v>
      </c>
      <c r="AX283" s="4">
        <v>97</v>
      </c>
      <c r="AY283" s="8">
        <v>5500.66</v>
      </c>
      <c r="AZ283" s="7">
        <v>-0.8041</v>
      </c>
      <c r="BA283" s="7">
        <v>-0.8091</v>
      </c>
      <c r="BB283" s="7">
        <v>0.4241</v>
      </c>
      <c r="BC283" s="4">
        <v>19</v>
      </c>
      <c r="BD283" s="8">
        <v>1050.31</v>
      </c>
      <c r="BE283" s="4">
        <v>97</v>
      </c>
      <c r="BF283" s="8">
        <v>5500.66</v>
      </c>
      <c r="BG283" s="7">
        <v>-0.8041</v>
      </c>
      <c r="BH283" s="7">
        <v>-0.8091</v>
      </c>
      <c r="BI283" s="7">
        <v>1</v>
      </c>
      <c r="BJ283" s="4">
        <v>9</v>
      </c>
      <c r="BK283" s="8">
        <v>445.42</v>
      </c>
      <c r="BL283" s="2" t="s">
        <v>2977</v>
      </c>
      <c r="BM283" s="7">
        <v>1</v>
      </c>
      <c r="BN283" s="7">
        <v>1</v>
      </c>
      <c r="BO283" s="4">
        <v>1</v>
      </c>
      <c r="BP283" s="8">
        <v>53.96</v>
      </c>
      <c r="BQ283" s="4">
        <v>48</v>
      </c>
      <c r="BR283" s="8">
        <v>2590.08</v>
      </c>
      <c r="BS283" s="7">
        <v>-0.9792</v>
      </c>
      <c r="BT283" s="7">
        <v>-0.9792</v>
      </c>
      <c r="BU283" s="2" t="s">
        <v>210</v>
      </c>
      <c r="BV283" s="2" t="s">
        <v>197</v>
      </c>
      <c r="BW283" s="2" t="s">
        <v>200</v>
      </c>
      <c r="BX283" s="2" t="s">
        <v>2525</v>
      </c>
      <c r="BY283" s="2" t="s">
        <v>212</v>
      </c>
      <c r="BZ283" s="2" t="s">
        <v>200</v>
      </c>
      <c r="CA283" s="4">
        <v>6</v>
      </c>
      <c r="CB283" s="8">
        <v>284.1</v>
      </c>
      <c r="CC283" s="4">
        <v>2</v>
      </c>
      <c r="CD283" s="8">
        <v>99.96</v>
      </c>
      <c r="CE283" s="7">
        <v>2</v>
      </c>
      <c r="CF283" s="7">
        <v>1.8421</v>
      </c>
      <c r="CG283" s="2" t="s">
        <v>210</v>
      </c>
      <c r="CH283" s="2" t="s">
        <v>197</v>
      </c>
      <c r="CI283" s="2" t="s">
        <v>2909</v>
      </c>
      <c r="CJ283" s="2" t="s">
        <v>2978</v>
      </c>
      <c r="CK283" s="2" t="s">
        <v>212</v>
      </c>
      <c r="CL283" s="2" t="s">
        <v>200</v>
      </c>
      <c r="CM283" s="4">
        <v>1</v>
      </c>
      <c r="CN283" s="8">
        <v>51.99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2702</v>
      </c>
      <c r="CV283" s="2" t="s">
        <v>868</v>
      </c>
      <c r="CW283" s="2" t="s">
        <v>212</v>
      </c>
      <c r="CX283" s="2" t="s">
        <v>200</v>
      </c>
      <c r="CY283" s="4"/>
      <c r="CZ283" s="8"/>
      <c r="DA283" s="4">
        <v>11</v>
      </c>
      <c r="DB283" s="8">
        <v>626.01</v>
      </c>
      <c r="DC283" s="7">
        <v>-1</v>
      </c>
      <c r="DD283" s="7">
        <v>-1</v>
      </c>
      <c r="DE283" s="2" t="s">
        <v>210</v>
      </c>
      <c r="DF283" s="2" t="s">
        <v>197</v>
      </c>
      <c r="DG283" s="2" t="s">
        <v>654</v>
      </c>
      <c r="DH283" s="2" t="s">
        <v>1908</v>
      </c>
      <c r="DI283" s="2" t="s">
        <v>212</v>
      </c>
      <c r="DJ283" s="2" t="s">
        <v>200</v>
      </c>
      <c r="DK283" s="4">
        <v>1</v>
      </c>
      <c r="DL283" s="8">
        <v>55.37</v>
      </c>
      <c r="DM283" s="4">
        <v>1</v>
      </c>
      <c r="DN283" s="8">
        <v>55.37</v>
      </c>
      <c r="DO283" s="7"/>
      <c r="DP283" s="7"/>
      <c r="DQ283" s="2" t="s">
        <v>210</v>
      </c>
      <c r="DR283" s="2" t="s">
        <v>197</v>
      </c>
      <c r="DS283" s="2" t="s">
        <v>656</v>
      </c>
      <c r="DT283" s="2" t="s">
        <v>2957</v>
      </c>
      <c r="DU283" s="2" t="s">
        <v>212</v>
      </c>
      <c r="DV283" s="2" t="s">
        <v>200</v>
      </c>
      <c r="DW283" s="4"/>
      <c r="DX283" s="8"/>
      <c r="DY283" s="4"/>
      <c r="DZ283" s="8"/>
      <c r="EA283" s="7"/>
      <c r="EB283" s="7"/>
      <c r="EC283" s="2" t="s">
        <v>210</v>
      </c>
      <c r="ED283" s="2" t="s">
        <v>251</v>
      </c>
      <c r="EE283" s="2" t="s">
        <v>294</v>
      </c>
      <c r="EF283" s="2" t="s">
        <v>1825</v>
      </c>
      <c r="EG283" s="2" t="s">
        <v>212</v>
      </c>
      <c r="EH283" s="2" t="s">
        <v>200</v>
      </c>
      <c r="EI283" s="4"/>
      <c r="EJ283" s="8"/>
      <c r="EK283" s="4">
        <v>3</v>
      </c>
      <c r="EL283" s="8">
        <v>165.33</v>
      </c>
      <c r="EM283" s="7">
        <v>-1</v>
      </c>
      <c r="EN283" s="7">
        <v>-1</v>
      </c>
      <c r="EO283" s="2" t="s">
        <v>210</v>
      </c>
      <c r="EP283" s="2" t="s">
        <v>197</v>
      </c>
      <c r="EQ283" s="2" t="s">
        <v>2547</v>
      </c>
      <c r="ER283" s="2" t="s">
        <v>2979</v>
      </c>
      <c r="ES283" s="2" t="s">
        <v>212</v>
      </c>
      <c r="ET283" s="2" t="s">
        <v>200</v>
      </c>
      <c r="EU283" s="4"/>
      <c r="EV283" s="8"/>
      <c r="EW283" s="4"/>
      <c r="EX283" s="8"/>
      <c r="EY283" s="7"/>
      <c r="EZ283" s="7"/>
      <c r="FA283" s="2" t="s">
        <v>210</v>
      </c>
      <c r="FB283" s="2" t="s">
        <v>197</v>
      </c>
      <c r="FC283" s="2" t="s">
        <v>596</v>
      </c>
      <c r="FD283" s="2" t="s">
        <v>2980</v>
      </c>
      <c r="FE283" s="2" t="s">
        <v>212</v>
      </c>
      <c r="FF283" s="2" t="s">
        <v>200</v>
      </c>
      <c r="FG283" s="4"/>
      <c r="FH283" s="8"/>
      <c r="FI283" s="4">
        <v>1</v>
      </c>
      <c r="FJ283" s="8">
        <v>55.11</v>
      </c>
      <c r="FK283" s="7">
        <v>-1</v>
      </c>
      <c r="FL283" s="7">
        <v>-1</v>
      </c>
      <c r="FM283" s="2" t="s">
        <v>210</v>
      </c>
      <c r="FN283" s="2" t="s">
        <v>197</v>
      </c>
      <c r="FO283" s="2" t="s">
        <v>226</v>
      </c>
      <c r="FP283" s="2" t="s">
        <v>2490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1082</v>
      </c>
      <c r="GB283" s="2" t="s">
        <v>704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254</v>
      </c>
      <c r="GL283" s="2" t="s">
        <v>197</v>
      </c>
      <c r="GM283" s="2" t="s">
        <v>200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1017</v>
      </c>
      <c r="GX283" s="2" t="s">
        <v>243</v>
      </c>
      <c r="GY283" s="2" t="s">
        <v>1321</v>
      </c>
      <c r="GZ283" s="2" t="s">
        <v>2981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307</v>
      </c>
      <c r="HJ283" s="2" t="s">
        <v>197</v>
      </c>
      <c r="HK283" s="2" t="s">
        <v>233</v>
      </c>
      <c r="HL283" s="2" t="s">
        <v>635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307</v>
      </c>
      <c r="HV283" s="2" t="s">
        <v>197</v>
      </c>
      <c r="HW283" s="2" t="s">
        <v>521</v>
      </c>
      <c r="HX283" s="2" t="s">
        <v>2008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210</v>
      </c>
      <c r="IH283" s="2" t="s">
        <v>197</v>
      </c>
      <c r="II283" s="2" t="s">
        <v>596</v>
      </c>
      <c r="IJ283" s="2" t="s">
        <v>2340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228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228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210</v>
      </c>
      <c r="JR283" s="2" t="s">
        <v>197</v>
      </c>
      <c r="JS283" s="2" t="s">
        <v>1817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228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210</v>
      </c>
      <c r="KP283" s="2" t="s">
        <v>243</v>
      </c>
      <c r="KQ283" s="2" t="s">
        <v>945</v>
      </c>
      <c r="KR283" s="2" t="s">
        <v>2928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242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210</v>
      </c>
      <c r="LN283" s="2" t="s">
        <v>243</v>
      </c>
      <c r="LO283" s="2" t="s">
        <v>410</v>
      </c>
      <c r="LP283" s="2" t="s">
        <v>792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197</v>
      </c>
      <c r="MA283" s="2" t="s">
        <v>664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210</v>
      </c>
      <c r="ML283" s="2" t="s">
        <v>251</v>
      </c>
      <c r="MM283" s="2" t="s">
        <v>2914</v>
      </c>
      <c r="MN283" s="2" t="s">
        <v>2251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200</v>
      </c>
      <c r="MY283" s="2" t="s">
        <v>200</v>
      </c>
      <c r="MZ283" s="2" t="s">
        <v>200</v>
      </c>
      <c r="NA283" s="2" t="s">
        <v>200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254</v>
      </c>
      <c r="NJ283" s="2" t="s">
        <v>197</v>
      </c>
      <c r="NK283" s="2" t="s">
        <v>200</v>
      </c>
      <c r="NL283" s="2" t="s">
        <v>200</v>
      </c>
      <c r="NM283" s="2" t="s">
        <v>212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228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200</v>
      </c>
      <c r="OH283" s="2" t="s">
        <v>200</v>
      </c>
      <c r="OI283" s="2" t="s">
        <v>200</v>
      </c>
      <c r="OJ283" s="2" t="s">
        <v>200</v>
      </c>
      <c r="OK283" s="2" t="s">
        <v>200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243</v>
      </c>
      <c r="OU283" s="2" t="s">
        <v>1886</v>
      </c>
      <c r="OV283" s="2" t="s">
        <v>2302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307</v>
      </c>
      <c r="PF283" s="2" t="s">
        <v>197</v>
      </c>
      <c r="PG283" s="2" t="s">
        <v>1061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242</v>
      </c>
      <c r="PR283" s="2" t="s">
        <v>197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210</v>
      </c>
      <c r="QP283" s="2" t="s">
        <v>243</v>
      </c>
      <c r="QQ283" s="2" t="s">
        <v>256</v>
      </c>
      <c r="QR283" s="2" t="s">
        <v>990</v>
      </c>
      <c r="QS283" s="2" t="s">
        <v>212</v>
      </c>
      <c r="QT283" s="2" t="s">
        <v>200</v>
      </c>
      <c r="QU283" s="4">
        <v>234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>
        <v>40</v>
      </c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>
        <v>60</v>
      </c>
      <c r="SB283" s="4"/>
      <c r="SC283" s="4"/>
      <c r="SD283" s="4"/>
      <c r="SE283" s="4"/>
      <c r="SF283" s="4"/>
      <c r="SG283" s="4">
        <v>60</v>
      </c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>
        <v>210</v>
      </c>
      <c r="SZ283" s="4"/>
      <c r="TA283" s="4"/>
      <c r="TB283" s="4"/>
      <c r="TC283" s="4">
        <v>110</v>
      </c>
      <c r="TD283" s="4"/>
      <c r="TE283" s="4"/>
      <c r="TF283" s="4"/>
      <c r="TG283" s="4"/>
      <c r="TH283" s="4"/>
      <c r="TI283" s="4"/>
      <c r="TJ283" s="4"/>
    </row>
    <row r="284">
      <c r="A284" s="2" t="s">
        <v>2982</v>
      </c>
      <c r="B284" s="2" t="s">
        <v>189</v>
      </c>
      <c r="C284" s="2" t="s">
        <v>2693</v>
      </c>
      <c r="D284" s="2" t="s">
        <v>2274</v>
      </c>
      <c r="E284" s="2" t="s">
        <v>2867</v>
      </c>
      <c r="F284" s="2" t="s">
        <v>2976</v>
      </c>
      <c r="G284" s="2" t="s">
        <v>2976</v>
      </c>
      <c r="H284" s="2" t="s">
        <v>2976</v>
      </c>
      <c r="I284" s="2" t="s">
        <v>2964</v>
      </c>
      <c r="J284" s="2" t="s">
        <v>262</v>
      </c>
      <c r="K284" s="2" t="s">
        <v>430</v>
      </c>
      <c r="L284" s="3">
        <v>54.99</v>
      </c>
      <c r="M284" s="3">
        <v>57.74</v>
      </c>
      <c r="N284" s="3">
        <v>119.99</v>
      </c>
      <c r="O284" s="2" t="s">
        <v>197</v>
      </c>
      <c r="P284" s="2" t="s">
        <v>431</v>
      </c>
      <c r="Q284" s="2" t="s">
        <v>199</v>
      </c>
      <c r="R284" s="2" t="s">
        <v>200</v>
      </c>
      <c r="S284" s="2" t="s">
        <v>2954</v>
      </c>
      <c r="T284" s="2" t="s">
        <v>200</v>
      </c>
      <c r="U284" s="2" t="s">
        <v>200</v>
      </c>
      <c r="V284" s="2" t="s">
        <v>1594</v>
      </c>
      <c r="W284" s="2" t="s">
        <v>2735</v>
      </c>
      <c r="X284" s="2" t="s">
        <v>2245</v>
      </c>
      <c r="Y284" s="2" t="s">
        <v>592</v>
      </c>
      <c r="Z284" s="4">
        <v>319</v>
      </c>
      <c r="AA284" s="4">
        <f>=ROUNDDOWN(17.7222222222222,0)</f>
      </c>
      <c r="AB284" s="5">
        <v>18</v>
      </c>
      <c r="AC284" s="2" t="s">
        <v>1230</v>
      </c>
      <c r="AD284" s="4">
        <v>220</v>
      </c>
      <c r="AE284" s="4">
        <v>490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/>
      <c r="AP284" s="4">
        <v>10</v>
      </c>
      <c r="AQ284" s="8">
        <v>604.89</v>
      </c>
      <c r="AR284" s="4">
        <v>31</v>
      </c>
      <c r="AS284" s="8">
        <v>1908.8</v>
      </c>
      <c r="AT284" s="7">
        <v>-0.6774</v>
      </c>
      <c r="AU284" s="7">
        <v>-0.6831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0.5759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10</v>
      </c>
      <c r="BK284" s="8">
        <v>604.89</v>
      </c>
      <c r="BL284" s="2" t="s">
        <v>2983</v>
      </c>
      <c r="BM284" s="7">
        <v>1</v>
      </c>
      <c r="BN284" s="7">
        <v>1</v>
      </c>
      <c r="BO284" s="4">
        <v>6</v>
      </c>
      <c r="BP284" s="8">
        <v>359.7</v>
      </c>
      <c r="BQ284" s="4">
        <v>12</v>
      </c>
      <c r="BR284" s="8">
        <v>719.4</v>
      </c>
      <c r="BS284" s="7">
        <v>-0.5</v>
      </c>
      <c r="BT284" s="7">
        <v>-0.5</v>
      </c>
      <c r="BU284" s="2" t="s">
        <v>210</v>
      </c>
      <c r="BV284" s="2" t="s">
        <v>197</v>
      </c>
      <c r="BW284" s="2" t="s">
        <v>200</v>
      </c>
      <c r="BX284" s="2" t="s">
        <v>2525</v>
      </c>
      <c r="BY284" s="2" t="s">
        <v>212</v>
      </c>
      <c r="BZ284" s="2" t="s">
        <v>200</v>
      </c>
      <c r="CA284" s="4"/>
      <c r="CB284" s="8"/>
      <c r="CC284" s="4"/>
      <c r="CD284" s="8"/>
      <c r="CE284" s="7"/>
      <c r="CF284" s="7"/>
      <c r="CG284" s="2" t="s">
        <v>210</v>
      </c>
      <c r="CH284" s="2" t="s">
        <v>197</v>
      </c>
      <c r="CI284" s="2" t="s">
        <v>2909</v>
      </c>
      <c r="CJ284" s="2" t="s">
        <v>2917</v>
      </c>
      <c r="CK284" s="2" t="s">
        <v>212</v>
      </c>
      <c r="CL284" s="2" t="s">
        <v>200</v>
      </c>
      <c r="CM284" s="4"/>
      <c r="CN284" s="8"/>
      <c r="CO284" s="4"/>
      <c r="CP284" s="8"/>
      <c r="CQ284" s="7"/>
      <c r="CR284" s="7"/>
      <c r="CS284" s="2" t="s">
        <v>210</v>
      </c>
      <c r="CT284" s="2" t="s">
        <v>197</v>
      </c>
      <c r="CU284" s="2" t="s">
        <v>2702</v>
      </c>
      <c r="CV284" s="2" t="s">
        <v>868</v>
      </c>
      <c r="CW284" s="2" t="s">
        <v>499</v>
      </c>
      <c r="CX284" s="2" t="s">
        <v>200</v>
      </c>
      <c r="CY284" s="4"/>
      <c r="CZ284" s="8"/>
      <c r="DA284" s="4">
        <v>14</v>
      </c>
      <c r="DB284" s="8">
        <v>885.36</v>
      </c>
      <c r="DC284" s="7">
        <v>-1</v>
      </c>
      <c r="DD284" s="7">
        <v>-1</v>
      </c>
      <c r="DE284" s="2" t="s">
        <v>210</v>
      </c>
      <c r="DF284" s="2" t="s">
        <v>197</v>
      </c>
      <c r="DG284" s="2" t="s">
        <v>654</v>
      </c>
      <c r="DH284" s="2" t="s">
        <v>2984</v>
      </c>
      <c r="DI284" s="2" t="s">
        <v>212</v>
      </c>
      <c r="DJ284" s="2" t="s">
        <v>200</v>
      </c>
      <c r="DK284" s="4">
        <v>3</v>
      </c>
      <c r="DL284" s="8">
        <v>184.56</v>
      </c>
      <c r="DM284" s="4">
        <v>1</v>
      </c>
      <c r="DN284" s="8">
        <v>61.52</v>
      </c>
      <c r="DO284" s="7">
        <v>2</v>
      </c>
      <c r="DP284" s="7">
        <v>2</v>
      </c>
      <c r="DQ284" s="2" t="s">
        <v>210</v>
      </c>
      <c r="DR284" s="2" t="s">
        <v>197</v>
      </c>
      <c r="DS284" s="2" t="s">
        <v>656</v>
      </c>
      <c r="DT284" s="2" t="s">
        <v>2957</v>
      </c>
      <c r="DU284" s="2" t="s">
        <v>212</v>
      </c>
      <c r="DV284" s="2" t="s">
        <v>200</v>
      </c>
      <c r="DW284" s="4"/>
      <c r="DX284" s="8"/>
      <c r="DY284" s="4"/>
      <c r="DZ284" s="8"/>
      <c r="EA284" s="7"/>
      <c r="EB284" s="7"/>
      <c r="EC284" s="2" t="s">
        <v>210</v>
      </c>
      <c r="ED284" s="2" t="s">
        <v>251</v>
      </c>
      <c r="EE284" s="2" t="s">
        <v>294</v>
      </c>
      <c r="EF284" s="2" t="s">
        <v>1825</v>
      </c>
      <c r="EG284" s="2" t="s">
        <v>212</v>
      </c>
      <c r="EH284" s="2" t="s">
        <v>200</v>
      </c>
      <c r="EI284" s="4">
        <v>1</v>
      </c>
      <c r="EJ284" s="8">
        <v>60.63</v>
      </c>
      <c r="EK284" s="4">
        <v>3</v>
      </c>
      <c r="EL284" s="8">
        <v>181.89</v>
      </c>
      <c r="EM284" s="7">
        <v>-0.6667</v>
      </c>
      <c r="EN284" s="7">
        <v>-0.6667</v>
      </c>
      <c r="EO284" s="2" t="s">
        <v>210</v>
      </c>
      <c r="EP284" s="2" t="s">
        <v>197</v>
      </c>
      <c r="EQ284" s="2" t="s">
        <v>2547</v>
      </c>
      <c r="ER284" s="2" t="s">
        <v>1539</v>
      </c>
      <c r="ES284" s="2" t="s">
        <v>212</v>
      </c>
      <c r="ET284" s="2" t="s">
        <v>200</v>
      </c>
      <c r="EU284" s="4"/>
      <c r="EV284" s="8"/>
      <c r="EW284" s="4"/>
      <c r="EX284" s="8"/>
      <c r="EY284" s="7"/>
      <c r="EZ284" s="7"/>
      <c r="FA284" s="2" t="s">
        <v>210</v>
      </c>
      <c r="FB284" s="2" t="s">
        <v>197</v>
      </c>
      <c r="FC284" s="2" t="s">
        <v>596</v>
      </c>
      <c r="FD284" s="2" t="s">
        <v>2919</v>
      </c>
      <c r="FE284" s="2" t="s">
        <v>212</v>
      </c>
      <c r="FF284" s="2" t="s">
        <v>200</v>
      </c>
      <c r="FG284" s="4"/>
      <c r="FH284" s="8"/>
      <c r="FI284" s="4">
        <v>1</v>
      </c>
      <c r="FJ284" s="8">
        <v>60.63</v>
      </c>
      <c r="FK284" s="7">
        <v>-1</v>
      </c>
      <c r="FL284" s="7">
        <v>-1</v>
      </c>
      <c r="FM284" s="2" t="s">
        <v>210</v>
      </c>
      <c r="FN284" s="2" t="s">
        <v>197</v>
      </c>
      <c r="FO284" s="2" t="s">
        <v>226</v>
      </c>
      <c r="FP284" s="2" t="s">
        <v>895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1082</v>
      </c>
      <c r="GB284" s="2" t="s">
        <v>1099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254</v>
      </c>
      <c r="GL284" s="2" t="s">
        <v>197</v>
      </c>
      <c r="GM284" s="2" t="s">
        <v>200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1017</v>
      </c>
      <c r="GX284" s="2" t="s">
        <v>243</v>
      </c>
      <c r="GY284" s="2" t="s">
        <v>1321</v>
      </c>
      <c r="GZ284" s="2" t="s">
        <v>2985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307</v>
      </c>
      <c r="HJ284" s="2" t="s">
        <v>197</v>
      </c>
      <c r="HK284" s="2" t="s">
        <v>233</v>
      </c>
      <c r="HL284" s="2" t="s">
        <v>200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307</v>
      </c>
      <c r="HV284" s="2" t="s">
        <v>197</v>
      </c>
      <c r="HW284" s="2" t="s">
        <v>521</v>
      </c>
      <c r="HX284" s="2" t="s">
        <v>2986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210</v>
      </c>
      <c r="IH284" s="2" t="s">
        <v>197</v>
      </c>
      <c r="II284" s="2" t="s">
        <v>596</v>
      </c>
      <c r="IJ284" s="2" t="s">
        <v>2348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228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228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210</v>
      </c>
      <c r="JR284" s="2" t="s">
        <v>197</v>
      </c>
      <c r="JS284" s="2" t="s">
        <v>2853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228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243</v>
      </c>
      <c r="KQ284" s="2" t="s">
        <v>945</v>
      </c>
      <c r="KR284" s="2" t="s">
        <v>951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242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243</v>
      </c>
      <c r="LO284" s="2" t="s">
        <v>410</v>
      </c>
      <c r="LP284" s="2" t="s">
        <v>2383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197</v>
      </c>
      <c r="MA284" s="2" t="s">
        <v>664</v>
      </c>
      <c r="MB284" s="2" t="s">
        <v>760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210</v>
      </c>
      <c r="ML284" s="2" t="s">
        <v>251</v>
      </c>
      <c r="MM284" s="2" t="s">
        <v>2914</v>
      </c>
      <c r="MN284" s="2" t="s">
        <v>2251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200</v>
      </c>
      <c r="MX284" s="2" t="s">
        <v>200</v>
      </c>
      <c r="MY284" s="2" t="s">
        <v>200</v>
      </c>
      <c r="MZ284" s="2" t="s">
        <v>200</v>
      </c>
      <c r="NA284" s="2" t="s">
        <v>200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254</v>
      </c>
      <c r="NJ284" s="2" t="s">
        <v>197</v>
      </c>
      <c r="NK284" s="2" t="s">
        <v>200</v>
      </c>
      <c r="NL284" s="2" t="s">
        <v>200</v>
      </c>
      <c r="NM284" s="2" t="s">
        <v>212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228</v>
      </c>
      <c r="NV284" s="2" t="s">
        <v>197</v>
      </c>
      <c r="NW284" s="2" t="s">
        <v>200</v>
      </c>
      <c r="NX284" s="2" t="s">
        <v>200</v>
      </c>
      <c r="NY284" s="2" t="s">
        <v>212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200</v>
      </c>
      <c r="OH284" s="2" t="s">
        <v>200</v>
      </c>
      <c r="OI284" s="2" t="s">
        <v>200</v>
      </c>
      <c r="OJ284" s="2" t="s">
        <v>200</v>
      </c>
      <c r="OK284" s="2" t="s">
        <v>200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243</v>
      </c>
      <c r="OU284" s="2" t="s">
        <v>1886</v>
      </c>
      <c r="OV284" s="2" t="s">
        <v>2292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307</v>
      </c>
      <c r="PF284" s="2" t="s">
        <v>197</v>
      </c>
      <c r="PG284" s="2" t="s">
        <v>1061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242</v>
      </c>
      <c r="PR284" s="2" t="s">
        <v>197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210</v>
      </c>
      <c r="QP284" s="2" t="s">
        <v>243</v>
      </c>
      <c r="QQ284" s="2" t="s">
        <v>256</v>
      </c>
      <c r="QR284" s="2" t="s">
        <v>990</v>
      </c>
      <c r="QS284" s="2" t="s">
        <v>212</v>
      </c>
      <c r="QT284" s="2" t="s">
        <v>200</v>
      </c>
      <c r="QU284" s="4">
        <v>319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>
        <v>220</v>
      </c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80</v>
      </c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>
        <v>190</v>
      </c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</row>
    <row r="285">
      <c r="A285" s="2" t="s">
        <v>2987</v>
      </c>
      <c r="B285" s="2" t="s">
        <v>189</v>
      </c>
      <c r="C285" s="2" t="s">
        <v>2693</v>
      </c>
      <c r="D285" s="2" t="s">
        <v>2274</v>
      </c>
      <c r="E285" s="2" t="s">
        <v>2867</v>
      </c>
      <c r="F285" s="2" t="s">
        <v>2988</v>
      </c>
      <c r="G285" s="2" t="s">
        <v>2988</v>
      </c>
      <c r="H285" s="2" t="s">
        <v>2988</v>
      </c>
      <c r="I285" s="2" t="s">
        <v>2989</v>
      </c>
      <c r="J285" s="2" t="s">
        <v>195</v>
      </c>
      <c r="K285" s="2" t="s">
        <v>2844</v>
      </c>
      <c r="L285" s="3">
        <v>49.99</v>
      </c>
      <c r="M285" s="3">
        <v>52.49</v>
      </c>
      <c r="N285" s="3">
        <v>109.99</v>
      </c>
      <c r="O285" s="2" t="s">
        <v>197</v>
      </c>
      <c r="P285" s="2" t="s">
        <v>431</v>
      </c>
      <c r="Q285" s="2" t="s">
        <v>199</v>
      </c>
      <c r="R285" s="2" t="s">
        <v>200</v>
      </c>
      <c r="S285" s="2" t="s">
        <v>2902</v>
      </c>
      <c r="T285" s="2" t="s">
        <v>200</v>
      </c>
      <c r="U285" s="2" t="s">
        <v>200</v>
      </c>
      <c r="V285" s="2" t="s">
        <v>1594</v>
      </c>
      <c r="W285" s="2" t="s">
        <v>2735</v>
      </c>
      <c r="X285" s="2" t="s">
        <v>2245</v>
      </c>
      <c r="Y285" s="2" t="s">
        <v>592</v>
      </c>
      <c r="Z285" s="4">
        <v>394</v>
      </c>
      <c r="AA285" s="4">
        <f>=ROUNDDOWN(32.8333333333333,0)</f>
      </c>
      <c r="AB285" s="5">
        <v>12</v>
      </c>
      <c r="AC285" s="2" t="s">
        <v>2907</v>
      </c>
      <c r="AD285" s="4">
        <v>60</v>
      </c>
      <c r="AE285" s="4">
        <v>520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/>
      <c r="AP285" s="4">
        <v>4</v>
      </c>
      <c r="AQ285" s="8">
        <v>212.62</v>
      </c>
      <c r="AR285" s="4">
        <v>15</v>
      </c>
      <c r="AS285" s="8">
        <v>805.64</v>
      </c>
      <c r="AT285" s="7">
        <v>-0.7333</v>
      </c>
      <c r="AU285" s="7">
        <v>-0.7361</v>
      </c>
      <c r="AV285" s="4">
        <v>16</v>
      </c>
      <c r="AW285" s="8">
        <v>913.2</v>
      </c>
      <c r="AX285" s="4">
        <v>29</v>
      </c>
      <c r="AY285" s="8">
        <v>1658.08</v>
      </c>
      <c r="AZ285" s="7">
        <v>-0.4483</v>
      </c>
      <c r="BA285" s="7">
        <v>-0.4492</v>
      </c>
      <c r="BB285" s="7">
        <v>0.2328</v>
      </c>
      <c r="BC285" s="4">
        <v>16</v>
      </c>
      <c r="BD285" s="8">
        <v>913.2</v>
      </c>
      <c r="BE285" s="4">
        <v>29</v>
      </c>
      <c r="BF285" s="8">
        <v>1658.08</v>
      </c>
      <c r="BG285" s="7">
        <v>-0.4483</v>
      </c>
      <c r="BH285" s="7">
        <v>-0.4492</v>
      </c>
      <c r="BI285" s="7">
        <v>1</v>
      </c>
      <c r="BJ285" s="4">
        <v>4</v>
      </c>
      <c r="BK285" s="8">
        <v>212.62</v>
      </c>
      <c r="BL285" s="2" t="s">
        <v>2990</v>
      </c>
      <c r="BM285" s="7">
        <v>1</v>
      </c>
      <c r="BN285" s="7">
        <v>1</v>
      </c>
      <c r="BO285" s="4">
        <v>1</v>
      </c>
      <c r="BP285" s="8">
        <v>53.21</v>
      </c>
      <c r="BQ285" s="4">
        <v>10</v>
      </c>
      <c r="BR285" s="8">
        <v>532.1</v>
      </c>
      <c r="BS285" s="7">
        <v>-0.9</v>
      </c>
      <c r="BT285" s="7">
        <v>-0.9</v>
      </c>
      <c r="BU285" s="2" t="s">
        <v>210</v>
      </c>
      <c r="BV285" s="2" t="s">
        <v>197</v>
      </c>
      <c r="BW285" s="2" t="s">
        <v>200</v>
      </c>
      <c r="BX285" s="2" t="s">
        <v>2525</v>
      </c>
      <c r="BY285" s="2" t="s">
        <v>499</v>
      </c>
      <c r="BZ285" s="2" t="s">
        <v>200</v>
      </c>
      <c r="CA285" s="4">
        <v>1</v>
      </c>
      <c r="CB285" s="8">
        <v>44.72</v>
      </c>
      <c r="CC285" s="4">
        <v>1</v>
      </c>
      <c r="CD285" s="8">
        <v>52.61</v>
      </c>
      <c r="CE285" s="7"/>
      <c r="CF285" s="7">
        <v>-0.15</v>
      </c>
      <c r="CG285" s="2" t="s">
        <v>210</v>
      </c>
      <c r="CH285" s="2" t="s">
        <v>197</v>
      </c>
      <c r="CI285" s="2" t="s">
        <v>2909</v>
      </c>
      <c r="CJ285" s="2" t="s">
        <v>2991</v>
      </c>
      <c r="CK285" s="2" t="s">
        <v>212</v>
      </c>
      <c r="CL285" s="2" t="s">
        <v>200</v>
      </c>
      <c r="CM285" s="4"/>
      <c r="CN285" s="8"/>
      <c r="CO285" s="4">
        <v>1</v>
      </c>
      <c r="CP285" s="8">
        <v>51.99</v>
      </c>
      <c r="CQ285" s="7">
        <v>-1</v>
      </c>
      <c r="CR285" s="7">
        <v>-1</v>
      </c>
      <c r="CS285" s="2" t="s">
        <v>210</v>
      </c>
      <c r="CT285" s="2" t="s">
        <v>251</v>
      </c>
      <c r="CU285" s="2" t="s">
        <v>2702</v>
      </c>
      <c r="CV285" s="2" t="s">
        <v>2228</v>
      </c>
      <c r="CW285" s="2" t="s">
        <v>212</v>
      </c>
      <c r="CX285" s="2" t="s">
        <v>200</v>
      </c>
      <c r="CY285" s="4"/>
      <c r="CZ285" s="8"/>
      <c r="DA285" s="4">
        <v>2</v>
      </c>
      <c r="DB285" s="8">
        <v>113.82</v>
      </c>
      <c r="DC285" s="7">
        <v>-1</v>
      </c>
      <c r="DD285" s="7">
        <v>-1</v>
      </c>
      <c r="DE285" s="2" t="s">
        <v>210</v>
      </c>
      <c r="DF285" s="2" t="s">
        <v>197</v>
      </c>
      <c r="DG285" s="2" t="s">
        <v>654</v>
      </c>
      <c r="DH285" s="2" t="s">
        <v>2917</v>
      </c>
      <c r="DI285" s="2" t="s">
        <v>212</v>
      </c>
      <c r="DJ285" s="2" t="s">
        <v>200</v>
      </c>
      <c r="DK285" s="4">
        <v>1</v>
      </c>
      <c r="DL285" s="8">
        <v>55.37</v>
      </c>
      <c r="DM285" s="4"/>
      <c r="DN285" s="8"/>
      <c r="DO285" s="7"/>
      <c r="DP285" s="7"/>
      <c r="DQ285" s="2" t="s">
        <v>210</v>
      </c>
      <c r="DR285" s="2" t="s">
        <v>197</v>
      </c>
      <c r="DS285" s="2" t="s">
        <v>656</v>
      </c>
      <c r="DT285" s="2" t="s">
        <v>2992</v>
      </c>
      <c r="DU285" s="2" t="s">
        <v>212</v>
      </c>
      <c r="DV285" s="2" t="s">
        <v>200</v>
      </c>
      <c r="DW285" s="4"/>
      <c r="DX285" s="8"/>
      <c r="DY285" s="4"/>
      <c r="DZ285" s="8"/>
      <c r="EA285" s="7"/>
      <c r="EB285" s="7"/>
      <c r="EC285" s="2" t="s">
        <v>210</v>
      </c>
      <c r="ED285" s="2" t="s">
        <v>197</v>
      </c>
      <c r="EE285" s="2" t="s">
        <v>294</v>
      </c>
      <c r="EF285" s="2" t="s">
        <v>445</v>
      </c>
      <c r="EG285" s="2" t="s">
        <v>212</v>
      </c>
      <c r="EH285" s="2" t="s">
        <v>200</v>
      </c>
      <c r="EI285" s="4"/>
      <c r="EJ285" s="8"/>
      <c r="EK285" s="4"/>
      <c r="EL285" s="8"/>
      <c r="EM285" s="7"/>
      <c r="EN285" s="7"/>
      <c r="EO285" s="2" t="s">
        <v>210</v>
      </c>
      <c r="EP285" s="2" t="s">
        <v>197</v>
      </c>
      <c r="EQ285" s="2" t="s">
        <v>2547</v>
      </c>
      <c r="ER285" s="2" t="s">
        <v>2993</v>
      </c>
      <c r="ES285" s="2" t="s">
        <v>212</v>
      </c>
      <c r="ET285" s="2" t="s">
        <v>200</v>
      </c>
      <c r="EU285" s="4">
        <v>1</v>
      </c>
      <c r="EV285" s="8">
        <v>59.32</v>
      </c>
      <c r="EW285" s="4"/>
      <c r="EX285" s="8"/>
      <c r="EY285" s="7"/>
      <c r="EZ285" s="7"/>
      <c r="FA285" s="2" t="s">
        <v>210</v>
      </c>
      <c r="FB285" s="2" t="s">
        <v>197</v>
      </c>
      <c r="FC285" s="2" t="s">
        <v>596</v>
      </c>
      <c r="FD285" s="2" t="s">
        <v>2958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210</v>
      </c>
      <c r="FN285" s="2" t="s">
        <v>197</v>
      </c>
      <c r="FO285" s="2" t="s">
        <v>226</v>
      </c>
      <c r="FP285" s="2" t="s">
        <v>1104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210</v>
      </c>
      <c r="FZ285" s="2" t="s">
        <v>197</v>
      </c>
      <c r="GA285" s="2" t="s">
        <v>1082</v>
      </c>
      <c r="GB285" s="2" t="s">
        <v>2154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254</v>
      </c>
      <c r="GL285" s="2" t="s">
        <v>197</v>
      </c>
      <c r="GM285" s="2" t="s">
        <v>200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>
        <v>1</v>
      </c>
      <c r="GT285" s="8">
        <v>55.12</v>
      </c>
      <c r="GU285" s="7">
        <v>-1</v>
      </c>
      <c r="GV285" s="7">
        <v>-1</v>
      </c>
      <c r="GW285" s="2" t="s">
        <v>210</v>
      </c>
      <c r="GX285" s="2" t="s">
        <v>197</v>
      </c>
      <c r="GY285" s="2" t="s">
        <v>2708</v>
      </c>
      <c r="GZ285" s="2" t="s">
        <v>2994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233</v>
      </c>
      <c r="HL285" s="2" t="s">
        <v>200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210</v>
      </c>
      <c r="HV285" s="2" t="s">
        <v>197</v>
      </c>
      <c r="HW285" s="2" t="s">
        <v>371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210</v>
      </c>
      <c r="IH285" s="2" t="s">
        <v>197</v>
      </c>
      <c r="II285" s="2" t="s">
        <v>596</v>
      </c>
      <c r="IJ285" s="2" t="s">
        <v>2466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210</v>
      </c>
      <c r="IT285" s="2" t="s">
        <v>197</v>
      </c>
      <c r="IU285" s="2" t="s">
        <v>311</v>
      </c>
      <c r="IV285" s="2" t="s">
        <v>2414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210</v>
      </c>
      <c r="JF285" s="2" t="s">
        <v>197</v>
      </c>
      <c r="JG285" s="2" t="s">
        <v>240</v>
      </c>
      <c r="JH285" s="2" t="s">
        <v>2995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1817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228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243</v>
      </c>
      <c r="KQ285" s="2" t="s">
        <v>945</v>
      </c>
      <c r="KR285" s="2" t="s">
        <v>1151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242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210</v>
      </c>
      <c r="LN285" s="2" t="s">
        <v>243</v>
      </c>
      <c r="LO285" s="2" t="s">
        <v>248</v>
      </c>
      <c r="LP285" s="2" t="s">
        <v>751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406</v>
      </c>
      <c r="LZ285" s="2" t="s">
        <v>243</v>
      </c>
      <c r="MA285" s="2" t="s">
        <v>664</v>
      </c>
      <c r="MB285" s="2" t="s">
        <v>200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251</v>
      </c>
      <c r="MM285" s="2" t="s">
        <v>2914</v>
      </c>
      <c r="MN285" s="2" t="s">
        <v>2996</v>
      </c>
      <c r="MO285" s="2" t="s">
        <v>499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200</v>
      </c>
      <c r="MX285" s="2" t="s">
        <v>200</v>
      </c>
      <c r="MY285" s="2" t="s">
        <v>200</v>
      </c>
      <c r="MZ285" s="2" t="s">
        <v>200</v>
      </c>
      <c r="NA285" s="2" t="s">
        <v>200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254</v>
      </c>
      <c r="NJ285" s="2" t="s">
        <v>197</v>
      </c>
      <c r="NK285" s="2" t="s">
        <v>200</v>
      </c>
      <c r="NL285" s="2" t="s">
        <v>200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210</v>
      </c>
      <c r="NV285" s="2" t="s">
        <v>243</v>
      </c>
      <c r="NW285" s="2" t="s">
        <v>2722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200</v>
      </c>
      <c r="OH285" s="2" t="s">
        <v>200</v>
      </c>
      <c r="OI285" s="2" t="s">
        <v>200</v>
      </c>
      <c r="OJ285" s="2" t="s">
        <v>200</v>
      </c>
      <c r="OK285" s="2" t="s">
        <v>200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243</v>
      </c>
      <c r="OU285" s="2" t="s">
        <v>1886</v>
      </c>
      <c r="OV285" s="2" t="s">
        <v>2962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307</v>
      </c>
      <c r="PF285" s="2" t="s">
        <v>197</v>
      </c>
      <c r="PG285" s="2" t="s">
        <v>1061</v>
      </c>
      <c r="PH285" s="2" t="s">
        <v>200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242</v>
      </c>
      <c r="PR285" s="2" t="s">
        <v>197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210</v>
      </c>
      <c r="QP285" s="2" t="s">
        <v>243</v>
      </c>
      <c r="QQ285" s="2" t="s">
        <v>1835</v>
      </c>
      <c r="QR285" s="2" t="s">
        <v>2997</v>
      </c>
      <c r="QS285" s="2" t="s">
        <v>212</v>
      </c>
      <c r="QT285" s="2" t="s">
        <v>200</v>
      </c>
      <c r="QU285" s="4">
        <v>394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>
        <v>60</v>
      </c>
      <c r="SB285" s="4"/>
      <c r="SC285" s="4"/>
      <c r="SD285" s="4"/>
      <c r="SE285" s="4"/>
      <c r="SF285" s="4"/>
      <c r="SG285" s="4">
        <v>60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400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</row>
    <row r="286">
      <c r="A286" s="2" t="s">
        <v>2998</v>
      </c>
      <c r="B286" s="2" t="s">
        <v>189</v>
      </c>
      <c r="C286" s="2" t="s">
        <v>2693</v>
      </c>
      <c r="D286" s="2" t="s">
        <v>2274</v>
      </c>
      <c r="E286" s="2" t="s">
        <v>2867</v>
      </c>
      <c r="F286" s="2" t="s">
        <v>2988</v>
      </c>
      <c r="G286" s="2" t="s">
        <v>2988</v>
      </c>
      <c r="H286" s="2" t="s">
        <v>2988</v>
      </c>
      <c r="I286" s="2" t="s">
        <v>2989</v>
      </c>
      <c r="J286" s="2" t="s">
        <v>262</v>
      </c>
      <c r="K286" s="2" t="s">
        <v>2844</v>
      </c>
      <c r="L286" s="3">
        <v>54.99</v>
      </c>
      <c r="M286" s="3">
        <v>57.74</v>
      </c>
      <c r="N286" s="3">
        <v>119.99</v>
      </c>
      <c r="O286" s="2" t="s">
        <v>197</v>
      </c>
      <c r="P286" s="2" t="s">
        <v>431</v>
      </c>
      <c r="Q286" s="2" t="s">
        <v>199</v>
      </c>
      <c r="R286" s="2" t="s">
        <v>200</v>
      </c>
      <c r="S286" s="2" t="s">
        <v>2902</v>
      </c>
      <c r="T286" s="2" t="s">
        <v>200</v>
      </c>
      <c r="U286" s="2" t="s">
        <v>200</v>
      </c>
      <c r="V286" s="2" t="s">
        <v>1594</v>
      </c>
      <c r="W286" s="2" t="s">
        <v>2735</v>
      </c>
      <c r="X286" s="2" t="s">
        <v>2245</v>
      </c>
      <c r="Y286" s="2" t="s">
        <v>592</v>
      </c>
      <c r="Z286" s="4">
        <v>575</v>
      </c>
      <c r="AA286" s="4">
        <f>=ROUNDDOWN(44.2307692307692,0)</f>
      </c>
      <c r="AB286" s="5">
        <v>13</v>
      </c>
      <c r="AC286" s="2" t="s">
        <v>2907</v>
      </c>
      <c r="AD286" s="4">
        <v>160</v>
      </c>
      <c r="AE286" s="4">
        <v>560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/>
      <c r="AP286" s="4">
        <v>12</v>
      </c>
      <c r="AQ286" s="8">
        <v>700.58</v>
      </c>
      <c r="AR286" s="4">
        <v>14</v>
      </c>
      <c r="AS286" s="8">
        <v>852.44</v>
      </c>
      <c r="AT286" s="7">
        <v>-0.1429</v>
      </c>
      <c r="AU286" s="7">
        <v>-0.1781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0.7672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12</v>
      </c>
      <c r="BK286" s="8">
        <v>700.58</v>
      </c>
      <c r="BL286" s="2" t="s">
        <v>2999</v>
      </c>
      <c r="BM286" s="7">
        <v>1</v>
      </c>
      <c r="BN286" s="7">
        <v>1</v>
      </c>
      <c r="BO286" s="4">
        <v>4</v>
      </c>
      <c r="BP286" s="8">
        <v>236.52</v>
      </c>
      <c r="BQ286" s="4">
        <v>4</v>
      </c>
      <c r="BR286" s="8">
        <v>236.52</v>
      </c>
      <c r="BS286" s="7"/>
      <c r="BT286" s="7"/>
      <c r="BU286" s="2" t="s">
        <v>210</v>
      </c>
      <c r="BV286" s="2" t="s">
        <v>197</v>
      </c>
      <c r="BW286" s="2" t="s">
        <v>200</v>
      </c>
      <c r="BX286" s="2" t="s">
        <v>2525</v>
      </c>
      <c r="BY286" s="2" t="s">
        <v>499</v>
      </c>
      <c r="BZ286" s="2" t="s">
        <v>200</v>
      </c>
      <c r="CA286" s="4">
        <v>3</v>
      </c>
      <c r="CB286" s="8">
        <v>149.04</v>
      </c>
      <c r="CC286" s="4"/>
      <c r="CD286" s="8"/>
      <c r="CE286" s="7"/>
      <c r="CF286" s="7"/>
      <c r="CG286" s="2" t="s">
        <v>210</v>
      </c>
      <c r="CH286" s="2" t="s">
        <v>197</v>
      </c>
      <c r="CI286" s="2" t="s">
        <v>2909</v>
      </c>
      <c r="CJ286" s="2" t="s">
        <v>2910</v>
      </c>
      <c r="CK286" s="2" t="s">
        <v>212</v>
      </c>
      <c r="CL286" s="2" t="s">
        <v>200</v>
      </c>
      <c r="CM286" s="4"/>
      <c r="CN286" s="8"/>
      <c r="CO286" s="4">
        <v>2</v>
      </c>
      <c r="CP286" s="8">
        <v>114.38</v>
      </c>
      <c r="CQ286" s="7">
        <v>-1</v>
      </c>
      <c r="CR286" s="7">
        <v>-1</v>
      </c>
      <c r="CS286" s="2" t="s">
        <v>210</v>
      </c>
      <c r="CT286" s="2" t="s">
        <v>251</v>
      </c>
      <c r="CU286" s="2" t="s">
        <v>2702</v>
      </c>
      <c r="CV286" s="2" t="s">
        <v>873</v>
      </c>
      <c r="CW286" s="2" t="s">
        <v>212</v>
      </c>
      <c r="CX286" s="2" t="s">
        <v>200</v>
      </c>
      <c r="CY286" s="4"/>
      <c r="CZ286" s="8"/>
      <c r="DA286" s="4">
        <v>3</v>
      </c>
      <c r="DB286" s="8">
        <v>189.72</v>
      </c>
      <c r="DC286" s="7">
        <v>-1</v>
      </c>
      <c r="DD286" s="7">
        <v>-1</v>
      </c>
      <c r="DE286" s="2" t="s">
        <v>210</v>
      </c>
      <c r="DF286" s="2" t="s">
        <v>197</v>
      </c>
      <c r="DG286" s="2" t="s">
        <v>654</v>
      </c>
      <c r="DH286" s="2" t="s">
        <v>2440</v>
      </c>
      <c r="DI286" s="2" t="s">
        <v>212</v>
      </c>
      <c r="DJ286" s="2" t="s">
        <v>200</v>
      </c>
      <c r="DK286" s="4"/>
      <c r="DL286" s="8"/>
      <c r="DM286" s="4"/>
      <c r="DN286" s="8"/>
      <c r="DO286" s="7"/>
      <c r="DP286" s="7"/>
      <c r="DQ286" s="2" t="s">
        <v>210</v>
      </c>
      <c r="DR286" s="2" t="s">
        <v>197</v>
      </c>
      <c r="DS286" s="2" t="s">
        <v>656</v>
      </c>
      <c r="DT286" s="2" t="s">
        <v>3000</v>
      </c>
      <c r="DU286" s="2" t="s">
        <v>212</v>
      </c>
      <c r="DV286" s="2" t="s">
        <v>200</v>
      </c>
      <c r="DW286" s="4">
        <v>1</v>
      </c>
      <c r="DX286" s="8">
        <v>62.09</v>
      </c>
      <c r="DY286" s="4"/>
      <c r="DZ286" s="8"/>
      <c r="EA286" s="7"/>
      <c r="EB286" s="7"/>
      <c r="EC286" s="2" t="s">
        <v>210</v>
      </c>
      <c r="ED286" s="2" t="s">
        <v>251</v>
      </c>
      <c r="EE286" s="2" t="s">
        <v>294</v>
      </c>
      <c r="EF286" s="2" t="s">
        <v>331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2547</v>
      </c>
      <c r="ER286" s="2" t="s">
        <v>2993</v>
      </c>
      <c r="ES286" s="2" t="s">
        <v>212</v>
      </c>
      <c r="ET286" s="2" t="s">
        <v>200</v>
      </c>
      <c r="EU286" s="4">
        <v>1</v>
      </c>
      <c r="EV286" s="8">
        <v>65.25</v>
      </c>
      <c r="EW286" s="4">
        <v>1</v>
      </c>
      <c r="EX286" s="8">
        <v>57.74</v>
      </c>
      <c r="EY286" s="7"/>
      <c r="EZ286" s="7">
        <v>0.1301</v>
      </c>
      <c r="FA286" s="2" t="s">
        <v>210</v>
      </c>
      <c r="FB286" s="2" t="s">
        <v>197</v>
      </c>
      <c r="FC286" s="2" t="s">
        <v>596</v>
      </c>
      <c r="FD286" s="2" t="s">
        <v>2958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210</v>
      </c>
      <c r="FN286" s="2" t="s">
        <v>197</v>
      </c>
      <c r="FO286" s="2" t="s">
        <v>226</v>
      </c>
      <c r="FP286" s="2" t="s">
        <v>3001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210</v>
      </c>
      <c r="FZ286" s="2" t="s">
        <v>197</v>
      </c>
      <c r="GA286" s="2" t="s">
        <v>1082</v>
      </c>
      <c r="GB286" s="2" t="s">
        <v>1420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254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>
        <v>1</v>
      </c>
      <c r="GR286" s="8">
        <v>60.64</v>
      </c>
      <c r="GS286" s="4"/>
      <c r="GT286" s="8"/>
      <c r="GU286" s="7"/>
      <c r="GV286" s="7"/>
      <c r="GW286" s="2" t="s">
        <v>210</v>
      </c>
      <c r="GX286" s="2" t="s">
        <v>197</v>
      </c>
      <c r="GY286" s="2" t="s">
        <v>2708</v>
      </c>
      <c r="GZ286" s="2" t="s">
        <v>3002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233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210</v>
      </c>
      <c r="HV286" s="2" t="s">
        <v>197</v>
      </c>
      <c r="HW286" s="2" t="s">
        <v>371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210</v>
      </c>
      <c r="IH286" s="2" t="s">
        <v>197</v>
      </c>
      <c r="II286" s="2" t="s">
        <v>596</v>
      </c>
      <c r="IJ286" s="2" t="s">
        <v>2625</v>
      </c>
      <c r="IK286" s="2" t="s">
        <v>212</v>
      </c>
      <c r="IL286" s="2" t="s">
        <v>200</v>
      </c>
      <c r="IM286" s="4">
        <v>2</v>
      </c>
      <c r="IN286" s="8">
        <v>127.04</v>
      </c>
      <c r="IO286" s="4">
        <v>4</v>
      </c>
      <c r="IP286" s="8">
        <v>254.08</v>
      </c>
      <c r="IQ286" s="7">
        <v>-0.5</v>
      </c>
      <c r="IR286" s="7">
        <v>-0.5</v>
      </c>
      <c r="IS286" s="2" t="s">
        <v>210</v>
      </c>
      <c r="IT286" s="2" t="s">
        <v>197</v>
      </c>
      <c r="IU286" s="2" t="s">
        <v>311</v>
      </c>
      <c r="IV286" s="2" t="s">
        <v>1818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210</v>
      </c>
      <c r="JF286" s="2" t="s">
        <v>197</v>
      </c>
      <c r="JG286" s="2" t="s">
        <v>240</v>
      </c>
      <c r="JH286" s="2" t="s">
        <v>810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210</v>
      </c>
      <c r="JR286" s="2" t="s">
        <v>197</v>
      </c>
      <c r="JS286" s="2" t="s">
        <v>1817</v>
      </c>
      <c r="JT286" s="2" t="s">
        <v>368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228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210</v>
      </c>
      <c r="KP286" s="2" t="s">
        <v>243</v>
      </c>
      <c r="KQ286" s="2" t="s">
        <v>945</v>
      </c>
      <c r="KR286" s="2" t="s">
        <v>391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242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210</v>
      </c>
      <c r="LN286" s="2" t="s">
        <v>243</v>
      </c>
      <c r="LO286" s="2" t="s">
        <v>2895</v>
      </c>
      <c r="LP286" s="2" t="s">
        <v>2388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406</v>
      </c>
      <c r="LZ286" s="2" t="s">
        <v>243</v>
      </c>
      <c r="MA286" s="2" t="s">
        <v>664</v>
      </c>
      <c r="MB286" s="2" t="s">
        <v>200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251</v>
      </c>
      <c r="MM286" s="2" t="s">
        <v>2914</v>
      </c>
      <c r="MN286" s="2" t="s">
        <v>2251</v>
      </c>
      <c r="MO286" s="2" t="s">
        <v>499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200</v>
      </c>
      <c r="MY286" s="2" t="s">
        <v>200</v>
      </c>
      <c r="MZ286" s="2" t="s">
        <v>200</v>
      </c>
      <c r="NA286" s="2" t="s">
        <v>200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254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210</v>
      </c>
      <c r="NV286" s="2" t="s">
        <v>243</v>
      </c>
      <c r="NW286" s="2" t="s">
        <v>2722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200</v>
      </c>
      <c r="OH286" s="2" t="s">
        <v>200</v>
      </c>
      <c r="OI286" s="2" t="s">
        <v>200</v>
      </c>
      <c r="OJ286" s="2" t="s">
        <v>200</v>
      </c>
      <c r="OK286" s="2" t="s">
        <v>200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210</v>
      </c>
      <c r="OT286" s="2" t="s">
        <v>243</v>
      </c>
      <c r="OU286" s="2" t="s">
        <v>1886</v>
      </c>
      <c r="OV286" s="2" t="s">
        <v>2292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307</v>
      </c>
      <c r="PF286" s="2" t="s">
        <v>197</v>
      </c>
      <c r="PG286" s="2" t="s">
        <v>1061</v>
      </c>
      <c r="PH286" s="2" t="s">
        <v>200</v>
      </c>
      <c r="PI286" s="2" t="s">
        <v>212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242</v>
      </c>
      <c r="PR286" s="2" t="s">
        <v>197</v>
      </c>
      <c r="PS286" s="2" t="s">
        <v>200</v>
      </c>
      <c r="PT286" s="2" t="s">
        <v>200</v>
      </c>
      <c r="PU286" s="2" t="s">
        <v>212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200</v>
      </c>
      <c r="QD286" s="2" t="s">
        <v>200</v>
      </c>
      <c r="QE286" s="2" t="s">
        <v>200</v>
      </c>
      <c r="QF286" s="2" t="s">
        <v>200</v>
      </c>
      <c r="QG286" s="2" t="s">
        <v>200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210</v>
      </c>
      <c r="QP286" s="2" t="s">
        <v>243</v>
      </c>
      <c r="QQ286" s="2" t="s">
        <v>1835</v>
      </c>
      <c r="QR286" s="2" t="s">
        <v>2136</v>
      </c>
      <c r="QS286" s="2" t="s">
        <v>212</v>
      </c>
      <c r="QT286" s="2" t="s">
        <v>200</v>
      </c>
      <c r="QU286" s="4">
        <v>575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>
        <v>160</v>
      </c>
      <c r="SB286" s="4"/>
      <c r="SC286" s="4"/>
      <c r="SD286" s="4"/>
      <c r="SE286" s="4"/>
      <c r="SF286" s="4"/>
      <c r="SG286" s="4">
        <v>220</v>
      </c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>
        <v>180</v>
      </c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3003</v>
      </c>
      <c r="B287" s="2" t="s">
        <v>189</v>
      </c>
      <c r="C287" s="2" t="s">
        <v>2693</v>
      </c>
      <c r="D287" s="2" t="s">
        <v>2274</v>
      </c>
      <c r="E287" s="2" t="s">
        <v>2867</v>
      </c>
      <c r="F287" s="2" t="s">
        <v>3004</v>
      </c>
      <c r="G287" s="2" t="s">
        <v>3004</v>
      </c>
      <c r="H287" s="2" t="s">
        <v>3004</v>
      </c>
      <c r="I287" s="2" t="s">
        <v>3005</v>
      </c>
      <c r="J287" s="2" t="s">
        <v>195</v>
      </c>
      <c r="K287" s="2" t="s">
        <v>2849</v>
      </c>
      <c r="L287" s="3">
        <v>50.6</v>
      </c>
      <c r="M287" s="3">
        <v>53.13</v>
      </c>
      <c r="N287" s="3">
        <v>109.99</v>
      </c>
      <c r="O287" s="2" t="s">
        <v>197</v>
      </c>
      <c r="P287" s="2" t="s">
        <v>528</v>
      </c>
      <c r="Q287" s="2" t="s">
        <v>199</v>
      </c>
      <c r="R287" s="2" t="s">
        <v>200</v>
      </c>
      <c r="S287" s="2" t="s">
        <v>3006</v>
      </c>
      <c r="T287" s="2" t="s">
        <v>202</v>
      </c>
      <c r="U287" s="2" t="s">
        <v>203</v>
      </c>
      <c r="V287" s="2" t="s">
        <v>2757</v>
      </c>
      <c r="W287" s="2" t="s">
        <v>2735</v>
      </c>
      <c r="X287" s="2" t="s">
        <v>2798</v>
      </c>
      <c r="Y287" s="2" t="s">
        <v>229</v>
      </c>
      <c r="Z287" s="4">
        <v>336</v>
      </c>
      <c r="AA287" s="4">
        <f>=ROUNDDOWN(37.3333333333333,0)</f>
      </c>
      <c r="AB287" s="5">
        <v>9</v>
      </c>
      <c r="AC287" s="2" t="s">
        <v>164</v>
      </c>
      <c r="AD287" s="4">
        <v>400</v>
      </c>
      <c r="AE287" s="4">
        <v>400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/>
      <c r="AP287" s="4">
        <v>11</v>
      </c>
      <c r="AQ287" s="8">
        <v>496.89</v>
      </c>
      <c r="AR287" s="4">
        <v>18</v>
      </c>
      <c r="AS287" s="8">
        <v>1019.76</v>
      </c>
      <c r="AT287" s="7">
        <v>-0.3889</v>
      </c>
      <c r="AU287" s="7">
        <v>-0.5127</v>
      </c>
      <c r="AV287" s="4">
        <v>18</v>
      </c>
      <c r="AW287" s="8">
        <v>894.59</v>
      </c>
      <c r="AX287" s="4">
        <v>34</v>
      </c>
      <c r="AY287" s="8">
        <v>2038.89</v>
      </c>
      <c r="AZ287" s="7">
        <v>-0.4706</v>
      </c>
      <c r="BA287" s="7">
        <v>-0.5612</v>
      </c>
      <c r="BB287" s="7">
        <v>0.5554</v>
      </c>
      <c r="BC287" s="4">
        <v>18</v>
      </c>
      <c r="BD287" s="8">
        <v>894.59</v>
      </c>
      <c r="BE287" s="4">
        <v>34</v>
      </c>
      <c r="BF287" s="8">
        <v>2038.89</v>
      </c>
      <c r="BG287" s="7">
        <v>-0.4706</v>
      </c>
      <c r="BH287" s="7">
        <v>-0.5612</v>
      </c>
      <c r="BI287" s="7">
        <v>1</v>
      </c>
      <c r="BJ287" s="4">
        <v>11</v>
      </c>
      <c r="BK287" s="8">
        <v>496.89</v>
      </c>
      <c r="BL287" s="2" t="s">
        <v>3007</v>
      </c>
      <c r="BM287" s="7">
        <v>1</v>
      </c>
      <c r="BN287" s="7">
        <v>1</v>
      </c>
      <c r="BO287" s="4"/>
      <c r="BP287" s="8"/>
      <c r="BQ287" s="4">
        <v>1</v>
      </c>
      <c r="BR287" s="8">
        <v>57.66</v>
      </c>
      <c r="BS287" s="7">
        <v>-1</v>
      </c>
      <c r="BT287" s="7">
        <v>-1</v>
      </c>
      <c r="BU287" s="2" t="s">
        <v>210</v>
      </c>
      <c r="BV287" s="2" t="s">
        <v>197</v>
      </c>
      <c r="BW287" s="2" t="s">
        <v>200</v>
      </c>
      <c r="BX287" s="2" t="s">
        <v>440</v>
      </c>
      <c r="BY287" s="2" t="s">
        <v>212</v>
      </c>
      <c r="BZ287" s="2" t="s">
        <v>200</v>
      </c>
      <c r="CA287" s="4">
        <v>9</v>
      </c>
      <c r="CB287" s="8">
        <v>387.09</v>
      </c>
      <c r="CC287" s="4">
        <v>2</v>
      </c>
      <c r="CD287" s="8">
        <v>107.52</v>
      </c>
      <c r="CE287" s="7">
        <v>3.5</v>
      </c>
      <c r="CF287" s="7">
        <v>2.6002</v>
      </c>
      <c r="CG287" s="2" t="s">
        <v>210</v>
      </c>
      <c r="CH287" s="2" t="s">
        <v>197</v>
      </c>
      <c r="CI287" s="2" t="s">
        <v>2801</v>
      </c>
      <c r="CJ287" s="2" t="s">
        <v>1179</v>
      </c>
      <c r="CK287" s="2" t="s">
        <v>212</v>
      </c>
      <c r="CL287" s="2" t="s">
        <v>200</v>
      </c>
      <c r="CM287" s="4"/>
      <c r="CN287" s="8"/>
      <c r="CO287" s="4"/>
      <c r="CP287" s="8"/>
      <c r="CQ287" s="7"/>
      <c r="CR287" s="7"/>
      <c r="CS287" s="2" t="s">
        <v>210</v>
      </c>
      <c r="CT287" s="2" t="s">
        <v>197</v>
      </c>
      <c r="CU287" s="2" t="s">
        <v>742</v>
      </c>
      <c r="CV287" s="2" t="s">
        <v>1324</v>
      </c>
      <c r="CW287" s="2" t="s">
        <v>212</v>
      </c>
      <c r="CX287" s="2" t="s">
        <v>200</v>
      </c>
      <c r="CY287" s="4"/>
      <c r="CZ287" s="8"/>
      <c r="DA287" s="4">
        <v>12</v>
      </c>
      <c r="DB287" s="8">
        <v>685.44</v>
      </c>
      <c r="DC287" s="7">
        <v>-1</v>
      </c>
      <c r="DD287" s="7">
        <v>-1</v>
      </c>
      <c r="DE287" s="2" t="s">
        <v>210</v>
      </c>
      <c r="DF287" s="2" t="s">
        <v>197</v>
      </c>
      <c r="DG287" s="2" t="s">
        <v>229</v>
      </c>
      <c r="DH287" s="2" t="s">
        <v>2801</v>
      </c>
      <c r="DI287" s="2" t="s">
        <v>212</v>
      </c>
      <c r="DJ287" s="2" t="s">
        <v>200</v>
      </c>
      <c r="DK287" s="4"/>
      <c r="DL287" s="8"/>
      <c r="DM287" s="4"/>
      <c r="DN287" s="8"/>
      <c r="DO287" s="7"/>
      <c r="DP287" s="7"/>
      <c r="DQ287" s="2" t="s">
        <v>210</v>
      </c>
      <c r="DR287" s="2" t="s">
        <v>197</v>
      </c>
      <c r="DS287" s="2" t="s">
        <v>426</v>
      </c>
      <c r="DT287" s="2" t="s">
        <v>411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197</v>
      </c>
      <c r="EE287" s="2" t="s">
        <v>443</v>
      </c>
      <c r="EF287" s="2" t="s">
        <v>452</v>
      </c>
      <c r="EG287" s="2" t="s">
        <v>212</v>
      </c>
      <c r="EH287" s="2" t="s">
        <v>200</v>
      </c>
      <c r="EI287" s="4">
        <v>1</v>
      </c>
      <c r="EJ287" s="8">
        <v>54.02</v>
      </c>
      <c r="EK287" s="4"/>
      <c r="EL287" s="8"/>
      <c r="EM287" s="7"/>
      <c r="EN287" s="7"/>
      <c r="EO287" s="2" t="s">
        <v>210</v>
      </c>
      <c r="EP287" s="2" t="s">
        <v>197</v>
      </c>
      <c r="EQ287" s="2" t="s">
        <v>1354</v>
      </c>
      <c r="ER287" s="2" t="s">
        <v>1721</v>
      </c>
      <c r="ES287" s="2" t="s">
        <v>212</v>
      </c>
      <c r="ET287" s="2" t="s">
        <v>200</v>
      </c>
      <c r="EU287" s="4">
        <v>1</v>
      </c>
      <c r="EV287" s="8">
        <v>55.78</v>
      </c>
      <c r="EW287" s="4"/>
      <c r="EX287" s="8"/>
      <c r="EY287" s="7"/>
      <c r="EZ287" s="7"/>
      <c r="FA287" s="2" t="s">
        <v>210</v>
      </c>
      <c r="FB287" s="2" t="s">
        <v>197</v>
      </c>
      <c r="FC287" s="2" t="s">
        <v>1187</v>
      </c>
      <c r="FD287" s="2" t="s">
        <v>283</v>
      </c>
      <c r="FE287" s="2" t="s">
        <v>212</v>
      </c>
      <c r="FF287" s="2" t="s">
        <v>200</v>
      </c>
      <c r="FG287" s="4"/>
      <c r="FH287" s="8"/>
      <c r="FI287" s="4">
        <v>2</v>
      </c>
      <c r="FJ287" s="8">
        <v>108.04</v>
      </c>
      <c r="FK287" s="7">
        <v>-1</v>
      </c>
      <c r="FL287" s="7">
        <v>-1</v>
      </c>
      <c r="FM287" s="2" t="s">
        <v>210</v>
      </c>
      <c r="FN287" s="2" t="s">
        <v>197</v>
      </c>
      <c r="FO287" s="2" t="s">
        <v>1688</v>
      </c>
      <c r="FP287" s="2" t="s">
        <v>1220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210</v>
      </c>
      <c r="FZ287" s="2" t="s">
        <v>197</v>
      </c>
      <c r="GA287" s="2" t="s">
        <v>2856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254</v>
      </c>
      <c r="GL287" s="2" t="s">
        <v>197</v>
      </c>
      <c r="GM287" s="2" t="s">
        <v>200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1059</v>
      </c>
      <c r="GX287" s="2" t="s">
        <v>197</v>
      </c>
      <c r="GY287" s="2" t="s">
        <v>200</v>
      </c>
      <c r="GZ287" s="2" t="s">
        <v>200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197</v>
      </c>
      <c r="HK287" s="2" t="s">
        <v>369</v>
      </c>
      <c r="HL287" s="2" t="s">
        <v>200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254</v>
      </c>
      <c r="HV287" s="2" t="s">
        <v>197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210</v>
      </c>
      <c r="IH287" s="2" t="s">
        <v>197</v>
      </c>
      <c r="II287" s="2" t="s">
        <v>229</v>
      </c>
      <c r="IJ287" s="2" t="s">
        <v>1843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228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254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210</v>
      </c>
      <c r="JR287" s="2" t="s">
        <v>197</v>
      </c>
      <c r="JS287" s="2" t="s">
        <v>1817</v>
      </c>
      <c r="JT287" s="2" t="s">
        <v>2853</v>
      </c>
      <c r="JU287" s="2" t="s">
        <v>212</v>
      </c>
      <c r="JV287" s="2" t="s">
        <v>200</v>
      </c>
      <c r="JW287" s="4"/>
      <c r="JX287" s="8"/>
      <c r="JY287" s="4">
        <v>1</v>
      </c>
      <c r="JZ287" s="8">
        <v>61.1</v>
      </c>
      <c r="KA287" s="7">
        <v>-1</v>
      </c>
      <c r="KB287" s="7">
        <v>-1</v>
      </c>
      <c r="KC287" s="2" t="s">
        <v>210</v>
      </c>
      <c r="KD287" s="2" t="s">
        <v>197</v>
      </c>
      <c r="KE287" s="2" t="s">
        <v>1271</v>
      </c>
      <c r="KF287" s="2" t="s">
        <v>2470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210</v>
      </c>
      <c r="KP287" s="2" t="s">
        <v>243</v>
      </c>
      <c r="KQ287" s="2" t="s">
        <v>945</v>
      </c>
      <c r="KR287" s="2" t="s">
        <v>2035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242</v>
      </c>
      <c r="LB287" s="2" t="s">
        <v>197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254</v>
      </c>
      <c r="LN287" s="2" t="s">
        <v>197</v>
      </c>
      <c r="LO287" s="2" t="s">
        <v>200</v>
      </c>
      <c r="LP287" s="2" t="s">
        <v>200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254</v>
      </c>
      <c r="LZ287" s="2" t="s">
        <v>197</v>
      </c>
      <c r="MA287" s="2" t="s">
        <v>200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251</v>
      </c>
      <c r="MM287" s="2" t="s">
        <v>751</v>
      </c>
      <c r="MN287" s="2" t="s">
        <v>313</v>
      </c>
      <c r="MO287" s="2" t="s">
        <v>499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200</v>
      </c>
      <c r="MY287" s="2" t="s">
        <v>200</v>
      </c>
      <c r="MZ287" s="2" t="s">
        <v>200</v>
      </c>
      <c r="NA287" s="2" t="s">
        <v>200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254</v>
      </c>
      <c r="NJ287" s="2" t="s">
        <v>197</v>
      </c>
      <c r="NK287" s="2" t="s">
        <v>200</v>
      </c>
      <c r="NL287" s="2" t="s">
        <v>200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210</v>
      </c>
      <c r="NV287" s="2" t="s">
        <v>243</v>
      </c>
      <c r="NW287" s="2" t="s">
        <v>2722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242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228</v>
      </c>
      <c r="OT287" s="2" t="s">
        <v>243</v>
      </c>
      <c r="OU287" s="2" t="s">
        <v>200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307</v>
      </c>
      <c r="PF287" s="2" t="s">
        <v>197</v>
      </c>
      <c r="PG287" s="2" t="s">
        <v>1061</v>
      </c>
      <c r="PH287" s="2" t="s">
        <v>200</v>
      </c>
      <c r="PI287" s="2" t="s">
        <v>212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242</v>
      </c>
      <c r="PR287" s="2" t="s">
        <v>197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254</v>
      </c>
      <c r="QP287" s="2" t="s">
        <v>243</v>
      </c>
      <c r="QQ287" s="2" t="s">
        <v>200</v>
      </c>
      <c r="QR287" s="2" t="s">
        <v>200</v>
      </c>
      <c r="QS287" s="2" t="s">
        <v>212</v>
      </c>
      <c r="QT287" s="2" t="s">
        <v>200</v>
      </c>
      <c r="QU287" s="4">
        <v>336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>
        <v>400</v>
      </c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</row>
    <row r="288">
      <c r="A288" s="2" t="s">
        <v>3008</v>
      </c>
      <c r="B288" s="2" t="s">
        <v>189</v>
      </c>
      <c r="C288" s="2" t="s">
        <v>2693</v>
      </c>
      <c r="D288" s="2" t="s">
        <v>2274</v>
      </c>
      <c r="E288" s="2" t="s">
        <v>2867</v>
      </c>
      <c r="F288" s="2" t="s">
        <v>3004</v>
      </c>
      <c r="G288" s="2" t="s">
        <v>3004</v>
      </c>
      <c r="H288" s="2" t="s">
        <v>3004</v>
      </c>
      <c r="I288" s="2" t="s">
        <v>3005</v>
      </c>
      <c r="J288" s="2" t="s">
        <v>262</v>
      </c>
      <c r="K288" s="2" t="s">
        <v>2849</v>
      </c>
      <c r="L288" s="3">
        <v>57.6</v>
      </c>
      <c r="M288" s="3">
        <v>60.47</v>
      </c>
      <c r="N288" s="3">
        <v>119.99</v>
      </c>
      <c r="O288" s="2" t="s">
        <v>197</v>
      </c>
      <c r="P288" s="2" t="s">
        <v>528</v>
      </c>
      <c r="Q288" s="2" t="s">
        <v>199</v>
      </c>
      <c r="R288" s="2" t="s">
        <v>200</v>
      </c>
      <c r="S288" s="2" t="s">
        <v>3006</v>
      </c>
      <c r="T288" s="2" t="s">
        <v>202</v>
      </c>
      <c r="U288" s="2" t="s">
        <v>203</v>
      </c>
      <c r="V288" s="2" t="s">
        <v>2757</v>
      </c>
      <c r="W288" s="2" t="s">
        <v>2735</v>
      </c>
      <c r="X288" s="2" t="s">
        <v>2798</v>
      </c>
      <c r="Y288" s="2" t="s">
        <v>229</v>
      </c>
      <c r="Z288" s="4">
        <v>340</v>
      </c>
      <c r="AA288" s="4">
        <f>=ROUNDDOWN(26.1538461538461,0)</f>
      </c>
      <c r="AB288" s="5">
        <v>13</v>
      </c>
      <c r="AC288" s="2" t="s">
        <v>164</v>
      </c>
      <c r="AD288" s="4">
        <v>400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/>
      <c r="AP288" s="4">
        <v>7</v>
      </c>
      <c r="AQ288" s="8">
        <v>397.7</v>
      </c>
      <c r="AR288" s="4">
        <v>16</v>
      </c>
      <c r="AS288" s="8">
        <v>1019.13</v>
      </c>
      <c r="AT288" s="7">
        <v>-0.5625</v>
      </c>
      <c r="AU288" s="7">
        <v>-0.6098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0.4446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7</v>
      </c>
      <c r="BK288" s="8">
        <v>397.7</v>
      </c>
      <c r="BL288" s="2" t="s">
        <v>1822</v>
      </c>
      <c r="BM288" s="7">
        <v>1</v>
      </c>
      <c r="BN288" s="7">
        <v>1</v>
      </c>
      <c r="BO288" s="4"/>
      <c r="BP288" s="8"/>
      <c r="BQ288" s="4">
        <v>1</v>
      </c>
      <c r="BR288" s="8">
        <v>65.18</v>
      </c>
      <c r="BS288" s="7">
        <v>-1</v>
      </c>
      <c r="BT288" s="7">
        <v>-1</v>
      </c>
      <c r="BU288" s="2" t="s">
        <v>210</v>
      </c>
      <c r="BV288" s="2" t="s">
        <v>197</v>
      </c>
      <c r="BW288" s="2" t="s">
        <v>200</v>
      </c>
      <c r="BX288" s="2" t="s">
        <v>468</v>
      </c>
      <c r="BY288" s="2" t="s">
        <v>212</v>
      </c>
      <c r="BZ288" s="2" t="s">
        <v>200</v>
      </c>
      <c r="CA288" s="4">
        <v>4</v>
      </c>
      <c r="CB288" s="8">
        <v>194.48</v>
      </c>
      <c r="CC288" s="4">
        <v>2</v>
      </c>
      <c r="CD288" s="8">
        <v>121.56</v>
      </c>
      <c r="CE288" s="7">
        <v>1</v>
      </c>
      <c r="CF288" s="7">
        <v>0.5999</v>
      </c>
      <c r="CG288" s="2" t="s">
        <v>210</v>
      </c>
      <c r="CH288" s="2" t="s">
        <v>197</v>
      </c>
      <c r="CI288" s="2" t="s">
        <v>2801</v>
      </c>
      <c r="CJ288" s="2" t="s">
        <v>3009</v>
      </c>
      <c r="CK288" s="2" t="s">
        <v>212</v>
      </c>
      <c r="CL288" s="2" t="s">
        <v>200</v>
      </c>
      <c r="CM288" s="4">
        <v>3</v>
      </c>
      <c r="CN288" s="8">
        <v>203.22</v>
      </c>
      <c r="CO288" s="4"/>
      <c r="CP288" s="8"/>
      <c r="CQ288" s="7"/>
      <c r="CR288" s="7"/>
      <c r="CS288" s="2" t="s">
        <v>210</v>
      </c>
      <c r="CT288" s="2" t="s">
        <v>197</v>
      </c>
      <c r="CU288" s="2" t="s">
        <v>742</v>
      </c>
      <c r="CV288" s="2" t="s">
        <v>466</v>
      </c>
      <c r="CW288" s="2" t="s">
        <v>212</v>
      </c>
      <c r="CX288" s="2" t="s">
        <v>200</v>
      </c>
      <c r="CY288" s="4"/>
      <c r="CZ288" s="8"/>
      <c r="DA288" s="4">
        <v>11</v>
      </c>
      <c r="DB288" s="8">
        <v>710.27</v>
      </c>
      <c r="DC288" s="7">
        <v>-1</v>
      </c>
      <c r="DD288" s="7">
        <v>-1</v>
      </c>
      <c r="DE288" s="2" t="s">
        <v>210</v>
      </c>
      <c r="DF288" s="2" t="s">
        <v>197</v>
      </c>
      <c r="DG288" s="2" t="s">
        <v>229</v>
      </c>
      <c r="DH288" s="2" t="s">
        <v>1102</v>
      </c>
      <c r="DI288" s="2" t="s">
        <v>212</v>
      </c>
      <c r="DJ288" s="2" t="s">
        <v>200</v>
      </c>
      <c r="DK288" s="4"/>
      <c r="DL288" s="8"/>
      <c r="DM288" s="4"/>
      <c r="DN288" s="8"/>
      <c r="DO288" s="7"/>
      <c r="DP288" s="7"/>
      <c r="DQ288" s="2" t="s">
        <v>210</v>
      </c>
      <c r="DR288" s="2" t="s">
        <v>197</v>
      </c>
      <c r="DS288" s="2" t="s">
        <v>426</v>
      </c>
      <c r="DT288" s="2" t="s">
        <v>440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443</v>
      </c>
      <c r="EF288" s="2" t="s">
        <v>3010</v>
      </c>
      <c r="EG288" s="2" t="s">
        <v>212</v>
      </c>
      <c r="EH288" s="2" t="s">
        <v>200</v>
      </c>
      <c r="EI288" s="4"/>
      <c r="EJ288" s="8"/>
      <c r="EK288" s="4">
        <v>2</v>
      </c>
      <c r="EL288" s="8">
        <v>122.12</v>
      </c>
      <c r="EM288" s="7">
        <v>-1</v>
      </c>
      <c r="EN288" s="7">
        <v>-1</v>
      </c>
      <c r="EO288" s="2" t="s">
        <v>210</v>
      </c>
      <c r="EP288" s="2" t="s">
        <v>197</v>
      </c>
      <c r="EQ288" s="2" t="s">
        <v>1354</v>
      </c>
      <c r="ER288" s="2" t="s">
        <v>740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1187</v>
      </c>
      <c r="FD288" s="2" t="s">
        <v>445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210</v>
      </c>
      <c r="FN288" s="2" t="s">
        <v>197</v>
      </c>
      <c r="FO288" s="2" t="s">
        <v>1688</v>
      </c>
      <c r="FP288" s="2" t="s">
        <v>1133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2856</v>
      </c>
      <c r="GB288" s="2" t="s">
        <v>886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254</v>
      </c>
      <c r="GL288" s="2" t="s">
        <v>197</v>
      </c>
      <c r="GM288" s="2" t="s">
        <v>200</v>
      </c>
      <c r="GN288" s="2" t="s">
        <v>200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1059</v>
      </c>
      <c r="GX288" s="2" t="s">
        <v>197</v>
      </c>
      <c r="GY288" s="2" t="s">
        <v>200</v>
      </c>
      <c r="GZ288" s="2" t="s">
        <v>200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369</v>
      </c>
      <c r="HL288" s="2" t="s">
        <v>1141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254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210</v>
      </c>
      <c r="IH288" s="2" t="s">
        <v>197</v>
      </c>
      <c r="II288" s="2" t="s">
        <v>229</v>
      </c>
      <c r="IJ288" s="2" t="s">
        <v>1574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228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254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1817</v>
      </c>
      <c r="JT288" s="2" t="s">
        <v>1790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210</v>
      </c>
      <c r="KD288" s="2" t="s">
        <v>197</v>
      </c>
      <c r="KE288" s="2" t="s">
        <v>1271</v>
      </c>
      <c r="KF288" s="2" t="s">
        <v>612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243</v>
      </c>
      <c r="KQ288" s="2" t="s">
        <v>945</v>
      </c>
      <c r="KR288" s="2" t="s">
        <v>2599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242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254</v>
      </c>
      <c r="LN288" s="2" t="s">
        <v>197</v>
      </c>
      <c r="LO288" s="2" t="s">
        <v>200</v>
      </c>
      <c r="LP288" s="2" t="s">
        <v>200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254</v>
      </c>
      <c r="LZ288" s="2" t="s">
        <v>197</v>
      </c>
      <c r="MA288" s="2" t="s">
        <v>200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251</v>
      </c>
      <c r="MM288" s="2" t="s">
        <v>751</v>
      </c>
      <c r="MN288" s="2" t="s">
        <v>1667</v>
      </c>
      <c r="MO288" s="2" t="s">
        <v>499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200</v>
      </c>
      <c r="MX288" s="2" t="s">
        <v>200</v>
      </c>
      <c r="MY288" s="2" t="s">
        <v>200</v>
      </c>
      <c r="MZ288" s="2" t="s">
        <v>200</v>
      </c>
      <c r="NA288" s="2" t="s">
        <v>200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254</v>
      </c>
      <c r="NJ288" s="2" t="s">
        <v>197</v>
      </c>
      <c r="NK288" s="2" t="s">
        <v>200</v>
      </c>
      <c r="NL288" s="2" t="s">
        <v>200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210</v>
      </c>
      <c r="NV288" s="2" t="s">
        <v>243</v>
      </c>
      <c r="NW288" s="2" t="s">
        <v>2722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242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228</v>
      </c>
      <c r="OT288" s="2" t="s">
        <v>243</v>
      </c>
      <c r="OU288" s="2" t="s">
        <v>200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307</v>
      </c>
      <c r="PF288" s="2" t="s">
        <v>197</v>
      </c>
      <c r="PG288" s="2" t="s">
        <v>1061</v>
      </c>
      <c r="PH288" s="2" t="s">
        <v>200</v>
      </c>
      <c r="PI288" s="2" t="s">
        <v>212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242</v>
      </c>
      <c r="PR288" s="2" t="s">
        <v>197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254</v>
      </c>
      <c r="QP288" s="2" t="s">
        <v>243</v>
      </c>
      <c r="QQ288" s="2" t="s">
        <v>200</v>
      </c>
      <c r="QR288" s="2" t="s">
        <v>200</v>
      </c>
      <c r="QS288" s="2" t="s">
        <v>212</v>
      </c>
      <c r="QT288" s="2" t="s">
        <v>200</v>
      </c>
      <c r="QU288" s="4">
        <v>340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>
        <v>400</v>
      </c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</row>
    <row r="289">
      <c r="A289" s="2" t="s">
        <v>3011</v>
      </c>
      <c r="B289" s="2" t="s">
        <v>189</v>
      </c>
      <c r="C289" s="2" t="s">
        <v>2693</v>
      </c>
      <c r="D289" s="2" t="s">
        <v>2274</v>
      </c>
      <c r="E289" s="2" t="s">
        <v>2867</v>
      </c>
      <c r="F289" s="2" t="s">
        <v>3012</v>
      </c>
      <c r="G289" s="2" t="s">
        <v>3012</v>
      </c>
      <c r="H289" s="2" t="s">
        <v>3012</v>
      </c>
      <c r="I289" s="2" t="s">
        <v>2964</v>
      </c>
      <c r="J289" s="2" t="s">
        <v>195</v>
      </c>
      <c r="K289" s="2" t="s">
        <v>2844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431</v>
      </c>
      <c r="Q289" s="2" t="s">
        <v>199</v>
      </c>
      <c r="R289" s="2" t="s">
        <v>200</v>
      </c>
      <c r="S289" s="2" t="s">
        <v>2954</v>
      </c>
      <c r="T289" s="2" t="s">
        <v>200</v>
      </c>
      <c r="U289" s="2" t="s">
        <v>200</v>
      </c>
      <c r="V289" s="2" t="s">
        <v>1594</v>
      </c>
      <c r="W289" s="2" t="s">
        <v>2735</v>
      </c>
      <c r="X289" s="2" t="s">
        <v>2245</v>
      </c>
      <c r="Y289" s="2" t="s">
        <v>592</v>
      </c>
      <c r="Z289" s="4">
        <v>227</v>
      </c>
      <c r="AA289" s="4">
        <f>=ROUNDDOWN(28.375,0)</f>
      </c>
      <c r="AB289" s="5">
        <v>8</v>
      </c>
      <c r="AC289" s="2" t="s">
        <v>2907</v>
      </c>
      <c r="AD289" s="4">
        <v>50</v>
      </c>
      <c r="AE289" s="4">
        <v>205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/>
      <c r="AP289" s="4">
        <v>5</v>
      </c>
      <c r="AQ289" s="8">
        <v>269.21</v>
      </c>
      <c r="AR289" s="4">
        <v>7</v>
      </c>
      <c r="AS289" s="8">
        <v>382.03</v>
      </c>
      <c r="AT289" s="7">
        <v>-0.2857</v>
      </c>
      <c r="AU289" s="7">
        <v>-0.2953</v>
      </c>
      <c r="AV289" s="4">
        <v>11</v>
      </c>
      <c r="AW289" s="8">
        <v>614.6</v>
      </c>
      <c r="AX289" s="4">
        <v>19</v>
      </c>
      <c r="AY289" s="8">
        <v>1112.38</v>
      </c>
      <c r="AZ289" s="7">
        <v>-0.4211</v>
      </c>
      <c r="BA289" s="7">
        <v>-0.4475</v>
      </c>
      <c r="BB289" s="7">
        <v>0.438</v>
      </c>
      <c r="BC289" s="4">
        <v>11</v>
      </c>
      <c r="BD289" s="8">
        <v>614.6</v>
      </c>
      <c r="BE289" s="4">
        <v>19</v>
      </c>
      <c r="BF289" s="8">
        <v>1112.38</v>
      </c>
      <c r="BG289" s="7">
        <v>-0.4211</v>
      </c>
      <c r="BH289" s="7">
        <v>-0.4475</v>
      </c>
      <c r="BI289" s="7">
        <v>1</v>
      </c>
      <c r="BJ289" s="4">
        <v>5</v>
      </c>
      <c r="BK289" s="8">
        <v>269.21</v>
      </c>
      <c r="BL289" s="2" t="s">
        <v>3013</v>
      </c>
      <c r="BM289" s="7">
        <v>1</v>
      </c>
      <c r="BN289" s="7">
        <v>1</v>
      </c>
      <c r="BO289" s="4">
        <v>1</v>
      </c>
      <c r="BP289" s="8">
        <v>53.21</v>
      </c>
      <c r="BQ289" s="4">
        <v>4</v>
      </c>
      <c r="BR289" s="8">
        <v>212.84</v>
      </c>
      <c r="BS289" s="7">
        <v>-0.75</v>
      </c>
      <c r="BT289" s="7">
        <v>-0.75</v>
      </c>
      <c r="BU289" s="2" t="s">
        <v>210</v>
      </c>
      <c r="BV289" s="2" t="s">
        <v>197</v>
      </c>
      <c r="BW289" s="2" t="s">
        <v>200</v>
      </c>
      <c r="BX289" s="2" t="s">
        <v>2525</v>
      </c>
      <c r="BY289" s="2" t="s">
        <v>212</v>
      </c>
      <c r="BZ289" s="2" t="s">
        <v>200</v>
      </c>
      <c r="CA289" s="4"/>
      <c r="CB289" s="8"/>
      <c r="CC289" s="4"/>
      <c r="CD289" s="8"/>
      <c r="CE289" s="7"/>
      <c r="CF289" s="7"/>
      <c r="CG289" s="2" t="s">
        <v>210</v>
      </c>
      <c r="CH289" s="2" t="s">
        <v>197</v>
      </c>
      <c r="CI289" s="2" t="s">
        <v>2909</v>
      </c>
      <c r="CJ289" s="2" t="s">
        <v>2917</v>
      </c>
      <c r="CK289" s="2" t="s">
        <v>212</v>
      </c>
      <c r="CL289" s="2" t="s">
        <v>200</v>
      </c>
      <c r="CM289" s="4">
        <v>2</v>
      </c>
      <c r="CN289" s="8">
        <v>103.98</v>
      </c>
      <c r="CO289" s="4"/>
      <c r="CP289" s="8"/>
      <c r="CQ289" s="7"/>
      <c r="CR289" s="7"/>
      <c r="CS289" s="2" t="s">
        <v>210</v>
      </c>
      <c r="CT289" s="2" t="s">
        <v>197</v>
      </c>
      <c r="CU289" s="2" t="s">
        <v>2702</v>
      </c>
      <c r="CV289" s="2" t="s">
        <v>2288</v>
      </c>
      <c r="CW289" s="2" t="s">
        <v>499</v>
      </c>
      <c r="CX289" s="2" t="s">
        <v>200</v>
      </c>
      <c r="CY289" s="4">
        <v>1</v>
      </c>
      <c r="CZ289" s="8">
        <v>56.91</v>
      </c>
      <c r="DA289" s="4">
        <v>2</v>
      </c>
      <c r="DB289" s="8">
        <v>113.82</v>
      </c>
      <c r="DC289" s="7">
        <v>-0.5</v>
      </c>
      <c r="DD289" s="7">
        <v>-0.5</v>
      </c>
      <c r="DE289" s="2" t="s">
        <v>210</v>
      </c>
      <c r="DF289" s="2" t="s">
        <v>197</v>
      </c>
      <c r="DG289" s="2" t="s">
        <v>654</v>
      </c>
      <c r="DH289" s="2" t="s">
        <v>1908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55.37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656</v>
      </c>
      <c r="DT289" s="2" t="s">
        <v>3014</v>
      </c>
      <c r="DU289" s="2" t="s">
        <v>212</v>
      </c>
      <c r="DV289" s="2" t="s">
        <v>200</v>
      </c>
      <c r="DW289" s="4"/>
      <c r="DX289" s="8"/>
      <c r="DY289" s="4"/>
      <c r="DZ289" s="8"/>
      <c r="EA289" s="7"/>
      <c r="EB289" s="7"/>
      <c r="EC289" s="2" t="s">
        <v>210</v>
      </c>
      <c r="ED289" s="2" t="s">
        <v>197</v>
      </c>
      <c r="EE289" s="2" t="s">
        <v>694</v>
      </c>
      <c r="EF289" s="2" t="s">
        <v>1944</v>
      </c>
      <c r="EG289" s="2" t="s">
        <v>212</v>
      </c>
      <c r="EH289" s="2" t="s">
        <v>200</v>
      </c>
      <c r="EI289" s="4">
        <v>1</v>
      </c>
      <c r="EJ289" s="8">
        <v>55.11</v>
      </c>
      <c r="EK289" s="4"/>
      <c r="EL289" s="8"/>
      <c r="EM289" s="7"/>
      <c r="EN289" s="7"/>
      <c r="EO289" s="2" t="s">
        <v>210</v>
      </c>
      <c r="EP289" s="2" t="s">
        <v>197</v>
      </c>
      <c r="EQ289" s="2" t="s">
        <v>2547</v>
      </c>
      <c r="ER289" s="2" t="s">
        <v>2637</v>
      </c>
      <c r="ES289" s="2" t="s">
        <v>212</v>
      </c>
      <c r="ET289" s="2" t="s">
        <v>200</v>
      </c>
      <c r="EU289" s="4"/>
      <c r="EV289" s="8"/>
      <c r="EW289" s="4"/>
      <c r="EX289" s="8"/>
      <c r="EY289" s="7"/>
      <c r="EZ289" s="7"/>
      <c r="FA289" s="2" t="s">
        <v>210</v>
      </c>
      <c r="FB289" s="2" t="s">
        <v>197</v>
      </c>
      <c r="FC289" s="2" t="s">
        <v>596</v>
      </c>
      <c r="FD289" s="2" t="s">
        <v>693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3015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1082</v>
      </c>
      <c r="GB289" s="2" t="s">
        <v>1420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254</v>
      </c>
      <c r="GL289" s="2" t="s">
        <v>197</v>
      </c>
      <c r="GM289" s="2" t="s">
        <v>200</v>
      </c>
      <c r="GN289" s="2" t="s">
        <v>200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254</v>
      </c>
      <c r="GX289" s="2" t="s">
        <v>197</v>
      </c>
      <c r="GY289" s="2" t="s">
        <v>200</v>
      </c>
      <c r="GZ289" s="2" t="s">
        <v>200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307</v>
      </c>
      <c r="HJ289" s="2" t="s">
        <v>197</v>
      </c>
      <c r="HK289" s="2" t="s">
        <v>233</v>
      </c>
      <c r="HL289" s="2" t="s">
        <v>1629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1059</v>
      </c>
      <c r="HV289" s="2" t="s">
        <v>197</v>
      </c>
      <c r="HW289" s="2" t="s">
        <v>200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210</v>
      </c>
      <c r="IH289" s="2" t="s">
        <v>197</v>
      </c>
      <c r="II289" s="2" t="s">
        <v>596</v>
      </c>
      <c r="IJ289" s="2" t="s">
        <v>3016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228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228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1817</v>
      </c>
      <c r="JT289" s="2" t="s">
        <v>281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228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200</v>
      </c>
      <c r="KP289" s="2" t="s">
        <v>200</v>
      </c>
      <c r="KQ289" s="2" t="s">
        <v>200</v>
      </c>
      <c r="KR289" s="2" t="s">
        <v>200</v>
      </c>
      <c r="KS289" s="2" t="s">
        <v>200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242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243</v>
      </c>
      <c r="LO289" s="2" t="s">
        <v>503</v>
      </c>
      <c r="LP289" s="2" t="s">
        <v>2780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406</v>
      </c>
      <c r="LZ289" s="2" t="s">
        <v>243</v>
      </c>
      <c r="MA289" s="2" t="s">
        <v>739</v>
      </c>
      <c r="MB289" s="2" t="s">
        <v>200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251</v>
      </c>
      <c r="MM289" s="2" t="s">
        <v>2914</v>
      </c>
      <c r="MN289" s="2" t="s">
        <v>1385</v>
      </c>
      <c r="MO289" s="2" t="s">
        <v>499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200</v>
      </c>
      <c r="MX289" s="2" t="s">
        <v>200</v>
      </c>
      <c r="MY289" s="2" t="s">
        <v>200</v>
      </c>
      <c r="MZ289" s="2" t="s">
        <v>200</v>
      </c>
      <c r="NA289" s="2" t="s">
        <v>200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254</v>
      </c>
      <c r="NJ289" s="2" t="s">
        <v>197</v>
      </c>
      <c r="NK289" s="2" t="s">
        <v>200</v>
      </c>
      <c r="NL289" s="2" t="s">
        <v>200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210</v>
      </c>
      <c r="NV289" s="2" t="s">
        <v>243</v>
      </c>
      <c r="NW289" s="2" t="s">
        <v>2722</v>
      </c>
      <c r="NX289" s="2" t="s">
        <v>200</v>
      </c>
      <c r="NY289" s="2" t="s">
        <v>212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200</v>
      </c>
      <c r="OH289" s="2" t="s">
        <v>200</v>
      </c>
      <c r="OI289" s="2" t="s">
        <v>200</v>
      </c>
      <c r="OJ289" s="2" t="s">
        <v>200</v>
      </c>
      <c r="OK289" s="2" t="s">
        <v>200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210</v>
      </c>
      <c r="OT289" s="2" t="s">
        <v>243</v>
      </c>
      <c r="OU289" s="2" t="s">
        <v>1886</v>
      </c>
      <c r="OV289" s="2" t="s">
        <v>2292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307</v>
      </c>
      <c r="PF289" s="2" t="s">
        <v>197</v>
      </c>
      <c r="PG289" s="2" t="s">
        <v>1061</v>
      </c>
      <c r="PH289" s="2" t="s">
        <v>200</v>
      </c>
      <c r="PI289" s="2" t="s">
        <v>212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200</v>
      </c>
      <c r="PR289" s="2" t="s">
        <v>200</v>
      </c>
      <c r="PS289" s="2" t="s">
        <v>200</v>
      </c>
      <c r="PT289" s="2" t="s">
        <v>200</v>
      </c>
      <c r="PU289" s="2" t="s">
        <v>200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243</v>
      </c>
      <c r="QQ289" s="2" t="s">
        <v>256</v>
      </c>
      <c r="QR289" s="2" t="s">
        <v>3001</v>
      </c>
      <c r="QS289" s="2" t="s">
        <v>212</v>
      </c>
      <c r="QT289" s="2" t="s">
        <v>200</v>
      </c>
      <c r="QU289" s="4">
        <v>227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>
        <v>50</v>
      </c>
      <c r="SB289" s="4"/>
      <c r="SC289" s="4"/>
      <c r="SD289" s="4"/>
      <c r="SE289" s="4"/>
      <c r="SF289" s="4"/>
      <c r="SG289" s="4">
        <v>50</v>
      </c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105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</row>
    <row r="290">
      <c r="A290" s="2" t="s">
        <v>3017</v>
      </c>
      <c r="B290" s="2" t="s">
        <v>189</v>
      </c>
      <c r="C290" s="2" t="s">
        <v>2693</v>
      </c>
      <c r="D290" s="2" t="s">
        <v>2274</v>
      </c>
      <c r="E290" s="2" t="s">
        <v>2867</v>
      </c>
      <c r="F290" s="2" t="s">
        <v>3012</v>
      </c>
      <c r="G290" s="2" t="s">
        <v>3012</v>
      </c>
      <c r="H290" s="2" t="s">
        <v>3012</v>
      </c>
      <c r="I290" s="2" t="s">
        <v>2964</v>
      </c>
      <c r="J290" s="2" t="s">
        <v>262</v>
      </c>
      <c r="K290" s="2" t="s">
        <v>2844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431</v>
      </c>
      <c r="Q290" s="2" t="s">
        <v>199</v>
      </c>
      <c r="R290" s="2" t="s">
        <v>200</v>
      </c>
      <c r="S290" s="2" t="s">
        <v>2954</v>
      </c>
      <c r="T290" s="2" t="s">
        <v>200</v>
      </c>
      <c r="U290" s="2" t="s">
        <v>200</v>
      </c>
      <c r="V290" s="2" t="s">
        <v>1594</v>
      </c>
      <c r="W290" s="2" t="s">
        <v>2735</v>
      </c>
      <c r="X290" s="2" t="s">
        <v>2245</v>
      </c>
      <c r="Y290" s="2" t="s">
        <v>592</v>
      </c>
      <c r="Z290" s="4">
        <v>303</v>
      </c>
      <c r="AA290" s="4">
        <f>=ROUNDDOWN(33.6666666666667,0)</f>
      </c>
      <c r="AB290" s="5">
        <v>9</v>
      </c>
      <c r="AC290" s="2" t="s">
        <v>2907</v>
      </c>
      <c r="AD290" s="4">
        <v>50</v>
      </c>
      <c r="AE290" s="4">
        <v>265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/>
      <c r="AP290" s="4">
        <v>6</v>
      </c>
      <c r="AQ290" s="8">
        <v>345.39</v>
      </c>
      <c r="AR290" s="4">
        <v>12</v>
      </c>
      <c r="AS290" s="8">
        <v>730.35</v>
      </c>
      <c r="AT290" s="7">
        <v>-0.5</v>
      </c>
      <c r="AU290" s="7">
        <v>-0.5271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0.562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6</v>
      </c>
      <c r="BK290" s="8">
        <v>345.39</v>
      </c>
      <c r="BL290" s="2" t="s">
        <v>3018</v>
      </c>
      <c r="BM290" s="7">
        <v>1</v>
      </c>
      <c r="BN290" s="7">
        <v>1</v>
      </c>
      <c r="BO290" s="4"/>
      <c r="BP290" s="8"/>
      <c r="BQ290" s="4">
        <v>7</v>
      </c>
      <c r="BR290" s="8">
        <v>419.65</v>
      </c>
      <c r="BS290" s="7">
        <v>-1</v>
      </c>
      <c r="BT290" s="7">
        <v>-1</v>
      </c>
      <c r="BU290" s="2" t="s">
        <v>210</v>
      </c>
      <c r="BV290" s="2" t="s">
        <v>197</v>
      </c>
      <c r="BW290" s="2" t="s">
        <v>200</v>
      </c>
      <c r="BX290" s="2" t="s">
        <v>2525</v>
      </c>
      <c r="BY290" s="2" t="s">
        <v>212</v>
      </c>
      <c r="BZ290" s="2" t="s">
        <v>200</v>
      </c>
      <c r="CA290" s="4">
        <v>2</v>
      </c>
      <c r="CB290" s="8">
        <v>108.13</v>
      </c>
      <c r="CC290" s="4"/>
      <c r="CD290" s="8"/>
      <c r="CE290" s="7"/>
      <c r="CF290" s="7"/>
      <c r="CG290" s="2" t="s">
        <v>210</v>
      </c>
      <c r="CH290" s="2" t="s">
        <v>197</v>
      </c>
      <c r="CI290" s="2" t="s">
        <v>2909</v>
      </c>
      <c r="CJ290" s="2" t="s">
        <v>3019</v>
      </c>
      <c r="CK290" s="2" t="s">
        <v>212</v>
      </c>
      <c r="CL290" s="2" t="s">
        <v>200</v>
      </c>
      <c r="CM290" s="4">
        <v>1</v>
      </c>
      <c r="CN290" s="8">
        <v>57.19</v>
      </c>
      <c r="CO290" s="4"/>
      <c r="CP290" s="8"/>
      <c r="CQ290" s="7"/>
      <c r="CR290" s="7"/>
      <c r="CS290" s="2" t="s">
        <v>210</v>
      </c>
      <c r="CT290" s="2" t="s">
        <v>197</v>
      </c>
      <c r="CU290" s="2" t="s">
        <v>2702</v>
      </c>
      <c r="CV290" s="2" t="s">
        <v>227</v>
      </c>
      <c r="CW290" s="2" t="s">
        <v>499</v>
      </c>
      <c r="CX290" s="2" t="s">
        <v>200</v>
      </c>
      <c r="CY290" s="4"/>
      <c r="CZ290" s="8"/>
      <c r="DA290" s="4">
        <v>4</v>
      </c>
      <c r="DB290" s="8">
        <v>252.96</v>
      </c>
      <c r="DC290" s="7">
        <v>-1</v>
      </c>
      <c r="DD290" s="7">
        <v>-1</v>
      </c>
      <c r="DE290" s="2" t="s">
        <v>210</v>
      </c>
      <c r="DF290" s="2" t="s">
        <v>197</v>
      </c>
      <c r="DG290" s="2" t="s">
        <v>654</v>
      </c>
      <c r="DH290" s="2" t="s">
        <v>2910</v>
      </c>
      <c r="DI290" s="2" t="s">
        <v>212</v>
      </c>
      <c r="DJ290" s="2" t="s">
        <v>200</v>
      </c>
      <c r="DK290" s="4"/>
      <c r="DL290" s="8"/>
      <c r="DM290" s="4"/>
      <c r="DN290" s="8"/>
      <c r="DO290" s="7"/>
      <c r="DP290" s="7"/>
      <c r="DQ290" s="2" t="s">
        <v>210</v>
      </c>
      <c r="DR290" s="2" t="s">
        <v>197</v>
      </c>
      <c r="DS290" s="2" t="s">
        <v>656</v>
      </c>
      <c r="DT290" s="2" t="s">
        <v>2957</v>
      </c>
      <c r="DU290" s="2" t="s">
        <v>212</v>
      </c>
      <c r="DV290" s="2" t="s">
        <v>200</v>
      </c>
      <c r="DW290" s="4"/>
      <c r="DX290" s="8"/>
      <c r="DY290" s="4"/>
      <c r="DZ290" s="8"/>
      <c r="EA290" s="7"/>
      <c r="EB290" s="7"/>
      <c r="EC290" s="2" t="s">
        <v>210</v>
      </c>
      <c r="ED290" s="2" t="s">
        <v>251</v>
      </c>
      <c r="EE290" s="2" t="s">
        <v>294</v>
      </c>
      <c r="EF290" s="2" t="s">
        <v>1825</v>
      </c>
      <c r="EG290" s="2" t="s">
        <v>212</v>
      </c>
      <c r="EH290" s="2" t="s">
        <v>200</v>
      </c>
      <c r="EI290" s="4">
        <v>1</v>
      </c>
      <c r="EJ290" s="8">
        <v>60.63</v>
      </c>
      <c r="EK290" s="4"/>
      <c r="EL290" s="8"/>
      <c r="EM290" s="7"/>
      <c r="EN290" s="7"/>
      <c r="EO290" s="2" t="s">
        <v>210</v>
      </c>
      <c r="EP290" s="2" t="s">
        <v>197</v>
      </c>
      <c r="EQ290" s="2" t="s">
        <v>2547</v>
      </c>
      <c r="ER290" s="2" t="s">
        <v>3020</v>
      </c>
      <c r="ES290" s="2" t="s">
        <v>212</v>
      </c>
      <c r="ET290" s="2" t="s">
        <v>200</v>
      </c>
      <c r="EU290" s="4">
        <v>1</v>
      </c>
      <c r="EV290" s="8">
        <v>60.63</v>
      </c>
      <c r="EW290" s="4">
        <v>1</v>
      </c>
      <c r="EX290" s="8">
        <v>57.74</v>
      </c>
      <c r="EY290" s="7"/>
      <c r="EZ290" s="7">
        <v>0.0501</v>
      </c>
      <c r="FA290" s="2" t="s">
        <v>210</v>
      </c>
      <c r="FB290" s="2" t="s">
        <v>197</v>
      </c>
      <c r="FC290" s="2" t="s">
        <v>596</v>
      </c>
      <c r="FD290" s="2" t="s">
        <v>693</v>
      </c>
      <c r="FE290" s="2" t="s">
        <v>212</v>
      </c>
      <c r="FF290" s="2" t="s">
        <v>200</v>
      </c>
      <c r="FG290" s="4">
        <v>1</v>
      </c>
      <c r="FH290" s="8">
        <v>58.81</v>
      </c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895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1082</v>
      </c>
      <c r="GB290" s="2" t="s">
        <v>1420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254</v>
      </c>
      <c r="GL290" s="2" t="s">
        <v>197</v>
      </c>
      <c r="GM290" s="2" t="s">
        <v>200</v>
      </c>
      <c r="GN290" s="2" t="s">
        <v>200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254</v>
      </c>
      <c r="GX290" s="2" t="s">
        <v>197</v>
      </c>
      <c r="GY290" s="2" t="s">
        <v>200</v>
      </c>
      <c r="GZ290" s="2" t="s">
        <v>200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307</v>
      </c>
      <c r="HJ290" s="2" t="s">
        <v>197</v>
      </c>
      <c r="HK290" s="2" t="s">
        <v>233</v>
      </c>
      <c r="HL290" s="2" t="s">
        <v>200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1059</v>
      </c>
      <c r="HV290" s="2" t="s">
        <v>197</v>
      </c>
      <c r="HW290" s="2" t="s">
        <v>200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210</v>
      </c>
      <c r="IH290" s="2" t="s">
        <v>197</v>
      </c>
      <c r="II290" s="2" t="s">
        <v>596</v>
      </c>
      <c r="IJ290" s="2" t="s">
        <v>2525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228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228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1817</v>
      </c>
      <c r="JT290" s="2" t="s">
        <v>3021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228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243</v>
      </c>
      <c r="KQ290" s="2" t="s">
        <v>376</v>
      </c>
      <c r="KR290" s="2" t="s">
        <v>359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242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243</v>
      </c>
      <c r="LO290" s="2" t="s">
        <v>503</v>
      </c>
      <c r="LP290" s="2" t="s">
        <v>1268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406</v>
      </c>
      <c r="LZ290" s="2" t="s">
        <v>243</v>
      </c>
      <c r="MA290" s="2" t="s">
        <v>664</v>
      </c>
      <c r="MB290" s="2" t="s">
        <v>200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251</v>
      </c>
      <c r="MM290" s="2" t="s">
        <v>2914</v>
      </c>
      <c r="MN290" s="2" t="s">
        <v>2247</v>
      </c>
      <c r="MO290" s="2" t="s">
        <v>499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200</v>
      </c>
      <c r="MX290" s="2" t="s">
        <v>200</v>
      </c>
      <c r="MY290" s="2" t="s">
        <v>200</v>
      </c>
      <c r="MZ290" s="2" t="s">
        <v>200</v>
      </c>
      <c r="NA290" s="2" t="s">
        <v>200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254</v>
      </c>
      <c r="NJ290" s="2" t="s">
        <v>197</v>
      </c>
      <c r="NK290" s="2" t="s">
        <v>200</v>
      </c>
      <c r="NL290" s="2" t="s">
        <v>200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210</v>
      </c>
      <c r="NV290" s="2" t="s">
        <v>243</v>
      </c>
      <c r="NW290" s="2" t="s">
        <v>2722</v>
      </c>
      <c r="NX290" s="2" t="s">
        <v>200</v>
      </c>
      <c r="NY290" s="2" t="s">
        <v>212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200</v>
      </c>
      <c r="OH290" s="2" t="s">
        <v>200</v>
      </c>
      <c r="OI290" s="2" t="s">
        <v>200</v>
      </c>
      <c r="OJ290" s="2" t="s">
        <v>200</v>
      </c>
      <c r="OK290" s="2" t="s">
        <v>200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210</v>
      </c>
      <c r="OT290" s="2" t="s">
        <v>243</v>
      </c>
      <c r="OU290" s="2" t="s">
        <v>1886</v>
      </c>
      <c r="OV290" s="2" t="s">
        <v>3022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307</v>
      </c>
      <c r="PF290" s="2" t="s">
        <v>197</v>
      </c>
      <c r="PG290" s="2" t="s">
        <v>1061</v>
      </c>
      <c r="PH290" s="2" t="s">
        <v>200</v>
      </c>
      <c r="PI290" s="2" t="s">
        <v>212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242</v>
      </c>
      <c r="PR290" s="2" t="s">
        <v>197</v>
      </c>
      <c r="PS290" s="2" t="s">
        <v>200</v>
      </c>
      <c r="PT290" s="2" t="s">
        <v>200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243</v>
      </c>
      <c r="QQ290" s="2" t="s">
        <v>256</v>
      </c>
      <c r="QR290" s="2" t="s">
        <v>989</v>
      </c>
      <c r="QS290" s="2" t="s">
        <v>212</v>
      </c>
      <c r="QT290" s="2" t="s">
        <v>200</v>
      </c>
      <c r="QU290" s="4">
        <v>303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50</v>
      </c>
      <c r="SB290" s="4"/>
      <c r="SC290" s="4"/>
      <c r="SD290" s="4"/>
      <c r="SE290" s="4"/>
      <c r="SF290" s="4"/>
      <c r="SG290" s="4">
        <v>60</v>
      </c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155</v>
      </c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</row>
    <row r="291">
      <c r="A291" s="2" t="s">
        <v>3023</v>
      </c>
      <c r="B291" s="2" t="s">
        <v>189</v>
      </c>
      <c r="C291" s="2" t="s">
        <v>2693</v>
      </c>
      <c r="D291" s="2" t="s">
        <v>2274</v>
      </c>
      <c r="E291" s="2" t="s">
        <v>2867</v>
      </c>
      <c r="F291" s="2" t="s">
        <v>3024</v>
      </c>
      <c r="G291" s="2" t="s">
        <v>3024</v>
      </c>
      <c r="H291" s="2" t="s">
        <v>3024</v>
      </c>
      <c r="I291" s="2" t="s">
        <v>3025</v>
      </c>
      <c r="J291" s="2" t="s">
        <v>195</v>
      </c>
      <c r="K291" s="2" t="s">
        <v>2844</v>
      </c>
      <c r="L291" s="3">
        <v>49.99</v>
      </c>
      <c r="M291" s="3">
        <v>52.49</v>
      </c>
      <c r="N291" s="3">
        <v>99.99</v>
      </c>
      <c r="O291" s="2" t="s">
        <v>197</v>
      </c>
      <c r="P291" s="2" t="s">
        <v>396</v>
      </c>
      <c r="Q291" s="2" t="s">
        <v>199</v>
      </c>
      <c r="R291" s="2" t="s">
        <v>200</v>
      </c>
      <c r="S291" s="2" t="s">
        <v>2954</v>
      </c>
      <c r="T291" s="2" t="s">
        <v>200</v>
      </c>
      <c r="U291" s="2" t="s">
        <v>200</v>
      </c>
      <c r="V291" s="2" t="s">
        <v>3026</v>
      </c>
      <c r="W291" s="2" t="s">
        <v>2735</v>
      </c>
      <c r="X291" s="2" t="s">
        <v>2245</v>
      </c>
      <c r="Y291" s="2" t="s">
        <v>592</v>
      </c>
      <c r="Z291" s="4">
        <v>486</v>
      </c>
      <c r="AA291" s="4">
        <f>=ROUNDDOWN(97.2,0)</f>
      </c>
      <c r="AB291" s="5">
        <v>5</v>
      </c>
      <c r="AC291" s="2" t="s">
        <v>200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/>
      <c r="AP291" s="4">
        <v>10</v>
      </c>
      <c r="AQ291" s="8">
        <v>437.39</v>
      </c>
      <c r="AR291" s="4">
        <v>8</v>
      </c>
      <c r="AS291" s="8">
        <v>403.36</v>
      </c>
      <c r="AT291" s="7">
        <v>0.25</v>
      </c>
      <c r="AU291" s="7">
        <v>0.0844</v>
      </c>
      <c r="AV291" s="4">
        <v>13</v>
      </c>
      <c r="AW291" s="8">
        <v>594.67</v>
      </c>
      <c r="AX291" s="4">
        <v>16</v>
      </c>
      <c r="AY291" s="8">
        <v>825.49</v>
      </c>
      <c r="AZ291" s="7">
        <v>-0.1875</v>
      </c>
      <c r="BA291" s="7">
        <v>-0.2796</v>
      </c>
      <c r="BB291" s="7">
        <v>0.7355</v>
      </c>
      <c r="BC291" s="4">
        <v>13</v>
      </c>
      <c r="BD291" s="8">
        <v>594.67</v>
      </c>
      <c r="BE291" s="4">
        <v>16</v>
      </c>
      <c r="BF291" s="8">
        <v>825.49</v>
      </c>
      <c r="BG291" s="7">
        <v>-0.1875</v>
      </c>
      <c r="BH291" s="7">
        <v>-0.2796</v>
      </c>
      <c r="BI291" s="7">
        <v>1</v>
      </c>
      <c r="BJ291" s="4">
        <v>10</v>
      </c>
      <c r="BK291" s="8">
        <v>437.39</v>
      </c>
      <c r="BL291" s="2" t="s">
        <v>3027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210</v>
      </c>
      <c r="BV291" s="2" t="s">
        <v>251</v>
      </c>
      <c r="BW291" s="2" t="s">
        <v>200</v>
      </c>
      <c r="BX291" s="2" t="s">
        <v>2525</v>
      </c>
      <c r="BY291" s="2" t="s">
        <v>499</v>
      </c>
      <c r="BZ291" s="2" t="s">
        <v>200</v>
      </c>
      <c r="CA291" s="4">
        <v>4</v>
      </c>
      <c r="CB291" s="8">
        <v>122.72</v>
      </c>
      <c r="CC291" s="4">
        <v>3</v>
      </c>
      <c r="CD291" s="8">
        <v>138.08</v>
      </c>
      <c r="CE291" s="7">
        <v>0.3333</v>
      </c>
      <c r="CF291" s="7">
        <v>-0.1112</v>
      </c>
      <c r="CG291" s="2" t="s">
        <v>210</v>
      </c>
      <c r="CH291" s="2" t="s">
        <v>197</v>
      </c>
      <c r="CI291" s="2" t="s">
        <v>2909</v>
      </c>
      <c r="CJ291" s="2" t="s">
        <v>1908</v>
      </c>
      <c r="CK291" s="2" t="s">
        <v>212</v>
      </c>
      <c r="CL291" s="2" t="s">
        <v>200</v>
      </c>
      <c r="CM291" s="4">
        <v>1</v>
      </c>
      <c r="CN291" s="8">
        <v>51.99</v>
      </c>
      <c r="CO291" s="4"/>
      <c r="CP291" s="8"/>
      <c r="CQ291" s="7"/>
      <c r="CR291" s="7"/>
      <c r="CS291" s="2" t="s">
        <v>210</v>
      </c>
      <c r="CT291" s="2" t="s">
        <v>197</v>
      </c>
      <c r="CU291" s="2" t="s">
        <v>2702</v>
      </c>
      <c r="CV291" s="2" t="s">
        <v>865</v>
      </c>
      <c r="CW291" s="2" t="s">
        <v>212</v>
      </c>
      <c r="CX291" s="2" t="s">
        <v>200</v>
      </c>
      <c r="CY291" s="4">
        <v>3</v>
      </c>
      <c r="CZ291" s="8">
        <v>162.96</v>
      </c>
      <c r="DA291" s="4">
        <v>2</v>
      </c>
      <c r="DB291" s="8">
        <v>108.64</v>
      </c>
      <c r="DC291" s="7">
        <v>0.5</v>
      </c>
      <c r="DD291" s="7">
        <v>0.5</v>
      </c>
      <c r="DE291" s="2" t="s">
        <v>210</v>
      </c>
      <c r="DF291" s="2" t="s">
        <v>197</v>
      </c>
      <c r="DG291" s="2" t="s">
        <v>654</v>
      </c>
      <c r="DH291" s="2" t="s">
        <v>2123</v>
      </c>
      <c r="DI291" s="2" t="s">
        <v>212</v>
      </c>
      <c r="DJ291" s="2" t="s">
        <v>200</v>
      </c>
      <c r="DK291" s="4">
        <v>1</v>
      </c>
      <c r="DL291" s="8">
        <v>51.27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656</v>
      </c>
      <c r="DT291" s="2" t="s">
        <v>3028</v>
      </c>
      <c r="DU291" s="2" t="s">
        <v>212</v>
      </c>
      <c r="DV291" s="2" t="s">
        <v>200</v>
      </c>
      <c r="DW291" s="4"/>
      <c r="DX291" s="8"/>
      <c r="DY291" s="4"/>
      <c r="DZ291" s="8"/>
      <c r="EA291" s="7"/>
      <c r="EB291" s="7"/>
      <c r="EC291" s="2" t="s">
        <v>210</v>
      </c>
      <c r="ED291" s="2" t="s">
        <v>197</v>
      </c>
      <c r="EE291" s="2" t="s">
        <v>294</v>
      </c>
      <c r="EF291" s="2" t="s">
        <v>2889</v>
      </c>
      <c r="EG291" s="2" t="s">
        <v>212</v>
      </c>
      <c r="EH291" s="2" t="s">
        <v>200</v>
      </c>
      <c r="EI291" s="4"/>
      <c r="EJ291" s="8"/>
      <c r="EK291" s="4">
        <v>1</v>
      </c>
      <c r="EL291" s="8">
        <v>50.32</v>
      </c>
      <c r="EM291" s="7">
        <v>-1</v>
      </c>
      <c r="EN291" s="7">
        <v>-1</v>
      </c>
      <c r="EO291" s="2" t="s">
        <v>210</v>
      </c>
      <c r="EP291" s="2" t="s">
        <v>197</v>
      </c>
      <c r="EQ291" s="2" t="s">
        <v>2547</v>
      </c>
      <c r="ER291" s="2" t="s">
        <v>3029</v>
      </c>
      <c r="ES291" s="2" t="s">
        <v>212</v>
      </c>
      <c r="ET291" s="2" t="s">
        <v>200</v>
      </c>
      <c r="EU291" s="4"/>
      <c r="EV291" s="8"/>
      <c r="EW291" s="4">
        <v>1</v>
      </c>
      <c r="EX291" s="8">
        <v>52.49</v>
      </c>
      <c r="EY291" s="7">
        <v>-1</v>
      </c>
      <c r="EZ291" s="7">
        <v>-1</v>
      </c>
      <c r="FA291" s="2" t="s">
        <v>210</v>
      </c>
      <c r="FB291" s="2" t="s">
        <v>197</v>
      </c>
      <c r="FC291" s="2" t="s">
        <v>596</v>
      </c>
      <c r="FD291" s="2" t="s">
        <v>2958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210</v>
      </c>
      <c r="FN291" s="2" t="s">
        <v>197</v>
      </c>
      <c r="FO291" s="2" t="s">
        <v>226</v>
      </c>
      <c r="FP291" s="2" t="s">
        <v>1376</v>
      </c>
      <c r="FQ291" s="2" t="s">
        <v>212</v>
      </c>
      <c r="FR291" s="2" t="s">
        <v>200</v>
      </c>
      <c r="FS291" s="4">
        <v>1</v>
      </c>
      <c r="FT291" s="8">
        <v>48.45</v>
      </c>
      <c r="FU291" s="4">
        <v>1</v>
      </c>
      <c r="FV291" s="8">
        <v>53.83</v>
      </c>
      <c r="FW291" s="7"/>
      <c r="FX291" s="7">
        <v>-0.0999</v>
      </c>
      <c r="FY291" s="2" t="s">
        <v>210</v>
      </c>
      <c r="FZ291" s="2" t="s">
        <v>197</v>
      </c>
      <c r="GA291" s="2" t="s">
        <v>1082</v>
      </c>
      <c r="GB291" s="2" t="s">
        <v>1114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254</v>
      </c>
      <c r="GL291" s="2" t="s">
        <v>197</v>
      </c>
      <c r="GM291" s="2" t="s">
        <v>200</v>
      </c>
      <c r="GN291" s="2" t="s">
        <v>200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2892</v>
      </c>
      <c r="GZ291" s="2" t="s">
        <v>1065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307</v>
      </c>
      <c r="HJ291" s="2" t="s">
        <v>197</v>
      </c>
      <c r="HK291" s="2" t="s">
        <v>233</v>
      </c>
      <c r="HL291" s="2" t="s">
        <v>1946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254</v>
      </c>
      <c r="HV291" s="2" t="s">
        <v>197</v>
      </c>
      <c r="HW291" s="2" t="s">
        <v>200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210</v>
      </c>
      <c r="IH291" s="2" t="s">
        <v>197</v>
      </c>
      <c r="II291" s="2" t="s">
        <v>596</v>
      </c>
      <c r="IJ291" s="2" t="s">
        <v>3030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228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210</v>
      </c>
      <c r="JF291" s="2" t="s">
        <v>197</v>
      </c>
      <c r="JG291" s="2" t="s">
        <v>809</v>
      </c>
      <c r="JH291" s="2" t="s">
        <v>2324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1817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228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210</v>
      </c>
      <c r="KP291" s="2" t="s">
        <v>243</v>
      </c>
      <c r="KQ291" s="2" t="s">
        <v>945</v>
      </c>
      <c r="KR291" s="2" t="s">
        <v>3031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242</v>
      </c>
      <c r="LB291" s="2" t="s">
        <v>197</v>
      </c>
      <c r="LC291" s="2" t="s">
        <v>200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/>
      <c r="LJ291" s="8"/>
      <c r="LK291" s="7"/>
      <c r="LL291" s="7"/>
      <c r="LM291" s="2" t="s">
        <v>242</v>
      </c>
      <c r="LN291" s="2" t="s">
        <v>197</v>
      </c>
      <c r="LO291" s="2" t="s">
        <v>200</v>
      </c>
      <c r="LP291" s="2" t="s">
        <v>200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406</v>
      </c>
      <c r="LZ291" s="2" t="s">
        <v>243</v>
      </c>
      <c r="MA291" s="2" t="s">
        <v>664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251</v>
      </c>
      <c r="MM291" s="2" t="s">
        <v>2914</v>
      </c>
      <c r="MN291" s="2" t="s">
        <v>2251</v>
      </c>
      <c r="MO291" s="2" t="s">
        <v>499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200</v>
      </c>
      <c r="MY291" s="2" t="s">
        <v>200</v>
      </c>
      <c r="MZ291" s="2" t="s">
        <v>200</v>
      </c>
      <c r="NA291" s="2" t="s">
        <v>200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254</v>
      </c>
      <c r="NJ291" s="2" t="s">
        <v>197</v>
      </c>
      <c r="NK291" s="2" t="s">
        <v>200</v>
      </c>
      <c r="NL291" s="2" t="s">
        <v>200</v>
      </c>
      <c r="NM291" s="2" t="s">
        <v>212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210</v>
      </c>
      <c r="NV291" s="2" t="s">
        <v>243</v>
      </c>
      <c r="NW291" s="2" t="s">
        <v>2722</v>
      </c>
      <c r="NX291" s="2" t="s">
        <v>200</v>
      </c>
      <c r="NY291" s="2" t="s">
        <v>212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200</v>
      </c>
      <c r="OH291" s="2" t="s">
        <v>200</v>
      </c>
      <c r="OI291" s="2" t="s">
        <v>200</v>
      </c>
      <c r="OJ291" s="2" t="s">
        <v>200</v>
      </c>
      <c r="OK291" s="2" t="s">
        <v>200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243</v>
      </c>
      <c r="OU291" s="2" t="s">
        <v>1886</v>
      </c>
      <c r="OV291" s="2" t="s">
        <v>2265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307</v>
      </c>
      <c r="PF291" s="2" t="s">
        <v>197</v>
      </c>
      <c r="PG291" s="2" t="s">
        <v>1061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242</v>
      </c>
      <c r="PR291" s="2" t="s">
        <v>197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243</v>
      </c>
      <c r="QQ291" s="2" t="s">
        <v>256</v>
      </c>
      <c r="QR291" s="2" t="s">
        <v>1824</v>
      </c>
      <c r="QS291" s="2" t="s">
        <v>212</v>
      </c>
      <c r="QT291" s="2" t="s">
        <v>200</v>
      </c>
      <c r="QU291" s="4">
        <v>486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3032</v>
      </c>
      <c r="B292" s="2" t="s">
        <v>189</v>
      </c>
      <c r="C292" s="2" t="s">
        <v>2693</v>
      </c>
      <c r="D292" s="2" t="s">
        <v>2274</v>
      </c>
      <c r="E292" s="2" t="s">
        <v>2867</v>
      </c>
      <c r="F292" s="2" t="s">
        <v>3024</v>
      </c>
      <c r="G292" s="2" t="s">
        <v>3024</v>
      </c>
      <c r="H292" s="2" t="s">
        <v>3024</v>
      </c>
      <c r="I292" s="2" t="s">
        <v>3025</v>
      </c>
      <c r="J292" s="2" t="s">
        <v>262</v>
      </c>
      <c r="K292" s="2" t="s">
        <v>2844</v>
      </c>
      <c r="L292" s="3">
        <v>54.99</v>
      </c>
      <c r="M292" s="3">
        <v>57.74</v>
      </c>
      <c r="N292" s="3">
        <v>109.99</v>
      </c>
      <c r="O292" s="2" t="s">
        <v>197</v>
      </c>
      <c r="P292" s="2" t="s">
        <v>396</v>
      </c>
      <c r="Q292" s="2" t="s">
        <v>199</v>
      </c>
      <c r="R292" s="2" t="s">
        <v>200</v>
      </c>
      <c r="S292" s="2" t="s">
        <v>2954</v>
      </c>
      <c r="T292" s="2" t="s">
        <v>200</v>
      </c>
      <c r="U292" s="2" t="s">
        <v>200</v>
      </c>
      <c r="V292" s="2" t="s">
        <v>3026</v>
      </c>
      <c r="W292" s="2" t="s">
        <v>2735</v>
      </c>
      <c r="X292" s="2" t="s">
        <v>2245</v>
      </c>
      <c r="Y292" s="2" t="s">
        <v>592</v>
      </c>
      <c r="Z292" s="4">
        <v>276</v>
      </c>
      <c r="AA292" s="4">
        <f>=ROUNDDOWN(55.2,0)</f>
      </c>
      <c r="AB292" s="5">
        <v>5</v>
      </c>
      <c r="AC292" s="2" t="s">
        <v>200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/>
      <c r="AP292" s="4">
        <v>3</v>
      </c>
      <c r="AQ292" s="8">
        <v>157.28</v>
      </c>
      <c r="AR292" s="4">
        <v>8</v>
      </c>
      <c r="AS292" s="8">
        <v>422.13</v>
      </c>
      <c r="AT292" s="7">
        <v>-0.625</v>
      </c>
      <c r="AU292" s="7">
        <v>-0.6274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0.2645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3</v>
      </c>
      <c r="BK292" s="8">
        <v>157.28</v>
      </c>
      <c r="BL292" s="2" t="s">
        <v>3033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210</v>
      </c>
      <c r="BV292" s="2" t="s">
        <v>251</v>
      </c>
      <c r="BW292" s="2" t="s">
        <v>200</v>
      </c>
      <c r="BX292" s="2" t="s">
        <v>2525</v>
      </c>
      <c r="BY292" s="2" t="s">
        <v>499</v>
      </c>
      <c r="BZ292" s="2" t="s">
        <v>200</v>
      </c>
      <c r="CA292" s="4">
        <v>1</v>
      </c>
      <c r="CB292" s="8">
        <v>45.46</v>
      </c>
      <c r="CC292" s="4">
        <v>5</v>
      </c>
      <c r="CD292" s="8">
        <v>244.34</v>
      </c>
      <c r="CE292" s="7">
        <v>-0.8</v>
      </c>
      <c r="CF292" s="7">
        <v>-0.8139</v>
      </c>
      <c r="CG292" s="2" t="s">
        <v>210</v>
      </c>
      <c r="CH292" s="2" t="s">
        <v>197</v>
      </c>
      <c r="CI292" s="2" t="s">
        <v>2909</v>
      </c>
      <c r="CJ292" s="2" t="s">
        <v>2984</v>
      </c>
      <c r="CK292" s="2" t="s">
        <v>212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2702</v>
      </c>
      <c r="CV292" s="2" t="s">
        <v>3034</v>
      </c>
      <c r="CW292" s="2" t="s">
        <v>212</v>
      </c>
      <c r="CX292" s="2" t="s">
        <v>200</v>
      </c>
      <c r="CY292" s="4"/>
      <c r="CZ292" s="8"/>
      <c r="DA292" s="4">
        <v>1</v>
      </c>
      <c r="DB292" s="8">
        <v>60.37</v>
      </c>
      <c r="DC292" s="7">
        <v>-1</v>
      </c>
      <c r="DD292" s="7">
        <v>-1</v>
      </c>
      <c r="DE292" s="2" t="s">
        <v>210</v>
      </c>
      <c r="DF292" s="2" t="s">
        <v>197</v>
      </c>
      <c r="DG292" s="2" t="s">
        <v>654</v>
      </c>
      <c r="DH292" s="2" t="s">
        <v>1385</v>
      </c>
      <c r="DI292" s="2" t="s">
        <v>212</v>
      </c>
      <c r="DJ292" s="2" t="s">
        <v>200</v>
      </c>
      <c r="DK292" s="4"/>
      <c r="DL292" s="8"/>
      <c r="DM292" s="4"/>
      <c r="DN292" s="8"/>
      <c r="DO292" s="7"/>
      <c r="DP292" s="7"/>
      <c r="DQ292" s="2" t="s">
        <v>210</v>
      </c>
      <c r="DR292" s="2" t="s">
        <v>197</v>
      </c>
      <c r="DS292" s="2" t="s">
        <v>656</v>
      </c>
      <c r="DT292" s="2" t="s">
        <v>3035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294</v>
      </c>
      <c r="EF292" s="2" t="s">
        <v>1180</v>
      </c>
      <c r="EG292" s="2" t="s">
        <v>212</v>
      </c>
      <c r="EH292" s="2" t="s">
        <v>200</v>
      </c>
      <c r="EI292" s="4">
        <v>2</v>
      </c>
      <c r="EJ292" s="8">
        <v>111.82</v>
      </c>
      <c r="EK292" s="4"/>
      <c r="EL292" s="8"/>
      <c r="EM292" s="7"/>
      <c r="EN292" s="7"/>
      <c r="EO292" s="2" t="s">
        <v>210</v>
      </c>
      <c r="EP292" s="2" t="s">
        <v>197</v>
      </c>
      <c r="EQ292" s="2" t="s">
        <v>2547</v>
      </c>
      <c r="ER292" s="2" t="s">
        <v>3036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596</v>
      </c>
      <c r="FD292" s="2" t="s">
        <v>2958</v>
      </c>
      <c r="FE292" s="2" t="s">
        <v>212</v>
      </c>
      <c r="FF292" s="2" t="s">
        <v>200</v>
      </c>
      <c r="FG292" s="4"/>
      <c r="FH292" s="8"/>
      <c r="FI292" s="4">
        <v>2</v>
      </c>
      <c r="FJ292" s="8">
        <v>117.42</v>
      </c>
      <c r="FK292" s="7">
        <v>-1</v>
      </c>
      <c r="FL292" s="7">
        <v>-1</v>
      </c>
      <c r="FM292" s="2" t="s">
        <v>210</v>
      </c>
      <c r="FN292" s="2" t="s">
        <v>197</v>
      </c>
      <c r="FO292" s="2" t="s">
        <v>226</v>
      </c>
      <c r="FP292" s="2" t="s">
        <v>2490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1082</v>
      </c>
      <c r="GB292" s="2" t="s">
        <v>1114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254</v>
      </c>
      <c r="GL292" s="2" t="s">
        <v>197</v>
      </c>
      <c r="GM292" s="2" t="s">
        <v>200</v>
      </c>
      <c r="GN292" s="2" t="s">
        <v>200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2892</v>
      </c>
      <c r="GZ292" s="2" t="s">
        <v>277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307</v>
      </c>
      <c r="HJ292" s="2" t="s">
        <v>197</v>
      </c>
      <c r="HK292" s="2" t="s">
        <v>233</v>
      </c>
      <c r="HL292" s="2" t="s">
        <v>2469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254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210</v>
      </c>
      <c r="IH292" s="2" t="s">
        <v>197</v>
      </c>
      <c r="II292" s="2" t="s">
        <v>596</v>
      </c>
      <c r="IJ292" s="2" t="s">
        <v>3037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228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210</v>
      </c>
      <c r="JF292" s="2" t="s">
        <v>197</v>
      </c>
      <c r="JG292" s="2" t="s">
        <v>809</v>
      </c>
      <c r="JH292" s="2" t="s">
        <v>337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1817</v>
      </c>
      <c r="JT292" s="2" t="s">
        <v>2011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228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210</v>
      </c>
      <c r="KP292" s="2" t="s">
        <v>243</v>
      </c>
      <c r="KQ292" s="2" t="s">
        <v>945</v>
      </c>
      <c r="KR292" s="2" t="s">
        <v>272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242</v>
      </c>
      <c r="LB292" s="2" t="s">
        <v>197</v>
      </c>
      <c r="LC292" s="2" t="s">
        <v>200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242</v>
      </c>
      <c r="LN292" s="2" t="s">
        <v>197</v>
      </c>
      <c r="LO292" s="2" t="s">
        <v>200</v>
      </c>
      <c r="LP292" s="2" t="s">
        <v>200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406</v>
      </c>
      <c r="LZ292" s="2" t="s">
        <v>243</v>
      </c>
      <c r="MA292" s="2" t="s">
        <v>664</v>
      </c>
      <c r="MB292" s="2" t="s">
        <v>200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210</v>
      </c>
      <c r="ML292" s="2" t="s">
        <v>251</v>
      </c>
      <c r="MM292" s="2" t="s">
        <v>2914</v>
      </c>
      <c r="MN292" s="2" t="s">
        <v>2251</v>
      </c>
      <c r="MO292" s="2" t="s">
        <v>499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200</v>
      </c>
      <c r="MY292" s="2" t="s">
        <v>200</v>
      </c>
      <c r="MZ292" s="2" t="s">
        <v>200</v>
      </c>
      <c r="NA292" s="2" t="s">
        <v>200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254</v>
      </c>
      <c r="NJ292" s="2" t="s">
        <v>197</v>
      </c>
      <c r="NK292" s="2" t="s">
        <v>200</v>
      </c>
      <c r="NL292" s="2" t="s">
        <v>200</v>
      </c>
      <c r="NM292" s="2" t="s">
        <v>212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210</v>
      </c>
      <c r="NV292" s="2" t="s">
        <v>243</v>
      </c>
      <c r="NW292" s="2" t="s">
        <v>2722</v>
      </c>
      <c r="NX292" s="2" t="s">
        <v>200</v>
      </c>
      <c r="NY292" s="2" t="s">
        <v>212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200</v>
      </c>
      <c r="OH292" s="2" t="s">
        <v>200</v>
      </c>
      <c r="OI292" s="2" t="s">
        <v>200</v>
      </c>
      <c r="OJ292" s="2" t="s">
        <v>200</v>
      </c>
      <c r="OK292" s="2" t="s">
        <v>200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243</v>
      </c>
      <c r="OU292" s="2" t="s">
        <v>1886</v>
      </c>
      <c r="OV292" s="2" t="s">
        <v>3038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307</v>
      </c>
      <c r="PF292" s="2" t="s">
        <v>197</v>
      </c>
      <c r="PG292" s="2" t="s">
        <v>1061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242</v>
      </c>
      <c r="PR292" s="2" t="s">
        <v>197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243</v>
      </c>
      <c r="QQ292" s="2" t="s">
        <v>256</v>
      </c>
      <c r="QR292" s="2" t="s">
        <v>3039</v>
      </c>
      <c r="QS292" s="2" t="s">
        <v>212</v>
      </c>
      <c r="QT292" s="2" t="s">
        <v>200</v>
      </c>
      <c r="QU292" s="4">
        <v>276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3040</v>
      </c>
      <c r="B293" s="2" t="s">
        <v>189</v>
      </c>
      <c r="C293" s="2" t="s">
        <v>2693</v>
      </c>
      <c r="D293" s="2" t="s">
        <v>2274</v>
      </c>
      <c r="E293" s="2" t="s">
        <v>2867</v>
      </c>
      <c r="F293" s="2" t="s">
        <v>3041</v>
      </c>
      <c r="G293" s="2" t="s">
        <v>3041</v>
      </c>
      <c r="H293" s="2" t="s">
        <v>3041</v>
      </c>
      <c r="I293" s="2" t="s">
        <v>2989</v>
      </c>
      <c r="J293" s="2" t="s">
        <v>195</v>
      </c>
      <c r="K293" s="2" t="s">
        <v>2836</v>
      </c>
      <c r="L293" s="3">
        <v>52.8</v>
      </c>
      <c r="M293" s="3">
        <v>55.43</v>
      </c>
      <c r="N293" s="3">
        <v>109.99</v>
      </c>
      <c r="O293" s="2" t="s">
        <v>197</v>
      </c>
      <c r="P293" s="2" t="s">
        <v>528</v>
      </c>
      <c r="Q293" s="2" t="s">
        <v>199</v>
      </c>
      <c r="R293" s="2" t="s">
        <v>200</v>
      </c>
      <c r="S293" s="2" t="s">
        <v>3042</v>
      </c>
      <c r="T293" s="2" t="s">
        <v>202</v>
      </c>
      <c r="U293" s="2" t="s">
        <v>203</v>
      </c>
      <c r="V293" s="2" t="s">
        <v>2871</v>
      </c>
      <c r="W293" s="2" t="s">
        <v>2735</v>
      </c>
      <c r="X293" s="2" t="s">
        <v>2872</v>
      </c>
      <c r="Y293" s="2" t="s">
        <v>1030</v>
      </c>
      <c r="Z293" s="4">
        <v>79</v>
      </c>
      <c r="AA293" s="4">
        <f>=ROUNDDOWN(6.07692307692308,0)</f>
      </c>
      <c r="AB293" s="5">
        <v>13</v>
      </c>
      <c r="AC293" s="2" t="s">
        <v>581</v>
      </c>
      <c r="AD293" s="4">
        <v>150</v>
      </c>
      <c r="AE293" s="4">
        <v>390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/>
      <c r="AP293" s="4">
        <v>4</v>
      </c>
      <c r="AQ293" s="8">
        <v>235.63</v>
      </c>
      <c r="AR293" s="4">
        <v>5</v>
      </c>
      <c r="AS293" s="8">
        <v>287.76</v>
      </c>
      <c r="AT293" s="7">
        <v>-0.2</v>
      </c>
      <c r="AU293" s="7">
        <v>-0.1812</v>
      </c>
      <c r="AV293" s="4">
        <v>9</v>
      </c>
      <c r="AW293" s="8">
        <v>567.32</v>
      </c>
      <c r="AX293" s="4">
        <v>9</v>
      </c>
      <c r="AY293" s="8">
        <v>572.6</v>
      </c>
      <c r="AZ293" s="7" t="s">
        <v>200</v>
      </c>
      <c r="BA293" s="7">
        <v>-0.0092</v>
      </c>
      <c r="BB293" s="7">
        <v>0.4153</v>
      </c>
      <c r="BC293" s="4">
        <v>9</v>
      </c>
      <c r="BD293" s="8">
        <v>567.32</v>
      </c>
      <c r="BE293" s="4">
        <v>9</v>
      </c>
      <c r="BF293" s="8">
        <v>572.6</v>
      </c>
      <c r="BG293" s="7" t="s">
        <v>200</v>
      </c>
      <c r="BH293" s="7">
        <v>-0.0092</v>
      </c>
      <c r="BI293" s="7">
        <v>1</v>
      </c>
      <c r="BJ293" s="4">
        <v>4</v>
      </c>
      <c r="BK293" s="8">
        <v>235.63</v>
      </c>
      <c r="BL293" s="2" t="s">
        <v>3043</v>
      </c>
      <c r="BM293" s="7">
        <v>1</v>
      </c>
      <c r="BN293" s="7">
        <v>1</v>
      </c>
      <c r="BO293" s="4">
        <v>1</v>
      </c>
      <c r="BP293" s="8">
        <v>59.34</v>
      </c>
      <c r="BQ293" s="4">
        <v>2</v>
      </c>
      <c r="BR293" s="8">
        <v>118.68</v>
      </c>
      <c r="BS293" s="7">
        <v>-0.5</v>
      </c>
      <c r="BT293" s="7">
        <v>-0.5</v>
      </c>
      <c r="BU293" s="2" t="s">
        <v>210</v>
      </c>
      <c r="BV293" s="2" t="s">
        <v>197</v>
      </c>
      <c r="BW293" s="2" t="s">
        <v>200</v>
      </c>
      <c r="BX293" s="2" t="s">
        <v>934</v>
      </c>
      <c r="BY293" s="2" t="s">
        <v>212</v>
      </c>
      <c r="BZ293" s="2" t="s">
        <v>200</v>
      </c>
      <c r="CA293" s="4"/>
      <c r="CB293" s="8"/>
      <c r="CC293" s="4"/>
      <c r="CD293" s="8"/>
      <c r="CE293" s="7"/>
      <c r="CF293" s="7"/>
      <c r="CG293" s="2" t="s">
        <v>210</v>
      </c>
      <c r="CH293" s="2" t="s">
        <v>197</v>
      </c>
      <c r="CI293" s="2" t="s">
        <v>1030</v>
      </c>
      <c r="CJ293" s="2" t="s">
        <v>749</v>
      </c>
      <c r="CK293" s="2" t="s">
        <v>212</v>
      </c>
      <c r="CL293" s="2" t="s">
        <v>200</v>
      </c>
      <c r="CM293" s="4"/>
      <c r="CN293" s="8"/>
      <c r="CO293" s="4"/>
      <c r="CP293" s="8"/>
      <c r="CQ293" s="7"/>
      <c r="CR293" s="7"/>
      <c r="CS293" s="2" t="s">
        <v>210</v>
      </c>
      <c r="CT293" s="2" t="s">
        <v>251</v>
      </c>
      <c r="CU293" s="2" t="s">
        <v>742</v>
      </c>
      <c r="CV293" s="2" t="s">
        <v>367</v>
      </c>
      <c r="CW293" s="2" t="s">
        <v>212</v>
      </c>
      <c r="CX293" s="2" t="s">
        <v>200</v>
      </c>
      <c r="CY293" s="4"/>
      <c r="CZ293" s="8"/>
      <c r="DA293" s="4"/>
      <c r="DB293" s="8"/>
      <c r="DC293" s="7"/>
      <c r="DD293" s="7"/>
      <c r="DE293" s="2" t="s">
        <v>210</v>
      </c>
      <c r="DF293" s="2" t="s">
        <v>197</v>
      </c>
      <c r="DG293" s="2" t="s">
        <v>1030</v>
      </c>
      <c r="DH293" s="2" t="s">
        <v>916</v>
      </c>
      <c r="DI293" s="2" t="s">
        <v>212</v>
      </c>
      <c r="DJ293" s="2" t="s">
        <v>200</v>
      </c>
      <c r="DK293" s="4">
        <v>1</v>
      </c>
      <c r="DL293" s="8">
        <v>57.29</v>
      </c>
      <c r="DM293" s="4"/>
      <c r="DN293" s="8"/>
      <c r="DO293" s="7"/>
      <c r="DP293" s="7"/>
      <c r="DQ293" s="2" t="s">
        <v>210</v>
      </c>
      <c r="DR293" s="2" t="s">
        <v>197</v>
      </c>
      <c r="DS293" s="2" t="s">
        <v>426</v>
      </c>
      <c r="DT293" s="2" t="s">
        <v>437</v>
      </c>
      <c r="DU293" s="2" t="s">
        <v>212</v>
      </c>
      <c r="DV293" s="2" t="s">
        <v>200</v>
      </c>
      <c r="DW293" s="4"/>
      <c r="DX293" s="8"/>
      <c r="DY293" s="4"/>
      <c r="DZ293" s="8"/>
      <c r="EA293" s="7"/>
      <c r="EB293" s="7"/>
      <c r="EC293" s="2" t="s">
        <v>210</v>
      </c>
      <c r="ED293" s="2" t="s">
        <v>197</v>
      </c>
      <c r="EE293" s="2" t="s">
        <v>443</v>
      </c>
      <c r="EF293" s="2" t="s">
        <v>342</v>
      </c>
      <c r="EG293" s="2" t="s">
        <v>212</v>
      </c>
      <c r="EH293" s="2" t="s">
        <v>200</v>
      </c>
      <c r="EI293" s="4">
        <v>1</v>
      </c>
      <c r="EJ293" s="8">
        <v>56.36</v>
      </c>
      <c r="EK293" s="4">
        <v>2</v>
      </c>
      <c r="EL293" s="8">
        <v>112.72</v>
      </c>
      <c r="EM293" s="7">
        <v>-0.5</v>
      </c>
      <c r="EN293" s="7">
        <v>-0.5</v>
      </c>
      <c r="EO293" s="2" t="s">
        <v>210</v>
      </c>
      <c r="EP293" s="2" t="s">
        <v>197</v>
      </c>
      <c r="EQ293" s="2" t="s">
        <v>1354</v>
      </c>
      <c r="ER293" s="2" t="s">
        <v>1142</v>
      </c>
      <c r="ES293" s="2" t="s">
        <v>212</v>
      </c>
      <c r="ET293" s="2" t="s">
        <v>200</v>
      </c>
      <c r="EU293" s="4">
        <v>1</v>
      </c>
      <c r="EV293" s="8">
        <v>62.64</v>
      </c>
      <c r="EW293" s="4"/>
      <c r="EX293" s="8"/>
      <c r="EY293" s="7"/>
      <c r="EZ293" s="7"/>
      <c r="FA293" s="2" t="s">
        <v>210</v>
      </c>
      <c r="FB293" s="2" t="s">
        <v>197</v>
      </c>
      <c r="FC293" s="2" t="s">
        <v>521</v>
      </c>
      <c r="FD293" s="2" t="s">
        <v>3044</v>
      </c>
      <c r="FE293" s="2" t="s">
        <v>212</v>
      </c>
      <c r="FF293" s="2" t="s">
        <v>200</v>
      </c>
      <c r="FG293" s="4"/>
      <c r="FH293" s="8"/>
      <c r="FI293" s="4">
        <v>1</v>
      </c>
      <c r="FJ293" s="8">
        <v>56.36</v>
      </c>
      <c r="FK293" s="7">
        <v>-1</v>
      </c>
      <c r="FL293" s="7">
        <v>-1</v>
      </c>
      <c r="FM293" s="2" t="s">
        <v>210</v>
      </c>
      <c r="FN293" s="2" t="s">
        <v>197</v>
      </c>
      <c r="FO293" s="2" t="s">
        <v>1688</v>
      </c>
      <c r="FP293" s="2" t="s">
        <v>315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197</v>
      </c>
      <c r="GA293" s="2" t="s">
        <v>2856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254</v>
      </c>
      <c r="GL293" s="2" t="s">
        <v>197</v>
      </c>
      <c r="GM293" s="2" t="s">
        <v>200</v>
      </c>
      <c r="GN293" s="2" t="s">
        <v>200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254</v>
      </c>
      <c r="GX293" s="2" t="s">
        <v>197</v>
      </c>
      <c r="GY293" s="2" t="s">
        <v>200</v>
      </c>
      <c r="GZ293" s="2" t="s">
        <v>200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369</v>
      </c>
      <c r="HL293" s="2" t="s">
        <v>200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254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210</v>
      </c>
      <c r="IH293" s="2" t="s">
        <v>197</v>
      </c>
      <c r="II293" s="2" t="s">
        <v>1030</v>
      </c>
      <c r="IJ293" s="2" t="s">
        <v>3045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228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254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1817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228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210</v>
      </c>
      <c r="KP293" s="2" t="s">
        <v>243</v>
      </c>
      <c r="KQ293" s="2" t="s">
        <v>945</v>
      </c>
      <c r="KR293" s="2" t="s">
        <v>753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242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254</v>
      </c>
      <c r="LN293" s="2" t="s">
        <v>197</v>
      </c>
      <c r="LO293" s="2" t="s">
        <v>200</v>
      </c>
      <c r="LP293" s="2" t="s">
        <v>200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254</v>
      </c>
      <c r="LZ293" s="2" t="s">
        <v>197</v>
      </c>
      <c r="MA293" s="2" t="s">
        <v>200</v>
      </c>
      <c r="MB293" s="2" t="s">
        <v>200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210</v>
      </c>
      <c r="ML293" s="2" t="s">
        <v>251</v>
      </c>
      <c r="MM293" s="2" t="s">
        <v>291</v>
      </c>
      <c r="MN293" s="2" t="s">
        <v>3046</v>
      </c>
      <c r="MO293" s="2" t="s">
        <v>499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200</v>
      </c>
      <c r="MY293" s="2" t="s">
        <v>200</v>
      </c>
      <c r="MZ293" s="2" t="s">
        <v>200</v>
      </c>
      <c r="NA293" s="2" t="s">
        <v>200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254</v>
      </c>
      <c r="NJ293" s="2" t="s">
        <v>197</v>
      </c>
      <c r="NK293" s="2" t="s">
        <v>200</v>
      </c>
      <c r="NL293" s="2" t="s">
        <v>200</v>
      </c>
      <c r="NM293" s="2" t="s">
        <v>212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210</v>
      </c>
      <c r="NV293" s="2" t="s">
        <v>243</v>
      </c>
      <c r="NW293" s="2" t="s">
        <v>2722</v>
      </c>
      <c r="NX293" s="2" t="s">
        <v>200</v>
      </c>
      <c r="NY293" s="2" t="s">
        <v>212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242</v>
      </c>
      <c r="OH293" s="2" t="s">
        <v>197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228</v>
      </c>
      <c r="OT293" s="2" t="s">
        <v>243</v>
      </c>
      <c r="OU293" s="2" t="s">
        <v>200</v>
      </c>
      <c r="OV293" s="2" t="s">
        <v>200</v>
      </c>
      <c r="OW293" s="2" t="s">
        <v>212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307</v>
      </c>
      <c r="PF293" s="2" t="s">
        <v>197</v>
      </c>
      <c r="PG293" s="2" t="s">
        <v>1061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242</v>
      </c>
      <c r="PR293" s="2" t="s">
        <v>197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254</v>
      </c>
      <c r="QP293" s="2" t="s">
        <v>243</v>
      </c>
      <c r="QQ293" s="2" t="s">
        <v>200</v>
      </c>
      <c r="QR293" s="2" t="s">
        <v>200</v>
      </c>
      <c r="QS293" s="2" t="s">
        <v>212</v>
      </c>
      <c r="QT293" s="2" t="s">
        <v>200</v>
      </c>
      <c r="QU293" s="4">
        <v>79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>
        <v>150</v>
      </c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240</v>
      </c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3047</v>
      </c>
      <c r="B294" s="2" t="s">
        <v>189</v>
      </c>
      <c r="C294" s="2" t="s">
        <v>2693</v>
      </c>
      <c r="D294" s="2" t="s">
        <v>2274</v>
      </c>
      <c r="E294" s="2" t="s">
        <v>2867</v>
      </c>
      <c r="F294" s="2" t="s">
        <v>3041</v>
      </c>
      <c r="G294" s="2" t="s">
        <v>3041</v>
      </c>
      <c r="H294" s="2" t="s">
        <v>3041</v>
      </c>
      <c r="I294" s="2" t="s">
        <v>2989</v>
      </c>
      <c r="J294" s="2" t="s">
        <v>262</v>
      </c>
      <c r="K294" s="2" t="s">
        <v>2836</v>
      </c>
      <c r="L294" s="3">
        <v>63.7</v>
      </c>
      <c r="M294" s="3">
        <v>66.88</v>
      </c>
      <c r="N294" s="3">
        <v>129.99</v>
      </c>
      <c r="O294" s="2" t="s">
        <v>197</v>
      </c>
      <c r="P294" s="2" t="s">
        <v>528</v>
      </c>
      <c r="Q294" s="2" t="s">
        <v>199</v>
      </c>
      <c r="R294" s="2" t="s">
        <v>200</v>
      </c>
      <c r="S294" s="2" t="s">
        <v>3042</v>
      </c>
      <c r="T294" s="2" t="s">
        <v>202</v>
      </c>
      <c r="U294" s="2" t="s">
        <v>203</v>
      </c>
      <c r="V294" s="2" t="s">
        <v>2871</v>
      </c>
      <c r="W294" s="2" t="s">
        <v>2735</v>
      </c>
      <c r="X294" s="2" t="s">
        <v>2872</v>
      </c>
      <c r="Y294" s="2" t="s">
        <v>1030</v>
      </c>
      <c r="Z294" s="4">
        <v>158</v>
      </c>
      <c r="AA294" s="4">
        <f>=ROUNDDOWN(19.75,0)</f>
      </c>
      <c r="AB294" s="5">
        <v>8</v>
      </c>
      <c r="AC294" s="2" t="s">
        <v>176</v>
      </c>
      <c r="AD294" s="4">
        <v>250</v>
      </c>
      <c r="AE294" s="4">
        <v>250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/>
      <c r="AP294" s="4">
        <v>5</v>
      </c>
      <c r="AQ294" s="8">
        <v>331.69</v>
      </c>
      <c r="AR294" s="4">
        <v>4</v>
      </c>
      <c r="AS294" s="8">
        <v>284.84</v>
      </c>
      <c r="AT294" s="7">
        <v>0.25</v>
      </c>
      <c r="AU294" s="7">
        <v>0.1645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0.5847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5</v>
      </c>
      <c r="BK294" s="8">
        <v>331.69</v>
      </c>
      <c r="BL294" s="2" t="s">
        <v>3048</v>
      </c>
      <c r="BM294" s="7">
        <v>1</v>
      </c>
      <c r="BN294" s="7">
        <v>1</v>
      </c>
      <c r="BO294" s="4"/>
      <c r="BP294" s="8"/>
      <c r="BQ294" s="4">
        <v>4</v>
      </c>
      <c r="BR294" s="8">
        <v>284.84</v>
      </c>
      <c r="BS294" s="7">
        <v>-1</v>
      </c>
      <c r="BT294" s="7">
        <v>-1</v>
      </c>
      <c r="BU294" s="2" t="s">
        <v>210</v>
      </c>
      <c r="BV294" s="2" t="s">
        <v>197</v>
      </c>
      <c r="BW294" s="2" t="s">
        <v>200</v>
      </c>
      <c r="BX294" s="2" t="s">
        <v>934</v>
      </c>
      <c r="BY294" s="2" t="s">
        <v>212</v>
      </c>
      <c r="BZ294" s="2" t="s">
        <v>200</v>
      </c>
      <c r="CA294" s="4">
        <v>2</v>
      </c>
      <c r="CB294" s="8">
        <v>121.18</v>
      </c>
      <c r="CC294" s="4"/>
      <c r="CD294" s="8"/>
      <c r="CE294" s="7"/>
      <c r="CF294" s="7"/>
      <c r="CG294" s="2" t="s">
        <v>210</v>
      </c>
      <c r="CH294" s="2" t="s">
        <v>197</v>
      </c>
      <c r="CI294" s="2" t="s">
        <v>1030</v>
      </c>
      <c r="CJ294" s="2" t="s">
        <v>749</v>
      </c>
      <c r="CK294" s="2" t="s">
        <v>212</v>
      </c>
      <c r="CL294" s="2" t="s">
        <v>200</v>
      </c>
      <c r="CM294" s="4"/>
      <c r="CN294" s="8"/>
      <c r="CO294" s="4"/>
      <c r="CP294" s="8"/>
      <c r="CQ294" s="7"/>
      <c r="CR294" s="7"/>
      <c r="CS294" s="2" t="s">
        <v>210</v>
      </c>
      <c r="CT294" s="2" t="s">
        <v>251</v>
      </c>
      <c r="CU294" s="2" t="s">
        <v>742</v>
      </c>
      <c r="CV294" s="2" t="s">
        <v>232</v>
      </c>
      <c r="CW294" s="2" t="s">
        <v>212</v>
      </c>
      <c r="CX294" s="2" t="s">
        <v>200</v>
      </c>
      <c r="CY294" s="4">
        <v>1</v>
      </c>
      <c r="CZ294" s="8">
        <v>71.53</v>
      </c>
      <c r="DA294" s="4"/>
      <c r="DB294" s="8"/>
      <c r="DC294" s="7"/>
      <c r="DD294" s="7"/>
      <c r="DE294" s="2" t="s">
        <v>210</v>
      </c>
      <c r="DF294" s="2" t="s">
        <v>197</v>
      </c>
      <c r="DG294" s="2" t="s">
        <v>1030</v>
      </c>
      <c r="DH294" s="2" t="s">
        <v>1187</v>
      </c>
      <c r="DI294" s="2" t="s">
        <v>212</v>
      </c>
      <c r="DJ294" s="2" t="s">
        <v>200</v>
      </c>
      <c r="DK294" s="4">
        <v>1</v>
      </c>
      <c r="DL294" s="8">
        <v>68.75</v>
      </c>
      <c r="DM294" s="4"/>
      <c r="DN294" s="8"/>
      <c r="DO294" s="7"/>
      <c r="DP294" s="7"/>
      <c r="DQ294" s="2" t="s">
        <v>210</v>
      </c>
      <c r="DR294" s="2" t="s">
        <v>197</v>
      </c>
      <c r="DS294" s="2" t="s">
        <v>426</v>
      </c>
      <c r="DT294" s="2" t="s">
        <v>452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197</v>
      </c>
      <c r="EE294" s="2" t="s">
        <v>443</v>
      </c>
      <c r="EF294" s="2" t="s">
        <v>445</v>
      </c>
      <c r="EG294" s="2" t="s">
        <v>212</v>
      </c>
      <c r="EH294" s="2" t="s">
        <v>200</v>
      </c>
      <c r="EI294" s="4"/>
      <c r="EJ294" s="8"/>
      <c r="EK294" s="4"/>
      <c r="EL294" s="8"/>
      <c r="EM294" s="7"/>
      <c r="EN294" s="7"/>
      <c r="EO294" s="2" t="s">
        <v>210</v>
      </c>
      <c r="EP294" s="2" t="s">
        <v>197</v>
      </c>
      <c r="EQ294" s="2" t="s">
        <v>1354</v>
      </c>
      <c r="ER294" s="2" t="s">
        <v>1142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521</v>
      </c>
      <c r="FD294" s="2" t="s">
        <v>698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1688</v>
      </c>
      <c r="FP294" s="2" t="s">
        <v>1546</v>
      </c>
      <c r="FQ294" s="2" t="s">
        <v>212</v>
      </c>
      <c r="FR294" s="2" t="s">
        <v>200</v>
      </c>
      <c r="FS294" s="4">
        <v>1</v>
      </c>
      <c r="FT294" s="8">
        <v>70.23</v>
      </c>
      <c r="FU294" s="4"/>
      <c r="FV294" s="8"/>
      <c r="FW294" s="7"/>
      <c r="FX294" s="7"/>
      <c r="FY294" s="2" t="s">
        <v>210</v>
      </c>
      <c r="FZ294" s="2" t="s">
        <v>197</v>
      </c>
      <c r="GA294" s="2" t="s">
        <v>2856</v>
      </c>
      <c r="GB294" s="2" t="s">
        <v>1801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254</v>
      </c>
      <c r="GL294" s="2" t="s">
        <v>197</v>
      </c>
      <c r="GM294" s="2" t="s">
        <v>200</v>
      </c>
      <c r="GN294" s="2" t="s">
        <v>200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254</v>
      </c>
      <c r="GX294" s="2" t="s">
        <v>197</v>
      </c>
      <c r="GY294" s="2" t="s">
        <v>200</v>
      </c>
      <c r="GZ294" s="2" t="s">
        <v>200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369</v>
      </c>
      <c r="HL294" s="2" t="s">
        <v>200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254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210</v>
      </c>
      <c r="IH294" s="2" t="s">
        <v>197</v>
      </c>
      <c r="II294" s="2" t="s">
        <v>1030</v>
      </c>
      <c r="IJ294" s="2" t="s">
        <v>3049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228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254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1817</v>
      </c>
      <c r="JT294" s="2" t="s">
        <v>2436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228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210</v>
      </c>
      <c r="KP294" s="2" t="s">
        <v>243</v>
      </c>
      <c r="KQ294" s="2" t="s">
        <v>945</v>
      </c>
      <c r="KR294" s="2" t="s">
        <v>2470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242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254</v>
      </c>
      <c r="LN294" s="2" t="s">
        <v>197</v>
      </c>
      <c r="LO294" s="2" t="s">
        <v>200</v>
      </c>
      <c r="LP294" s="2" t="s">
        <v>200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254</v>
      </c>
      <c r="LZ294" s="2" t="s">
        <v>197</v>
      </c>
      <c r="MA294" s="2" t="s">
        <v>200</v>
      </c>
      <c r="MB294" s="2" t="s">
        <v>200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210</v>
      </c>
      <c r="ML294" s="2" t="s">
        <v>251</v>
      </c>
      <c r="MM294" s="2" t="s">
        <v>291</v>
      </c>
      <c r="MN294" s="2" t="s">
        <v>3046</v>
      </c>
      <c r="MO294" s="2" t="s">
        <v>499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200</v>
      </c>
      <c r="MX294" s="2" t="s">
        <v>200</v>
      </c>
      <c r="MY294" s="2" t="s">
        <v>200</v>
      </c>
      <c r="MZ294" s="2" t="s">
        <v>200</v>
      </c>
      <c r="NA294" s="2" t="s">
        <v>200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254</v>
      </c>
      <c r="NJ294" s="2" t="s">
        <v>197</v>
      </c>
      <c r="NK294" s="2" t="s">
        <v>200</v>
      </c>
      <c r="NL294" s="2" t="s">
        <v>200</v>
      </c>
      <c r="NM294" s="2" t="s">
        <v>212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210</v>
      </c>
      <c r="NV294" s="2" t="s">
        <v>243</v>
      </c>
      <c r="NW294" s="2" t="s">
        <v>2722</v>
      </c>
      <c r="NX294" s="2" t="s">
        <v>200</v>
      </c>
      <c r="NY294" s="2" t="s">
        <v>212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242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228</v>
      </c>
      <c r="OT294" s="2" t="s">
        <v>243</v>
      </c>
      <c r="OU294" s="2" t="s">
        <v>200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307</v>
      </c>
      <c r="PF294" s="2" t="s">
        <v>197</v>
      </c>
      <c r="PG294" s="2" t="s">
        <v>1061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242</v>
      </c>
      <c r="PR294" s="2" t="s">
        <v>197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254</v>
      </c>
      <c r="QP294" s="2" t="s">
        <v>243</v>
      </c>
      <c r="QQ294" s="2" t="s">
        <v>200</v>
      </c>
      <c r="QR294" s="2" t="s">
        <v>200</v>
      </c>
      <c r="QS294" s="2" t="s">
        <v>212</v>
      </c>
      <c r="QT294" s="2" t="s">
        <v>200</v>
      </c>
      <c r="QU294" s="4">
        <v>158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>
        <v>250</v>
      </c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3050</v>
      </c>
      <c r="B295" s="2" t="s">
        <v>189</v>
      </c>
      <c r="C295" s="2" t="s">
        <v>2693</v>
      </c>
      <c r="D295" s="2" t="s">
        <v>2274</v>
      </c>
      <c r="E295" s="2" t="s">
        <v>2867</v>
      </c>
      <c r="F295" s="2" t="s">
        <v>3051</v>
      </c>
      <c r="G295" s="2" t="s">
        <v>3051</v>
      </c>
      <c r="H295" s="2" t="s">
        <v>200</v>
      </c>
      <c r="I295" s="2" t="s">
        <v>3025</v>
      </c>
      <c r="J295" s="2" t="s">
        <v>195</v>
      </c>
      <c r="K295" s="2" t="s">
        <v>286</v>
      </c>
      <c r="L295" s="3">
        <v>49.99</v>
      </c>
      <c r="M295" s="3">
        <v>52.49</v>
      </c>
      <c r="N295" s="3">
        <v>99.99</v>
      </c>
      <c r="O295" s="2" t="s">
        <v>395</v>
      </c>
      <c r="P295" s="2" t="s">
        <v>396</v>
      </c>
      <c r="Q295" s="2" t="s">
        <v>199</v>
      </c>
      <c r="R295" s="2" t="s">
        <v>200</v>
      </c>
      <c r="S295" s="2" t="s">
        <v>3052</v>
      </c>
      <c r="T295" s="2" t="s">
        <v>200</v>
      </c>
      <c r="U295" s="2" t="s">
        <v>200</v>
      </c>
      <c r="V295" s="2" t="s">
        <v>859</v>
      </c>
      <c r="W295" s="2" t="s">
        <v>2735</v>
      </c>
      <c r="X295" s="2" t="s">
        <v>2245</v>
      </c>
      <c r="Y295" s="2" t="s">
        <v>3053</v>
      </c>
      <c r="Z295" s="4">
        <v>29</v>
      </c>
      <c r="AA295" s="4">
        <f>=ROUNDDOWN(6.44444444444444,0)</f>
      </c>
      <c r="AB295" s="5">
        <v>4.5</v>
      </c>
      <c r="AC295" s="2" t="s">
        <v>200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/>
      <c r="AP295" s="4">
        <v>6</v>
      </c>
      <c r="AQ295" s="8">
        <v>233.29</v>
      </c>
      <c r="AR295" s="4">
        <v>5</v>
      </c>
      <c r="AS295" s="8">
        <v>267.91</v>
      </c>
      <c r="AT295" s="7">
        <v>0.2</v>
      </c>
      <c r="AU295" s="7">
        <v>-0.1292</v>
      </c>
      <c r="AV295" s="4">
        <v>11</v>
      </c>
      <c r="AW295" s="8">
        <v>406.88</v>
      </c>
      <c r="AX295" s="4">
        <v>11</v>
      </c>
      <c r="AY295" s="8">
        <v>604.86</v>
      </c>
      <c r="AZ295" s="7" t="s">
        <v>200</v>
      </c>
      <c r="BA295" s="7">
        <v>-0.3273</v>
      </c>
      <c r="BB295" s="7">
        <v>0.5734</v>
      </c>
      <c r="BC295" s="4">
        <v>11</v>
      </c>
      <c r="BD295" s="8">
        <v>406.88</v>
      </c>
      <c r="BE295" s="4">
        <v>25</v>
      </c>
      <c r="BF295" s="8">
        <v>1188.97</v>
      </c>
      <c r="BG295" s="7">
        <v>-0.56</v>
      </c>
      <c r="BH295" s="7">
        <v>-0.6578</v>
      </c>
      <c r="BI295" s="7">
        <v>1</v>
      </c>
      <c r="BJ295" s="4">
        <v>6</v>
      </c>
      <c r="BK295" s="8">
        <v>233.29</v>
      </c>
      <c r="BL295" s="2" t="s">
        <v>3054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210</v>
      </c>
      <c r="BV295" s="2" t="s">
        <v>251</v>
      </c>
      <c r="BW295" s="2" t="s">
        <v>200</v>
      </c>
      <c r="BX295" s="2" t="s">
        <v>2151</v>
      </c>
      <c r="BY295" s="2" t="s">
        <v>499</v>
      </c>
      <c r="BZ295" s="2" t="s">
        <v>200</v>
      </c>
      <c r="CA295" s="4">
        <v>1</v>
      </c>
      <c r="CB295" s="8">
        <v>25.57</v>
      </c>
      <c r="CC295" s="4"/>
      <c r="CD295" s="8"/>
      <c r="CE295" s="7"/>
      <c r="CF295" s="7"/>
      <c r="CG295" s="2" t="s">
        <v>210</v>
      </c>
      <c r="CH295" s="2" t="s">
        <v>197</v>
      </c>
      <c r="CI295" s="2" t="s">
        <v>2549</v>
      </c>
      <c r="CJ295" s="2" t="s">
        <v>2270</v>
      </c>
      <c r="CK295" s="2" t="s">
        <v>212</v>
      </c>
      <c r="CL295" s="2" t="s">
        <v>200</v>
      </c>
      <c r="CM295" s="4">
        <v>1</v>
      </c>
      <c r="CN295" s="8">
        <v>26</v>
      </c>
      <c r="CO295" s="4"/>
      <c r="CP295" s="8"/>
      <c r="CQ295" s="7"/>
      <c r="CR295" s="7"/>
      <c r="CS295" s="2" t="s">
        <v>210</v>
      </c>
      <c r="CT295" s="2" t="s">
        <v>197</v>
      </c>
      <c r="CU295" s="2" t="s">
        <v>2702</v>
      </c>
      <c r="CV295" s="2" t="s">
        <v>865</v>
      </c>
      <c r="CW295" s="2" t="s">
        <v>499</v>
      </c>
      <c r="CX295" s="2" t="s">
        <v>200</v>
      </c>
      <c r="CY295" s="4"/>
      <c r="CZ295" s="8"/>
      <c r="DA295" s="4">
        <v>2</v>
      </c>
      <c r="DB295" s="8">
        <v>108.64</v>
      </c>
      <c r="DC295" s="7">
        <v>-1</v>
      </c>
      <c r="DD295" s="7">
        <v>-1</v>
      </c>
      <c r="DE295" s="2" t="s">
        <v>210</v>
      </c>
      <c r="DF295" s="2" t="s">
        <v>197</v>
      </c>
      <c r="DG295" s="2" t="s">
        <v>1932</v>
      </c>
      <c r="DH295" s="2" t="s">
        <v>1524</v>
      </c>
      <c r="DI295" s="2" t="s">
        <v>212</v>
      </c>
      <c r="DJ295" s="2" t="s">
        <v>200</v>
      </c>
      <c r="DK295" s="4">
        <v>1</v>
      </c>
      <c r="DL295" s="8">
        <v>30.76</v>
      </c>
      <c r="DM295" s="4"/>
      <c r="DN295" s="8"/>
      <c r="DO295" s="7"/>
      <c r="DP295" s="7"/>
      <c r="DQ295" s="2" t="s">
        <v>210</v>
      </c>
      <c r="DR295" s="2" t="s">
        <v>197</v>
      </c>
      <c r="DS295" s="2" t="s">
        <v>3055</v>
      </c>
      <c r="DT295" s="2" t="s">
        <v>1590</v>
      </c>
      <c r="DU295" s="2" t="s">
        <v>212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197</v>
      </c>
      <c r="EE295" s="2" t="s">
        <v>1030</v>
      </c>
      <c r="EF295" s="2" t="s">
        <v>1600</v>
      </c>
      <c r="EG295" s="2" t="s">
        <v>212</v>
      </c>
      <c r="EH295" s="2" t="s">
        <v>200</v>
      </c>
      <c r="EI295" s="4">
        <v>3</v>
      </c>
      <c r="EJ295" s="8">
        <v>150.96</v>
      </c>
      <c r="EK295" s="4">
        <v>1</v>
      </c>
      <c r="EL295" s="8">
        <v>50.32</v>
      </c>
      <c r="EM295" s="7">
        <v>2</v>
      </c>
      <c r="EN295" s="7">
        <v>2</v>
      </c>
      <c r="EO295" s="2" t="s">
        <v>210</v>
      </c>
      <c r="EP295" s="2" t="s">
        <v>197</v>
      </c>
      <c r="EQ295" s="2" t="s">
        <v>2588</v>
      </c>
      <c r="ER295" s="2" t="s">
        <v>2643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197</v>
      </c>
      <c r="FC295" s="2" t="s">
        <v>3056</v>
      </c>
      <c r="FD295" s="2" t="s">
        <v>1455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210</v>
      </c>
      <c r="FN295" s="2" t="s">
        <v>197</v>
      </c>
      <c r="FO295" s="2" t="s">
        <v>226</v>
      </c>
      <c r="FP295" s="2" t="s">
        <v>864</v>
      </c>
      <c r="FQ295" s="2" t="s">
        <v>212</v>
      </c>
      <c r="FR295" s="2" t="s">
        <v>200</v>
      </c>
      <c r="FS295" s="4"/>
      <c r="FT295" s="8"/>
      <c r="FU295" s="4">
        <v>1</v>
      </c>
      <c r="FV295" s="8">
        <v>53.83</v>
      </c>
      <c r="FW295" s="7">
        <v>-1</v>
      </c>
      <c r="FX295" s="7">
        <v>-1</v>
      </c>
      <c r="FY295" s="2" t="s">
        <v>210</v>
      </c>
      <c r="FZ295" s="2" t="s">
        <v>197</v>
      </c>
      <c r="GA295" s="2" t="s">
        <v>1082</v>
      </c>
      <c r="GB295" s="2" t="s">
        <v>1365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406</v>
      </c>
      <c r="GL295" s="2" t="s">
        <v>197</v>
      </c>
      <c r="GM295" s="2" t="s">
        <v>200</v>
      </c>
      <c r="GN295" s="2" t="s">
        <v>200</v>
      </c>
      <c r="GO295" s="2" t="s">
        <v>212</v>
      </c>
      <c r="GP295" s="2" t="s">
        <v>200</v>
      </c>
      <c r="GQ295" s="4"/>
      <c r="GR295" s="8"/>
      <c r="GS295" s="4">
        <v>1</v>
      </c>
      <c r="GT295" s="8">
        <v>55.12</v>
      </c>
      <c r="GU295" s="7">
        <v>-1</v>
      </c>
      <c r="GV295" s="7">
        <v>-1</v>
      </c>
      <c r="GW295" s="2" t="s">
        <v>210</v>
      </c>
      <c r="GX295" s="2" t="s">
        <v>197</v>
      </c>
      <c r="GY295" s="2" t="s">
        <v>2892</v>
      </c>
      <c r="GZ295" s="2" t="s">
        <v>3057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197</v>
      </c>
      <c r="HK295" s="2" t="s">
        <v>233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210</v>
      </c>
      <c r="HV295" s="2" t="s">
        <v>197</v>
      </c>
      <c r="HW295" s="2" t="s">
        <v>521</v>
      </c>
      <c r="HX295" s="2" t="s">
        <v>941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210</v>
      </c>
      <c r="IH295" s="2" t="s">
        <v>197</v>
      </c>
      <c r="II295" s="2" t="s">
        <v>3058</v>
      </c>
      <c r="IJ295" s="2" t="s">
        <v>1524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228</v>
      </c>
      <c r="IT295" s="2" t="s">
        <v>197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228</v>
      </c>
      <c r="JF295" s="2" t="s">
        <v>197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200</v>
      </c>
      <c r="JR295" s="2" t="s">
        <v>200</v>
      </c>
      <c r="JS295" s="2" t="s">
        <v>200</v>
      </c>
      <c r="JT295" s="2" t="s">
        <v>200</v>
      </c>
      <c r="JU295" s="2" t="s">
        <v>200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228</v>
      </c>
      <c r="KD295" s="2" t="s">
        <v>197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210</v>
      </c>
      <c r="KP295" s="2" t="s">
        <v>243</v>
      </c>
      <c r="KQ295" s="2" t="s">
        <v>945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242</v>
      </c>
      <c r="LB295" s="2" t="s">
        <v>197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243</v>
      </c>
      <c r="LO295" s="2" t="s">
        <v>503</v>
      </c>
      <c r="LP295" s="2" t="s">
        <v>442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406</v>
      </c>
      <c r="LZ295" s="2" t="s">
        <v>243</v>
      </c>
      <c r="MA295" s="2" t="s">
        <v>1111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210</v>
      </c>
      <c r="ML295" s="2" t="s">
        <v>251</v>
      </c>
      <c r="MM295" s="2" t="s">
        <v>2270</v>
      </c>
      <c r="MN295" s="2" t="s">
        <v>3059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200</v>
      </c>
      <c r="MY295" s="2" t="s">
        <v>200</v>
      </c>
      <c r="MZ295" s="2" t="s">
        <v>200</v>
      </c>
      <c r="NA295" s="2" t="s">
        <v>200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254</v>
      </c>
      <c r="NJ295" s="2" t="s">
        <v>197</v>
      </c>
      <c r="NK295" s="2" t="s">
        <v>200</v>
      </c>
      <c r="NL295" s="2" t="s">
        <v>200</v>
      </c>
      <c r="NM295" s="2" t="s">
        <v>212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210</v>
      </c>
      <c r="NV295" s="2" t="s">
        <v>243</v>
      </c>
      <c r="NW295" s="2" t="s">
        <v>2722</v>
      </c>
      <c r="NX295" s="2" t="s">
        <v>200</v>
      </c>
      <c r="NY295" s="2" t="s">
        <v>212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200</v>
      </c>
      <c r="OH295" s="2" t="s">
        <v>200</v>
      </c>
      <c r="OI295" s="2" t="s">
        <v>200</v>
      </c>
      <c r="OJ295" s="2" t="s">
        <v>200</v>
      </c>
      <c r="OK295" s="2" t="s">
        <v>200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210</v>
      </c>
      <c r="OT295" s="2" t="s">
        <v>243</v>
      </c>
      <c r="OU295" s="2" t="s">
        <v>1430</v>
      </c>
      <c r="OV295" s="2" t="s">
        <v>983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210</v>
      </c>
      <c r="PF295" s="2" t="s">
        <v>197</v>
      </c>
      <c r="PG295" s="2" t="s">
        <v>1061</v>
      </c>
      <c r="PH295" s="2" t="s">
        <v>200</v>
      </c>
      <c r="PI295" s="2" t="s">
        <v>212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242</v>
      </c>
      <c r="PR295" s="2" t="s">
        <v>197</v>
      </c>
      <c r="PS295" s="2" t="s">
        <v>200</v>
      </c>
      <c r="PT295" s="2" t="s">
        <v>200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243</v>
      </c>
      <c r="QQ295" s="2" t="s">
        <v>256</v>
      </c>
      <c r="QR295" s="2" t="s">
        <v>238</v>
      </c>
      <c r="QS295" s="2" t="s">
        <v>212</v>
      </c>
      <c r="QT295" s="2" t="s">
        <v>200</v>
      </c>
      <c r="QU295" s="4">
        <v>29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</row>
    <row r="296">
      <c r="A296" s="2" t="s">
        <v>3060</v>
      </c>
      <c r="B296" s="2" t="s">
        <v>189</v>
      </c>
      <c r="C296" s="2" t="s">
        <v>2693</v>
      </c>
      <c r="D296" s="2" t="s">
        <v>2274</v>
      </c>
      <c r="E296" s="2" t="s">
        <v>2867</v>
      </c>
      <c r="F296" s="2" t="s">
        <v>3051</v>
      </c>
      <c r="G296" s="2" t="s">
        <v>3051</v>
      </c>
      <c r="H296" s="2" t="s">
        <v>200</v>
      </c>
      <c r="I296" s="2" t="s">
        <v>3025</v>
      </c>
      <c r="J296" s="2" t="s">
        <v>262</v>
      </c>
      <c r="K296" s="2" t="s">
        <v>286</v>
      </c>
      <c r="L296" s="3">
        <v>54.99</v>
      </c>
      <c r="M296" s="3">
        <v>57.74</v>
      </c>
      <c r="N296" s="3">
        <v>109.99</v>
      </c>
      <c r="O296" s="2" t="s">
        <v>395</v>
      </c>
      <c r="P296" s="2" t="s">
        <v>396</v>
      </c>
      <c r="Q296" s="2" t="s">
        <v>199</v>
      </c>
      <c r="R296" s="2" t="s">
        <v>200</v>
      </c>
      <c r="S296" s="2" t="s">
        <v>3052</v>
      </c>
      <c r="T296" s="2" t="s">
        <v>200</v>
      </c>
      <c r="U296" s="2" t="s">
        <v>200</v>
      </c>
      <c r="V296" s="2" t="s">
        <v>859</v>
      </c>
      <c r="W296" s="2" t="s">
        <v>2735</v>
      </c>
      <c r="X296" s="2" t="s">
        <v>2245</v>
      </c>
      <c r="Y296" s="2" t="s">
        <v>3053</v>
      </c>
      <c r="Z296" s="4">
        <v>244</v>
      </c>
      <c r="AA296" s="4">
        <f>=ROUNDDOWN(25.1546391752577,0)</f>
      </c>
      <c r="AB296" s="5">
        <v>9.7</v>
      </c>
      <c r="AC296" s="2" t="s">
        <v>200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/>
      <c r="AP296" s="4">
        <v>5</v>
      </c>
      <c r="AQ296" s="8">
        <v>173.59</v>
      </c>
      <c r="AR296" s="4">
        <v>6</v>
      </c>
      <c r="AS296" s="8">
        <v>336.95</v>
      </c>
      <c r="AT296" s="7">
        <v>-0.1667</v>
      </c>
      <c r="AU296" s="7">
        <v>-0.4848</v>
      </c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>
        <v>0.4266</v>
      </c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 t="s">
        <v>200</v>
      </c>
      <c r="BJ296" s="4">
        <v>5</v>
      </c>
      <c r="BK296" s="8">
        <v>173.59</v>
      </c>
      <c r="BL296" s="2" t="s">
        <v>3061</v>
      </c>
      <c r="BM296" s="7">
        <v>1</v>
      </c>
      <c r="BN296" s="7">
        <v>1</v>
      </c>
      <c r="BO296" s="4">
        <v>2</v>
      </c>
      <c r="BP296" s="8">
        <v>53.2</v>
      </c>
      <c r="BQ296" s="4">
        <v>1</v>
      </c>
      <c r="BR296" s="8">
        <v>53.21</v>
      </c>
      <c r="BS296" s="7">
        <v>1</v>
      </c>
      <c r="BT296" s="7">
        <v>-0.0002</v>
      </c>
      <c r="BU296" s="2" t="s">
        <v>210</v>
      </c>
      <c r="BV296" s="2" t="s">
        <v>197</v>
      </c>
      <c r="BW296" s="2" t="s">
        <v>200</v>
      </c>
      <c r="BX296" s="2" t="s">
        <v>2151</v>
      </c>
      <c r="BY296" s="2" t="s">
        <v>499</v>
      </c>
      <c r="BZ296" s="2" t="s">
        <v>200</v>
      </c>
      <c r="CA296" s="4">
        <v>1</v>
      </c>
      <c r="CB296" s="8">
        <v>25.57</v>
      </c>
      <c r="CC296" s="4">
        <v>1</v>
      </c>
      <c r="CD296" s="8">
        <v>48.3</v>
      </c>
      <c r="CE296" s="7"/>
      <c r="CF296" s="7">
        <v>-0.4706</v>
      </c>
      <c r="CG296" s="2" t="s">
        <v>210</v>
      </c>
      <c r="CH296" s="2" t="s">
        <v>197</v>
      </c>
      <c r="CI296" s="2" t="s">
        <v>2549</v>
      </c>
      <c r="CJ296" s="2" t="s">
        <v>2270</v>
      </c>
      <c r="CK296" s="2" t="s">
        <v>212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197</v>
      </c>
      <c r="CU296" s="2" t="s">
        <v>2702</v>
      </c>
      <c r="CV296" s="2" t="s">
        <v>865</v>
      </c>
      <c r="CW296" s="2" t="s">
        <v>499</v>
      </c>
      <c r="CX296" s="2" t="s">
        <v>200</v>
      </c>
      <c r="CY296" s="4"/>
      <c r="CZ296" s="8"/>
      <c r="DA296" s="4">
        <v>2</v>
      </c>
      <c r="DB296" s="8">
        <v>120.74</v>
      </c>
      <c r="DC296" s="7">
        <v>-1</v>
      </c>
      <c r="DD296" s="7">
        <v>-1</v>
      </c>
      <c r="DE296" s="2" t="s">
        <v>210</v>
      </c>
      <c r="DF296" s="2" t="s">
        <v>197</v>
      </c>
      <c r="DG296" s="2" t="s">
        <v>1932</v>
      </c>
      <c r="DH296" s="2" t="s">
        <v>2264</v>
      </c>
      <c r="DI296" s="2" t="s">
        <v>212</v>
      </c>
      <c r="DJ296" s="2" t="s">
        <v>200</v>
      </c>
      <c r="DK296" s="4">
        <v>1</v>
      </c>
      <c r="DL296" s="8">
        <v>34.18</v>
      </c>
      <c r="DM296" s="4">
        <v>1</v>
      </c>
      <c r="DN296" s="8">
        <v>56.96</v>
      </c>
      <c r="DO296" s="7"/>
      <c r="DP296" s="7">
        <v>-0.3999</v>
      </c>
      <c r="DQ296" s="2" t="s">
        <v>210</v>
      </c>
      <c r="DR296" s="2" t="s">
        <v>197</v>
      </c>
      <c r="DS296" s="2" t="s">
        <v>3055</v>
      </c>
      <c r="DT296" s="2" t="s">
        <v>2253</v>
      </c>
      <c r="DU296" s="2" t="s">
        <v>212</v>
      </c>
      <c r="DV296" s="2" t="s">
        <v>200</v>
      </c>
      <c r="DW296" s="4"/>
      <c r="DX296" s="8"/>
      <c r="DY296" s="4"/>
      <c r="DZ296" s="8"/>
      <c r="EA296" s="7"/>
      <c r="EB296" s="7"/>
      <c r="EC296" s="2" t="s">
        <v>210</v>
      </c>
      <c r="ED296" s="2" t="s">
        <v>197</v>
      </c>
      <c r="EE296" s="2" t="s">
        <v>1030</v>
      </c>
      <c r="EF296" s="2" t="s">
        <v>914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197</v>
      </c>
      <c r="EQ296" s="2" t="s">
        <v>2588</v>
      </c>
      <c r="ER296" s="2" t="s">
        <v>2993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3056</v>
      </c>
      <c r="FD296" s="2" t="s">
        <v>3062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227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210</v>
      </c>
      <c r="FZ296" s="2" t="s">
        <v>197</v>
      </c>
      <c r="GA296" s="2" t="s">
        <v>1082</v>
      </c>
      <c r="GB296" s="2" t="s">
        <v>1873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406</v>
      </c>
      <c r="GL296" s="2" t="s">
        <v>197</v>
      </c>
      <c r="GM296" s="2" t="s">
        <v>200</v>
      </c>
      <c r="GN296" s="2" t="s">
        <v>200</v>
      </c>
      <c r="GO296" s="2" t="s">
        <v>212</v>
      </c>
      <c r="GP296" s="2" t="s">
        <v>200</v>
      </c>
      <c r="GQ296" s="4">
        <v>1</v>
      </c>
      <c r="GR296" s="8">
        <v>60.64</v>
      </c>
      <c r="GS296" s="4"/>
      <c r="GT296" s="8"/>
      <c r="GU296" s="7"/>
      <c r="GV296" s="7"/>
      <c r="GW296" s="2" t="s">
        <v>210</v>
      </c>
      <c r="GX296" s="2" t="s">
        <v>197</v>
      </c>
      <c r="GY296" s="2" t="s">
        <v>2892</v>
      </c>
      <c r="GZ296" s="2" t="s">
        <v>732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197</v>
      </c>
      <c r="HK296" s="2" t="s">
        <v>233</v>
      </c>
      <c r="HL296" s="2" t="s">
        <v>200</v>
      </c>
      <c r="HM296" s="2" t="s">
        <v>212</v>
      </c>
      <c r="HN296" s="2" t="s">
        <v>200</v>
      </c>
      <c r="HO296" s="4"/>
      <c r="HP296" s="8"/>
      <c r="HQ296" s="4">
        <v>1</v>
      </c>
      <c r="HR296" s="8">
        <v>57.74</v>
      </c>
      <c r="HS296" s="7">
        <v>-1</v>
      </c>
      <c r="HT296" s="7">
        <v>-1</v>
      </c>
      <c r="HU296" s="2" t="s">
        <v>210</v>
      </c>
      <c r="HV296" s="2" t="s">
        <v>197</v>
      </c>
      <c r="HW296" s="2" t="s">
        <v>521</v>
      </c>
      <c r="HX296" s="2" t="s">
        <v>2388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210</v>
      </c>
      <c r="IH296" s="2" t="s">
        <v>197</v>
      </c>
      <c r="II296" s="2" t="s">
        <v>3058</v>
      </c>
      <c r="IJ296" s="2" t="s">
        <v>2271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228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228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200</v>
      </c>
      <c r="JR296" s="2" t="s">
        <v>200</v>
      </c>
      <c r="JS296" s="2" t="s">
        <v>200</v>
      </c>
      <c r="JT296" s="2" t="s">
        <v>200</v>
      </c>
      <c r="JU296" s="2" t="s">
        <v>200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228</v>
      </c>
      <c r="KD296" s="2" t="s">
        <v>197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210</v>
      </c>
      <c r="KP296" s="2" t="s">
        <v>243</v>
      </c>
      <c r="KQ296" s="2" t="s">
        <v>945</v>
      </c>
      <c r="KR296" s="2" t="s">
        <v>1818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242</v>
      </c>
      <c r="LB296" s="2" t="s">
        <v>197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243</v>
      </c>
      <c r="LO296" s="2" t="s">
        <v>503</v>
      </c>
      <c r="LP296" s="2" t="s">
        <v>200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406</v>
      </c>
      <c r="LZ296" s="2" t="s">
        <v>243</v>
      </c>
      <c r="MA296" s="2" t="s">
        <v>1111</v>
      </c>
      <c r="MB296" s="2" t="s">
        <v>200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210</v>
      </c>
      <c r="ML296" s="2" t="s">
        <v>251</v>
      </c>
      <c r="MM296" s="2" t="s">
        <v>2270</v>
      </c>
      <c r="MN296" s="2" t="s">
        <v>3059</v>
      </c>
      <c r="MO296" s="2" t="s">
        <v>499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200</v>
      </c>
      <c r="MY296" s="2" t="s">
        <v>200</v>
      </c>
      <c r="MZ296" s="2" t="s">
        <v>200</v>
      </c>
      <c r="NA296" s="2" t="s">
        <v>200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254</v>
      </c>
      <c r="NJ296" s="2" t="s">
        <v>197</v>
      </c>
      <c r="NK296" s="2" t="s">
        <v>200</v>
      </c>
      <c r="NL296" s="2" t="s">
        <v>200</v>
      </c>
      <c r="NM296" s="2" t="s">
        <v>212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210</v>
      </c>
      <c r="NV296" s="2" t="s">
        <v>243</v>
      </c>
      <c r="NW296" s="2" t="s">
        <v>2722</v>
      </c>
      <c r="NX296" s="2" t="s">
        <v>200</v>
      </c>
      <c r="NY296" s="2" t="s">
        <v>212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200</v>
      </c>
      <c r="OH296" s="2" t="s">
        <v>200</v>
      </c>
      <c r="OI296" s="2" t="s">
        <v>200</v>
      </c>
      <c r="OJ296" s="2" t="s">
        <v>200</v>
      </c>
      <c r="OK296" s="2" t="s">
        <v>200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210</v>
      </c>
      <c r="OT296" s="2" t="s">
        <v>243</v>
      </c>
      <c r="OU296" s="2" t="s">
        <v>1430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210</v>
      </c>
      <c r="PF296" s="2" t="s">
        <v>197</v>
      </c>
      <c r="PG296" s="2" t="s">
        <v>1061</v>
      </c>
      <c r="PH296" s="2" t="s">
        <v>200</v>
      </c>
      <c r="PI296" s="2" t="s">
        <v>212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242</v>
      </c>
      <c r="PR296" s="2" t="s">
        <v>197</v>
      </c>
      <c r="PS296" s="2" t="s">
        <v>200</v>
      </c>
      <c r="PT296" s="2" t="s">
        <v>200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243</v>
      </c>
      <c r="QQ296" s="2" t="s">
        <v>256</v>
      </c>
      <c r="QR296" s="2" t="s">
        <v>982</v>
      </c>
      <c r="QS296" s="2" t="s">
        <v>212</v>
      </c>
      <c r="QT296" s="2" t="s">
        <v>200</v>
      </c>
      <c r="QU296" s="4">
        <v>244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3063</v>
      </c>
      <c r="B297" s="2" t="s">
        <v>189</v>
      </c>
      <c r="C297" s="2" t="s">
        <v>2693</v>
      </c>
      <c r="D297" s="2" t="s">
        <v>2274</v>
      </c>
      <c r="E297" s="2" t="s">
        <v>2867</v>
      </c>
      <c r="F297" s="2" t="s">
        <v>3051</v>
      </c>
      <c r="G297" s="2" t="s">
        <v>3051</v>
      </c>
      <c r="H297" s="2" t="s">
        <v>200</v>
      </c>
      <c r="I297" s="2" t="s">
        <v>3025</v>
      </c>
      <c r="J297" s="2" t="s">
        <v>262</v>
      </c>
      <c r="K297" s="2" t="s">
        <v>2849</v>
      </c>
      <c r="L297" s="3">
        <v>54.99</v>
      </c>
      <c r="M297" s="3">
        <v>57.74</v>
      </c>
      <c r="N297" s="3">
        <v>109.99</v>
      </c>
      <c r="O297" s="2" t="s">
        <v>1190</v>
      </c>
      <c r="P297" s="2" t="s">
        <v>396</v>
      </c>
      <c r="Q297" s="2" t="s">
        <v>199</v>
      </c>
      <c r="R297" s="2" t="s">
        <v>200</v>
      </c>
      <c r="S297" s="2" t="s">
        <v>3052</v>
      </c>
      <c r="T297" s="2" t="s">
        <v>200</v>
      </c>
      <c r="U297" s="2" t="s">
        <v>200</v>
      </c>
      <c r="V297" s="2" t="s">
        <v>859</v>
      </c>
      <c r="W297" s="2" t="s">
        <v>2735</v>
      </c>
      <c r="X297" s="2" t="s">
        <v>2245</v>
      </c>
      <c r="Y297" s="2" t="s">
        <v>3053</v>
      </c>
      <c r="Z297" s="4"/>
      <c r="AA297" s="4">
        <f>=ROUNDDOWN({0},0)</f>
      </c>
      <c r="AB297" s="5">
        <v>4</v>
      </c>
      <c r="AC297" s="2" t="s">
        <v>200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/>
      <c r="AP297" s="4"/>
      <c r="AQ297" s="8"/>
      <c r="AR297" s="4">
        <v>14</v>
      </c>
      <c r="AS297" s="8">
        <v>584.11</v>
      </c>
      <c r="AT297" s="7">
        <v>-1</v>
      </c>
      <c r="AU297" s="7">
        <v>-1</v>
      </c>
      <c r="AV297" s="4"/>
      <c r="AW297" s="8"/>
      <c r="AX297" s="4">
        <v>14</v>
      </c>
      <c r="AY297" s="8">
        <v>584.11</v>
      </c>
      <c r="AZ297" s="7">
        <v>-1</v>
      </c>
      <c r="BA297" s="7">
        <v>-1</v>
      </c>
      <c r="BB297" s="7"/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/>
      <c r="BJ297" s="4"/>
      <c r="BK297" s="8"/>
      <c r="BL297" s="2" t="s">
        <v>3064</v>
      </c>
      <c r="BM297" s="7"/>
      <c r="BN297" s="7"/>
      <c r="BO297" s="4"/>
      <c r="BP297" s="8"/>
      <c r="BQ297" s="4">
        <v>6</v>
      </c>
      <c r="BR297" s="8">
        <v>323.76</v>
      </c>
      <c r="BS297" s="7">
        <v>-1</v>
      </c>
      <c r="BT297" s="7">
        <v>-1</v>
      </c>
      <c r="BU297" s="2" t="s">
        <v>210</v>
      </c>
      <c r="BV297" s="2" t="s">
        <v>243</v>
      </c>
      <c r="BW297" s="2" t="s">
        <v>200</v>
      </c>
      <c r="BX297" s="2" t="s">
        <v>2151</v>
      </c>
      <c r="BY297" s="2" t="s">
        <v>212</v>
      </c>
      <c r="BZ297" s="2" t="s">
        <v>200</v>
      </c>
      <c r="CA297" s="4"/>
      <c r="CB297" s="8"/>
      <c r="CC297" s="4">
        <v>6</v>
      </c>
      <c r="CD297" s="8">
        <v>170.46</v>
      </c>
      <c r="CE297" s="7">
        <v>-1</v>
      </c>
      <c r="CF297" s="7">
        <v>-1</v>
      </c>
      <c r="CG297" s="2" t="s">
        <v>210</v>
      </c>
      <c r="CH297" s="2" t="s">
        <v>243</v>
      </c>
      <c r="CI297" s="2" t="s">
        <v>2549</v>
      </c>
      <c r="CJ297" s="2" t="s">
        <v>2476</v>
      </c>
      <c r="CK297" s="2" t="s">
        <v>499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243</v>
      </c>
      <c r="CU297" s="2" t="s">
        <v>2702</v>
      </c>
      <c r="CV297" s="2" t="s">
        <v>865</v>
      </c>
      <c r="CW297" s="2" t="s">
        <v>499</v>
      </c>
      <c r="CX297" s="2" t="s">
        <v>200</v>
      </c>
      <c r="CY297" s="4"/>
      <c r="CZ297" s="8"/>
      <c r="DA297" s="4">
        <v>1</v>
      </c>
      <c r="DB297" s="8">
        <v>31.18</v>
      </c>
      <c r="DC297" s="7">
        <v>-1</v>
      </c>
      <c r="DD297" s="7">
        <v>-1</v>
      </c>
      <c r="DE297" s="2" t="s">
        <v>210</v>
      </c>
      <c r="DF297" s="2" t="s">
        <v>243</v>
      </c>
      <c r="DG297" s="2" t="s">
        <v>2644</v>
      </c>
      <c r="DH297" s="2" t="s">
        <v>2126</v>
      </c>
      <c r="DI297" s="2" t="s">
        <v>212</v>
      </c>
      <c r="DJ297" s="2" t="s">
        <v>200</v>
      </c>
      <c r="DK297" s="4"/>
      <c r="DL297" s="8"/>
      <c r="DM297" s="4"/>
      <c r="DN297" s="8"/>
      <c r="DO297" s="7"/>
      <c r="DP297" s="7"/>
      <c r="DQ297" s="2" t="s">
        <v>210</v>
      </c>
      <c r="DR297" s="2" t="s">
        <v>243</v>
      </c>
      <c r="DS297" s="2" t="s">
        <v>3055</v>
      </c>
      <c r="DT297" s="2" t="s">
        <v>2477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243</v>
      </c>
      <c r="EE297" s="2" t="s">
        <v>294</v>
      </c>
      <c r="EF297" s="2" t="s">
        <v>1169</v>
      </c>
      <c r="EG297" s="2" t="s">
        <v>212</v>
      </c>
      <c r="EH297" s="2" t="s">
        <v>200</v>
      </c>
      <c r="EI297" s="4"/>
      <c r="EJ297" s="8"/>
      <c r="EK297" s="4"/>
      <c r="EL297" s="8"/>
      <c r="EM297" s="7"/>
      <c r="EN297" s="7"/>
      <c r="EO297" s="2" t="s">
        <v>210</v>
      </c>
      <c r="EP297" s="2" t="s">
        <v>243</v>
      </c>
      <c r="EQ297" s="2" t="s">
        <v>2588</v>
      </c>
      <c r="ER297" s="2" t="s">
        <v>3065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243</v>
      </c>
      <c r="FC297" s="2" t="s">
        <v>3056</v>
      </c>
      <c r="FD297" s="2" t="s">
        <v>2706</v>
      </c>
      <c r="FE297" s="2" t="s">
        <v>212</v>
      </c>
      <c r="FF297" s="2" t="s">
        <v>200</v>
      </c>
      <c r="FG297" s="4"/>
      <c r="FH297" s="8"/>
      <c r="FI297" s="4">
        <v>1</v>
      </c>
      <c r="FJ297" s="8">
        <v>58.71</v>
      </c>
      <c r="FK297" s="7">
        <v>-1</v>
      </c>
      <c r="FL297" s="7">
        <v>-1</v>
      </c>
      <c r="FM297" s="2" t="s">
        <v>210</v>
      </c>
      <c r="FN297" s="2" t="s">
        <v>243</v>
      </c>
      <c r="FO297" s="2" t="s">
        <v>226</v>
      </c>
      <c r="FP297" s="2" t="s">
        <v>216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210</v>
      </c>
      <c r="FZ297" s="2" t="s">
        <v>243</v>
      </c>
      <c r="GA297" s="2" t="s">
        <v>1082</v>
      </c>
      <c r="GB297" s="2" t="s">
        <v>2748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254</v>
      </c>
      <c r="GL297" s="2" t="s">
        <v>243</v>
      </c>
      <c r="GM297" s="2" t="s">
        <v>200</v>
      </c>
      <c r="GN297" s="2" t="s">
        <v>200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243</v>
      </c>
      <c r="GY297" s="2" t="s">
        <v>2892</v>
      </c>
      <c r="GZ297" s="2" t="s">
        <v>2981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243</v>
      </c>
      <c r="HK297" s="2" t="s">
        <v>233</v>
      </c>
      <c r="HL297" s="2" t="s">
        <v>1951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210</v>
      </c>
      <c r="HV297" s="2" t="s">
        <v>243</v>
      </c>
      <c r="HW297" s="2" t="s">
        <v>521</v>
      </c>
      <c r="HX297" s="2" t="s">
        <v>549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210</v>
      </c>
      <c r="IH297" s="2" t="s">
        <v>243</v>
      </c>
      <c r="II297" s="2" t="s">
        <v>3058</v>
      </c>
      <c r="IJ297" s="2" t="s">
        <v>2476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228</v>
      </c>
      <c r="IT297" s="2" t="s">
        <v>243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228</v>
      </c>
      <c r="JF297" s="2" t="s">
        <v>243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200</v>
      </c>
      <c r="JR297" s="2" t="s">
        <v>200</v>
      </c>
      <c r="JS297" s="2" t="s">
        <v>200</v>
      </c>
      <c r="JT297" s="2" t="s">
        <v>200</v>
      </c>
      <c r="JU297" s="2" t="s">
        <v>200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228</v>
      </c>
      <c r="KD297" s="2" t="s">
        <v>243</v>
      </c>
      <c r="KE297" s="2" t="s">
        <v>200</v>
      </c>
      <c r="KF297" s="2" t="s">
        <v>200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210</v>
      </c>
      <c r="KP297" s="2" t="s">
        <v>243</v>
      </c>
      <c r="KQ297" s="2" t="s">
        <v>945</v>
      </c>
      <c r="KR297" s="2" t="s">
        <v>3066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242</v>
      </c>
      <c r="LB297" s="2" t="s">
        <v>243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254</v>
      </c>
      <c r="LN297" s="2" t="s">
        <v>243</v>
      </c>
      <c r="LO297" s="2" t="s">
        <v>200</v>
      </c>
      <c r="LP297" s="2" t="s">
        <v>200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254</v>
      </c>
      <c r="LZ297" s="2" t="s">
        <v>243</v>
      </c>
      <c r="MA297" s="2" t="s">
        <v>200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210</v>
      </c>
      <c r="ML297" s="2" t="s">
        <v>243</v>
      </c>
      <c r="MM297" s="2" t="s">
        <v>2270</v>
      </c>
      <c r="MN297" s="2" t="s">
        <v>2484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200</v>
      </c>
      <c r="MY297" s="2" t="s">
        <v>200</v>
      </c>
      <c r="MZ297" s="2" t="s">
        <v>200</v>
      </c>
      <c r="NA297" s="2" t="s">
        <v>200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254</v>
      </c>
      <c r="NJ297" s="2" t="s">
        <v>243</v>
      </c>
      <c r="NK297" s="2" t="s">
        <v>200</v>
      </c>
      <c r="NL297" s="2" t="s">
        <v>200</v>
      </c>
      <c r="NM297" s="2" t="s">
        <v>212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200</v>
      </c>
      <c r="OH297" s="2" t="s">
        <v>200</v>
      </c>
      <c r="OI297" s="2" t="s">
        <v>200</v>
      </c>
      <c r="OJ297" s="2" t="s">
        <v>200</v>
      </c>
      <c r="OK297" s="2" t="s">
        <v>200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243</v>
      </c>
      <c r="OU297" s="2" t="s">
        <v>1430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228</v>
      </c>
      <c r="PF297" s="2" t="s">
        <v>243</v>
      </c>
      <c r="PG297" s="2" t="s">
        <v>200</v>
      </c>
      <c r="PH297" s="2" t="s">
        <v>200</v>
      </c>
      <c r="PI297" s="2" t="s">
        <v>212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242</v>
      </c>
      <c r="PR297" s="2" t="s">
        <v>243</v>
      </c>
      <c r="PS297" s="2" t="s">
        <v>200</v>
      </c>
      <c r="PT297" s="2" t="s">
        <v>200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243</v>
      </c>
      <c r="QQ297" s="2" t="s">
        <v>256</v>
      </c>
      <c r="QR297" s="2" t="s">
        <v>1440</v>
      </c>
      <c r="QS297" s="2" t="s">
        <v>212</v>
      </c>
      <c r="QT297" s="2" t="s">
        <v>200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3067</v>
      </c>
      <c r="B298" s="2" t="s">
        <v>189</v>
      </c>
      <c r="C298" s="2" t="s">
        <v>2693</v>
      </c>
      <c r="D298" s="2" t="s">
        <v>2274</v>
      </c>
      <c r="E298" s="2" t="s">
        <v>2867</v>
      </c>
      <c r="F298" s="2" t="s">
        <v>3068</v>
      </c>
      <c r="G298" s="2" t="s">
        <v>3068</v>
      </c>
      <c r="H298" s="2" t="s">
        <v>3068</v>
      </c>
      <c r="I298" s="2" t="s">
        <v>3069</v>
      </c>
      <c r="J298" s="2" t="s">
        <v>195</v>
      </c>
      <c r="K298" s="2" t="s">
        <v>3070</v>
      </c>
      <c r="L298" s="3">
        <v>48</v>
      </c>
      <c r="M298" s="3">
        <v>50.39</v>
      </c>
      <c r="N298" s="3">
        <v>99.99</v>
      </c>
      <c r="O298" s="2" t="s">
        <v>395</v>
      </c>
      <c r="P298" s="2" t="s">
        <v>396</v>
      </c>
      <c r="Q298" s="2" t="s">
        <v>199</v>
      </c>
      <c r="R298" s="2" t="s">
        <v>200</v>
      </c>
      <c r="S298" s="2" t="s">
        <v>200</v>
      </c>
      <c r="T298" s="2" t="s">
        <v>200</v>
      </c>
      <c r="U298" s="2" t="s">
        <v>200</v>
      </c>
      <c r="V298" s="2" t="s">
        <v>1594</v>
      </c>
      <c r="W298" s="2" t="s">
        <v>2735</v>
      </c>
      <c r="X298" s="2" t="s">
        <v>2245</v>
      </c>
      <c r="Y298" s="2" t="s">
        <v>2700</v>
      </c>
      <c r="Z298" s="4">
        <v>273</v>
      </c>
      <c r="AA298" s="4">
        <f>=ROUNDDOWN(45.5,0)</f>
      </c>
      <c r="AB298" s="5">
        <v>6</v>
      </c>
      <c r="AC298" s="2" t="s">
        <v>200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/>
      <c r="AP298" s="4">
        <v>4</v>
      </c>
      <c r="AQ298" s="8">
        <v>182.94</v>
      </c>
      <c r="AR298" s="4">
        <v>9</v>
      </c>
      <c r="AS298" s="8">
        <v>455.68</v>
      </c>
      <c r="AT298" s="7">
        <v>-0.5556</v>
      </c>
      <c r="AU298" s="7">
        <v>-0.5985</v>
      </c>
      <c r="AV298" s="4">
        <v>8</v>
      </c>
      <c r="AW298" s="8">
        <v>389.61</v>
      </c>
      <c r="AX298" s="4">
        <v>13</v>
      </c>
      <c r="AY298" s="8">
        <v>680.24</v>
      </c>
      <c r="AZ298" s="7">
        <v>-0.3846</v>
      </c>
      <c r="BA298" s="7">
        <v>-0.4272</v>
      </c>
      <c r="BB298" s="7">
        <v>0.4695</v>
      </c>
      <c r="BC298" s="4">
        <v>8</v>
      </c>
      <c r="BD298" s="8">
        <v>389.61</v>
      </c>
      <c r="BE298" s="4">
        <v>13</v>
      </c>
      <c r="BF298" s="8">
        <v>680.24</v>
      </c>
      <c r="BG298" s="7">
        <v>-0.3846</v>
      </c>
      <c r="BH298" s="7">
        <v>-0.4272</v>
      </c>
      <c r="BI298" s="7">
        <v>1</v>
      </c>
      <c r="BJ298" s="4">
        <v>4</v>
      </c>
      <c r="BK298" s="8">
        <v>182.94</v>
      </c>
      <c r="BL298" s="2" t="s">
        <v>3071</v>
      </c>
      <c r="BM298" s="7">
        <v>1</v>
      </c>
      <c r="BN298" s="7">
        <v>1</v>
      </c>
      <c r="BO298" s="4">
        <v>1</v>
      </c>
      <c r="BP298" s="8">
        <v>51.08</v>
      </c>
      <c r="BQ298" s="4">
        <v>4</v>
      </c>
      <c r="BR298" s="8">
        <v>204.32</v>
      </c>
      <c r="BS298" s="7">
        <v>-0.75</v>
      </c>
      <c r="BT298" s="7">
        <v>-0.75</v>
      </c>
      <c r="BU298" s="2" t="s">
        <v>210</v>
      </c>
      <c r="BV298" s="2" t="s">
        <v>197</v>
      </c>
      <c r="BW298" s="2" t="s">
        <v>200</v>
      </c>
      <c r="BX298" s="2" t="s">
        <v>1462</v>
      </c>
      <c r="BY298" s="2" t="s">
        <v>212</v>
      </c>
      <c r="BZ298" s="2" t="s">
        <v>200</v>
      </c>
      <c r="CA298" s="4">
        <v>1</v>
      </c>
      <c r="CB298" s="8">
        <v>34.37</v>
      </c>
      <c r="CC298" s="4">
        <v>1</v>
      </c>
      <c r="CD298" s="8">
        <v>41.74</v>
      </c>
      <c r="CE298" s="7"/>
      <c r="CF298" s="7">
        <v>-0.1766</v>
      </c>
      <c r="CG298" s="2" t="s">
        <v>210</v>
      </c>
      <c r="CH298" s="2" t="s">
        <v>197</v>
      </c>
      <c r="CI298" s="2" t="s">
        <v>1590</v>
      </c>
      <c r="CJ298" s="2" t="s">
        <v>2471</v>
      </c>
      <c r="CK298" s="2" t="s">
        <v>212</v>
      </c>
      <c r="CL298" s="2" t="s">
        <v>200</v>
      </c>
      <c r="CM298" s="4"/>
      <c r="CN298" s="8"/>
      <c r="CO298" s="4"/>
      <c r="CP298" s="8"/>
      <c r="CQ298" s="7"/>
      <c r="CR298" s="7"/>
      <c r="CS298" s="2" t="s">
        <v>210</v>
      </c>
      <c r="CT298" s="2" t="s">
        <v>251</v>
      </c>
      <c r="CU298" s="2" t="s">
        <v>2702</v>
      </c>
      <c r="CV298" s="2" t="s">
        <v>1747</v>
      </c>
      <c r="CW298" s="2" t="s">
        <v>212</v>
      </c>
      <c r="CX298" s="2" t="s">
        <v>200</v>
      </c>
      <c r="CY298" s="4"/>
      <c r="CZ298" s="8"/>
      <c r="DA298" s="4">
        <v>2</v>
      </c>
      <c r="DB298" s="8">
        <v>104.3</v>
      </c>
      <c r="DC298" s="7">
        <v>-1</v>
      </c>
      <c r="DD298" s="7">
        <v>-1</v>
      </c>
      <c r="DE298" s="2" t="s">
        <v>210</v>
      </c>
      <c r="DF298" s="2" t="s">
        <v>197</v>
      </c>
      <c r="DG298" s="2" t="s">
        <v>3059</v>
      </c>
      <c r="DH298" s="2" t="s">
        <v>2649</v>
      </c>
      <c r="DI298" s="2" t="s">
        <v>212</v>
      </c>
      <c r="DJ298" s="2" t="s">
        <v>200</v>
      </c>
      <c r="DK298" s="4">
        <v>1</v>
      </c>
      <c r="DL298" s="8">
        <v>46.76</v>
      </c>
      <c r="DM298" s="4"/>
      <c r="DN298" s="8"/>
      <c r="DO298" s="7"/>
      <c r="DP298" s="7"/>
      <c r="DQ298" s="2" t="s">
        <v>210</v>
      </c>
      <c r="DR298" s="2" t="s">
        <v>197</v>
      </c>
      <c r="DS298" s="2" t="s">
        <v>1753</v>
      </c>
      <c r="DT298" s="2" t="s">
        <v>621</v>
      </c>
      <c r="DU298" s="2" t="s">
        <v>212</v>
      </c>
      <c r="DV298" s="2" t="s">
        <v>200</v>
      </c>
      <c r="DW298" s="4"/>
      <c r="DX298" s="8"/>
      <c r="DY298" s="4">
        <v>1</v>
      </c>
      <c r="DZ298" s="8">
        <v>53.64</v>
      </c>
      <c r="EA298" s="7">
        <v>-1</v>
      </c>
      <c r="EB298" s="7">
        <v>-1</v>
      </c>
      <c r="EC298" s="2" t="s">
        <v>210</v>
      </c>
      <c r="ED298" s="2" t="s">
        <v>197</v>
      </c>
      <c r="EE298" s="2" t="s">
        <v>921</v>
      </c>
      <c r="EF298" s="2" t="s">
        <v>440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197</v>
      </c>
      <c r="EQ298" s="2" t="s">
        <v>2588</v>
      </c>
      <c r="ER298" s="2" t="s">
        <v>3072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210</v>
      </c>
      <c r="FB298" s="2" t="s">
        <v>197</v>
      </c>
      <c r="FC298" s="2" t="s">
        <v>3073</v>
      </c>
      <c r="FD298" s="2" t="s">
        <v>2665</v>
      </c>
      <c r="FE298" s="2" t="s">
        <v>212</v>
      </c>
      <c r="FF298" s="2" t="s">
        <v>200</v>
      </c>
      <c r="FG298" s="4">
        <v>1</v>
      </c>
      <c r="FH298" s="8">
        <v>50.73</v>
      </c>
      <c r="FI298" s="4"/>
      <c r="FJ298" s="8"/>
      <c r="FK298" s="7"/>
      <c r="FL298" s="7"/>
      <c r="FM298" s="2" t="s">
        <v>210</v>
      </c>
      <c r="FN298" s="2" t="s">
        <v>197</v>
      </c>
      <c r="FO298" s="2" t="s">
        <v>226</v>
      </c>
      <c r="FP298" s="2" t="s">
        <v>2490</v>
      </c>
      <c r="FQ298" s="2" t="s">
        <v>212</v>
      </c>
      <c r="FR298" s="2" t="s">
        <v>200</v>
      </c>
      <c r="FS298" s="4"/>
      <c r="FT298" s="8"/>
      <c r="FU298" s="4">
        <v>1</v>
      </c>
      <c r="FV298" s="8">
        <v>51.68</v>
      </c>
      <c r="FW298" s="7">
        <v>-1</v>
      </c>
      <c r="FX298" s="7">
        <v>-1</v>
      </c>
      <c r="FY298" s="2" t="s">
        <v>210</v>
      </c>
      <c r="FZ298" s="2" t="s">
        <v>197</v>
      </c>
      <c r="GA298" s="2" t="s">
        <v>1082</v>
      </c>
      <c r="GB298" s="2" t="s">
        <v>2189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254</v>
      </c>
      <c r="GL298" s="2" t="s">
        <v>197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1017</v>
      </c>
      <c r="GX298" s="2" t="s">
        <v>243</v>
      </c>
      <c r="GY298" s="2" t="s">
        <v>2892</v>
      </c>
      <c r="GZ298" s="2" t="s">
        <v>1476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197</v>
      </c>
      <c r="HK298" s="2" t="s">
        <v>369</v>
      </c>
      <c r="HL298" s="2" t="s">
        <v>3074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210</v>
      </c>
      <c r="HV298" s="2" t="s">
        <v>197</v>
      </c>
      <c r="HW298" s="2" t="s">
        <v>371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210</v>
      </c>
      <c r="IH298" s="2" t="s">
        <v>197</v>
      </c>
      <c r="II298" s="2" t="s">
        <v>3038</v>
      </c>
      <c r="IJ298" s="2" t="s">
        <v>3075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228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254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210</v>
      </c>
      <c r="JR298" s="2" t="s">
        <v>197</v>
      </c>
      <c r="JS298" s="2" t="s">
        <v>1817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228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210</v>
      </c>
      <c r="KP298" s="2" t="s">
        <v>243</v>
      </c>
      <c r="KQ298" s="2" t="s">
        <v>945</v>
      </c>
      <c r="KR298" s="2" t="s">
        <v>3076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242</v>
      </c>
      <c r="LB298" s="2" t="s">
        <v>197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243</v>
      </c>
      <c r="LO298" s="2" t="s">
        <v>412</v>
      </c>
      <c r="LP298" s="2" t="s">
        <v>200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254</v>
      </c>
      <c r="LZ298" s="2" t="s">
        <v>197</v>
      </c>
      <c r="MA298" s="2" t="s">
        <v>200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210</v>
      </c>
      <c r="ML298" s="2" t="s">
        <v>251</v>
      </c>
      <c r="MM298" s="2" t="s">
        <v>1548</v>
      </c>
      <c r="MN298" s="2" t="s">
        <v>1534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200</v>
      </c>
      <c r="MY298" s="2" t="s">
        <v>200</v>
      </c>
      <c r="MZ298" s="2" t="s">
        <v>200</v>
      </c>
      <c r="NA298" s="2" t="s">
        <v>200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254</v>
      </c>
      <c r="NJ298" s="2" t="s">
        <v>197</v>
      </c>
      <c r="NK298" s="2" t="s">
        <v>200</v>
      </c>
      <c r="NL298" s="2" t="s">
        <v>200</v>
      </c>
      <c r="NM298" s="2" t="s">
        <v>212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210</v>
      </c>
      <c r="NV298" s="2" t="s">
        <v>243</v>
      </c>
      <c r="NW298" s="2" t="s">
        <v>2722</v>
      </c>
      <c r="NX298" s="2" t="s">
        <v>200</v>
      </c>
      <c r="NY298" s="2" t="s">
        <v>212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200</v>
      </c>
      <c r="OH298" s="2" t="s">
        <v>200</v>
      </c>
      <c r="OI298" s="2" t="s">
        <v>200</v>
      </c>
      <c r="OJ298" s="2" t="s">
        <v>200</v>
      </c>
      <c r="OK298" s="2" t="s">
        <v>200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243</v>
      </c>
      <c r="OU298" s="2" t="s">
        <v>1430</v>
      </c>
      <c r="OV298" s="2" t="s">
        <v>1853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210</v>
      </c>
      <c r="PF298" s="2" t="s">
        <v>197</v>
      </c>
      <c r="PG298" s="2" t="s">
        <v>1061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242</v>
      </c>
      <c r="PR298" s="2" t="s">
        <v>197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210</v>
      </c>
      <c r="QP298" s="2" t="s">
        <v>243</v>
      </c>
      <c r="QQ298" s="2" t="s">
        <v>256</v>
      </c>
      <c r="QR298" s="2" t="s">
        <v>3001</v>
      </c>
      <c r="QS298" s="2" t="s">
        <v>212</v>
      </c>
      <c r="QT298" s="2" t="s">
        <v>200</v>
      </c>
      <c r="QU298" s="4">
        <v>273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3077</v>
      </c>
      <c r="B299" s="2" t="s">
        <v>189</v>
      </c>
      <c r="C299" s="2" t="s">
        <v>2693</v>
      </c>
      <c r="D299" s="2" t="s">
        <v>2274</v>
      </c>
      <c r="E299" s="2" t="s">
        <v>2867</v>
      </c>
      <c r="F299" s="2" t="s">
        <v>3068</v>
      </c>
      <c r="G299" s="2" t="s">
        <v>3068</v>
      </c>
      <c r="H299" s="2" t="s">
        <v>3068</v>
      </c>
      <c r="I299" s="2" t="s">
        <v>3069</v>
      </c>
      <c r="J299" s="2" t="s">
        <v>262</v>
      </c>
      <c r="K299" s="2" t="s">
        <v>3070</v>
      </c>
      <c r="L299" s="3">
        <v>52.8</v>
      </c>
      <c r="M299" s="3">
        <v>55.43</v>
      </c>
      <c r="N299" s="3">
        <v>109.99</v>
      </c>
      <c r="O299" s="2" t="s">
        <v>395</v>
      </c>
      <c r="P299" s="2" t="s">
        <v>396</v>
      </c>
      <c r="Q299" s="2" t="s">
        <v>199</v>
      </c>
      <c r="R299" s="2" t="s">
        <v>200</v>
      </c>
      <c r="S299" s="2" t="s">
        <v>200</v>
      </c>
      <c r="T299" s="2" t="s">
        <v>200</v>
      </c>
      <c r="U299" s="2" t="s">
        <v>200</v>
      </c>
      <c r="V299" s="2" t="s">
        <v>1594</v>
      </c>
      <c r="W299" s="2" t="s">
        <v>2735</v>
      </c>
      <c r="X299" s="2" t="s">
        <v>2245</v>
      </c>
      <c r="Y299" s="2" t="s">
        <v>2700</v>
      </c>
      <c r="Z299" s="4">
        <v>81</v>
      </c>
      <c r="AA299" s="4">
        <f>=ROUNDDOWN(13.5,0)</f>
      </c>
      <c r="AB299" s="5">
        <v>6</v>
      </c>
      <c r="AC299" s="2" t="s">
        <v>200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/>
      <c r="AP299" s="4">
        <v>4</v>
      </c>
      <c r="AQ299" s="8">
        <v>206.67</v>
      </c>
      <c r="AR299" s="4">
        <v>4</v>
      </c>
      <c r="AS299" s="8">
        <v>224.56</v>
      </c>
      <c r="AT299" s="7"/>
      <c r="AU299" s="7">
        <v>-0.0797</v>
      </c>
      <c r="AV299" s="4" t="s">
        <v>200</v>
      </c>
      <c r="AW299" s="8" t="s">
        <v>200</v>
      </c>
      <c r="AX299" s="4" t="s">
        <v>200</v>
      </c>
      <c r="AY299" s="8" t="s">
        <v>200</v>
      </c>
      <c r="AZ299" s="7" t="s">
        <v>200</v>
      </c>
      <c r="BA299" s="7" t="s">
        <v>200</v>
      </c>
      <c r="BB299" s="7">
        <v>0.5305</v>
      </c>
      <c r="BC299" s="4" t="s">
        <v>200</v>
      </c>
      <c r="BD299" s="8" t="s">
        <v>200</v>
      </c>
      <c r="BE299" s="4" t="s">
        <v>200</v>
      </c>
      <c r="BF299" s="8" t="s">
        <v>200</v>
      </c>
      <c r="BG299" s="7" t="s">
        <v>200</v>
      </c>
      <c r="BH299" s="7" t="s">
        <v>200</v>
      </c>
      <c r="BI299" s="7" t="s">
        <v>200</v>
      </c>
      <c r="BJ299" s="4">
        <v>4</v>
      </c>
      <c r="BK299" s="8">
        <v>206.67</v>
      </c>
      <c r="BL299" s="2" t="s">
        <v>3078</v>
      </c>
      <c r="BM299" s="7">
        <v>1</v>
      </c>
      <c r="BN299" s="7">
        <v>1</v>
      </c>
      <c r="BO299" s="4"/>
      <c r="BP299" s="8"/>
      <c r="BQ299" s="4">
        <v>2</v>
      </c>
      <c r="BR299" s="8">
        <v>113.52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1462</v>
      </c>
      <c r="BY299" s="2" t="s">
        <v>212</v>
      </c>
      <c r="BZ299" s="2" t="s">
        <v>200</v>
      </c>
      <c r="CA299" s="4">
        <v>1</v>
      </c>
      <c r="CB299" s="8">
        <v>43.63</v>
      </c>
      <c r="CC299" s="4"/>
      <c r="CD299" s="8"/>
      <c r="CE299" s="7"/>
      <c r="CF299" s="7"/>
      <c r="CG299" s="2" t="s">
        <v>210</v>
      </c>
      <c r="CH299" s="2" t="s">
        <v>197</v>
      </c>
      <c r="CI299" s="2" t="s">
        <v>1590</v>
      </c>
      <c r="CJ299" s="2" t="s">
        <v>2720</v>
      </c>
      <c r="CK299" s="2" t="s">
        <v>212</v>
      </c>
      <c r="CL299" s="2" t="s">
        <v>200</v>
      </c>
      <c r="CM299" s="4"/>
      <c r="CN299" s="8"/>
      <c r="CO299" s="4"/>
      <c r="CP299" s="8"/>
      <c r="CQ299" s="7"/>
      <c r="CR299" s="7"/>
      <c r="CS299" s="2" t="s">
        <v>210</v>
      </c>
      <c r="CT299" s="2" t="s">
        <v>251</v>
      </c>
      <c r="CU299" s="2" t="s">
        <v>2702</v>
      </c>
      <c r="CV299" s="2" t="s">
        <v>216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197</v>
      </c>
      <c r="DG299" s="2" t="s">
        <v>3059</v>
      </c>
      <c r="DH299" s="2" t="s">
        <v>2471</v>
      </c>
      <c r="DI299" s="2" t="s">
        <v>212</v>
      </c>
      <c r="DJ299" s="2" t="s">
        <v>200</v>
      </c>
      <c r="DK299" s="4">
        <v>2</v>
      </c>
      <c r="DL299" s="8">
        <v>109.36</v>
      </c>
      <c r="DM299" s="4">
        <v>1</v>
      </c>
      <c r="DN299" s="8">
        <v>54.68</v>
      </c>
      <c r="DO299" s="7">
        <v>1</v>
      </c>
      <c r="DP299" s="7">
        <v>1</v>
      </c>
      <c r="DQ299" s="2" t="s">
        <v>210</v>
      </c>
      <c r="DR299" s="2" t="s">
        <v>197</v>
      </c>
      <c r="DS299" s="2" t="s">
        <v>1753</v>
      </c>
      <c r="DT299" s="2" t="s">
        <v>3079</v>
      </c>
      <c r="DU299" s="2" t="s">
        <v>212</v>
      </c>
      <c r="DV299" s="2" t="s">
        <v>200</v>
      </c>
      <c r="DW299" s="4"/>
      <c r="DX299" s="8"/>
      <c r="DY299" s="4"/>
      <c r="DZ299" s="8"/>
      <c r="EA299" s="7"/>
      <c r="EB299" s="7"/>
      <c r="EC299" s="2" t="s">
        <v>210</v>
      </c>
      <c r="ED299" s="2" t="s">
        <v>197</v>
      </c>
      <c r="EE299" s="2" t="s">
        <v>294</v>
      </c>
      <c r="EF299" s="2" t="s">
        <v>1600</v>
      </c>
      <c r="EG299" s="2" t="s">
        <v>212</v>
      </c>
      <c r="EH299" s="2" t="s">
        <v>200</v>
      </c>
      <c r="EI299" s="4">
        <v>1</v>
      </c>
      <c r="EJ299" s="8">
        <v>53.68</v>
      </c>
      <c r="EK299" s="4"/>
      <c r="EL299" s="8"/>
      <c r="EM299" s="7"/>
      <c r="EN299" s="7"/>
      <c r="EO299" s="2" t="s">
        <v>210</v>
      </c>
      <c r="EP299" s="2" t="s">
        <v>197</v>
      </c>
      <c r="EQ299" s="2" t="s">
        <v>2588</v>
      </c>
      <c r="ER299" s="2" t="s">
        <v>2144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197</v>
      </c>
      <c r="FC299" s="2" t="s">
        <v>3073</v>
      </c>
      <c r="FD299" s="2" t="s">
        <v>1446</v>
      </c>
      <c r="FE299" s="2" t="s">
        <v>212</v>
      </c>
      <c r="FF299" s="2" t="s">
        <v>200</v>
      </c>
      <c r="FG299" s="4"/>
      <c r="FH299" s="8"/>
      <c r="FI299" s="4">
        <v>1</v>
      </c>
      <c r="FJ299" s="8">
        <v>56.36</v>
      </c>
      <c r="FK299" s="7">
        <v>-1</v>
      </c>
      <c r="FL299" s="7">
        <v>-1</v>
      </c>
      <c r="FM299" s="2" t="s">
        <v>210</v>
      </c>
      <c r="FN299" s="2" t="s">
        <v>197</v>
      </c>
      <c r="FO299" s="2" t="s">
        <v>226</v>
      </c>
      <c r="FP299" s="2" t="s">
        <v>638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210</v>
      </c>
      <c r="FZ299" s="2" t="s">
        <v>197</v>
      </c>
      <c r="GA299" s="2" t="s">
        <v>1082</v>
      </c>
      <c r="GB299" s="2" t="s">
        <v>1644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254</v>
      </c>
      <c r="GL299" s="2" t="s">
        <v>197</v>
      </c>
      <c r="GM299" s="2" t="s">
        <v>200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1017</v>
      </c>
      <c r="GX299" s="2" t="s">
        <v>243</v>
      </c>
      <c r="GY299" s="2" t="s">
        <v>2892</v>
      </c>
      <c r="GZ299" s="2" t="s">
        <v>2157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197</v>
      </c>
      <c r="HK299" s="2" t="s">
        <v>369</v>
      </c>
      <c r="HL299" s="2" t="s">
        <v>200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210</v>
      </c>
      <c r="HV299" s="2" t="s">
        <v>197</v>
      </c>
      <c r="HW299" s="2" t="s">
        <v>371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210</v>
      </c>
      <c r="IH299" s="2" t="s">
        <v>197</v>
      </c>
      <c r="II299" s="2" t="s">
        <v>3038</v>
      </c>
      <c r="IJ299" s="2" t="s">
        <v>2703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228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254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210</v>
      </c>
      <c r="JR299" s="2" t="s">
        <v>197</v>
      </c>
      <c r="JS299" s="2" t="s">
        <v>851</v>
      </c>
      <c r="JT299" s="2" t="s">
        <v>3080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228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210</v>
      </c>
      <c r="KP299" s="2" t="s">
        <v>243</v>
      </c>
      <c r="KQ299" s="2" t="s">
        <v>945</v>
      </c>
      <c r="KR299" s="2" t="s">
        <v>768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242</v>
      </c>
      <c r="LB299" s="2" t="s">
        <v>197</v>
      </c>
      <c r="LC299" s="2" t="s">
        <v>200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243</v>
      </c>
      <c r="LO299" s="2" t="s">
        <v>412</v>
      </c>
      <c r="LP299" s="2" t="s">
        <v>200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254</v>
      </c>
      <c r="LZ299" s="2" t="s">
        <v>197</v>
      </c>
      <c r="MA299" s="2" t="s">
        <v>200</v>
      </c>
      <c r="MB299" s="2" t="s">
        <v>200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210</v>
      </c>
      <c r="ML299" s="2" t="s">
        <v>251</v>
      </c>
      <c r="MM299" s="2" t="s">
        <v>1548</v>
      </c>
      <c r="MN299" s="2" t="s">
        <v>3081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200</v>
      </c>
      <c r="MX299" s="2" t="s">
        <v>200</v>
      </c>
      <c r="MY299" s="2" t="s">
        <v>200</v>
      </c>
      <c r="MZ299" s="2" t="s">
        <v>200</v>
      </c>
      <c r="NA299" s="2" t="s">
        <v>200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254</v>
      </c>
      <c r="NJ299" s="2" t="s">
        <v>197</v>
      </c>
      <c r="NK299" s="2" t="s">
        <v>200</v>
      </c>
      <c r="NL299" s="2" t="s">
        <v>200</v>
      </c>
      <c r="NM299" s="2" t="s">
        <v>212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210</v>
      </c>
      <c r="NV299" s="2" t="s">
        <v>243</v>
      </c>
      <c r="NW299" s="2" t="s">
        <v>2722</v>
      </c>
      <c r="NX299" s="2" t="s">
        <v>200</v>
      </c>
      <c r="NY299" s="2" t="s">
        <v>212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200</v>
      </c>
      <c r="OH299" s="2" t="s">
        <v>200</v>
      </c>
      <c r="OI299" s="2" t="s">
        <v>200</v>
      </c>
      <c r="OJ299" s="2" t="s">
        <v>200</v>
      </c>
      <c r="OK299" s="2" t="s">
        <v>200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243</v>
      </c>
      <c r="OU299" s="2" t="s">
        <v>1430</v>
      </c>
      <c r="OV299" s="2" t="s">
        <v>3082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210</v>
      </c>
      <c r="PF299" s="2" t="s">
        <v>197</v>
      </c>
      <c r="PG299" s="2" t="s">
        <v>1061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242</v>
      </c>
      <c r="PR299" s="2" t="s">
        <v>197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210</v>
      </c>
      <c r="QP299" s="2" t="s">
        <v>243</v>
      </c>
      <c r="QQ299" s="2" t="s">
        <v>256</v>
      </c>
      <c r="QR299" s="2" t="s">
        <v>3001</v>
      </c>
      <c r="QS299" s="2" t="s">
        <v>212</v>
      </c>
      <c r="QT299" s="2" t="s">
        <v>200</v>
      </c>
      <c r="QU299" s="4">
        <v>81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3083</v>
      </c>
      <c r="B300" s="2" t="s">
        <v>189</v>
      </c>
      <c r="C300" s="2" t="s">
        <v>2693</v>
      </c>
      <c r="D300" s="2" t="s">
        <v>2274</v>
      </c>
      <c r="E300" s="2" t="s">
        <v>2867</v>
      </c>
      <c r="F300" s="2" t="s">
        <v>3084</v>
      </c>
      <c r="G300" s="2" t="s">
        <v>3084</v>
      </c>
      <c r="H300" s="2" t="s">
        <v>3084</v>
      </c>
      <c r="I300" s="2" t="s">
        <v>3085</v>
      </c>
      <c r="J300" s="2" t="s">
        <v>195</v>
      </c>
      <c r="K300" s="2" t="s">
        <v>3086</v>
      </c>
      <c r="L300" s="3">
        <v>52.19</v>
      </c>
      <c r="M300" s="3">
        <v>54.8</v>
      </c>
      <c r="N300" s="3">
        <v>89.99</v>
      </c>
      <c r="O300" s="2" t="s">
        <v>197</v>
      </c>
      <c r="P300" s="2" t="s">
        <v>3087</v>
      </c>
      <c r="Q300" s="2" t="s">
        <v>199</v>
      </c>
      <c r="R300" s="2" t="s">
        <v>16</v>
      </c>
      <c r="S300" s="2" t="s">
        <v>200</v>
      </c>
      <c r="T300" s="2" t="s">
        <v>200</v>
      </c>
      <c r="U300" s="2" t="s">
        <v>203</v>
      </c>
      <c r="V300" s="2" t="s">
        <v>1485</v>
      </c>
      <c r="W300" s="2" t="s">
        <v>200</v>
      </c>
      <c r="X300" s="2" t="s">
        <v>200</v>
      </c>
      <c r="Y300" s="2" t="s">
        <v>3088</v>
      </c>
      <c r="Z300" s="4">
        <v>14</v>
      </c>
      <c r="AA300" s="4">
        <f>=ROUNDDOWN(2.8,0)</f>
      </c>
      <c r="AB300" s="5">
        <v>5</v>
      </c>
      <c r="AC300" s="2" t="s">
        <v>200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/>
      <c r="AP300" s="4">
        <v>1</v>
      </c>
      <c r="AQ300" s="8">
        <v>52.19</v>
      </c>
      <c r="AR300" s="4">
        <v>1</v>
      </c>
      <c r="AS300" s="8">
        <v>52.19</v>
      </c>
      <c r="AT300" s="7"/>
      <c r="AU300" s="7"/>
      <c r="AV300" s="4">
        <v>4</v>
      </c>
      <c r="AW300" s="8">
        <v>226.16</v>
      </c>
      <c r="AX300" s="4">
        <v>4</v>
      </c>
      <c r="AY300" s="8">
        <v>226.16</v>
      </c>
      <c r="AZ300" s="7" t="s">
        <v>200</v>
      </c>
      <c r="BA300" s="7" t="s">
        <v>200</v>
      </c>
      <c r="BB300" s="7">
        <v>0.2308</v>
      </c>
      <c r="BC300" s="4">
        <v>7</v>
      </c>
      <c r="BD300" s="8">
        <v>382.73</v>
      </c>
      <c r="BE300" s="4">
        <v>7</v>
      </c>
      <c r="BF300" s="8">
        <v>382.73</v>
      </c>
      <c r="BG300" s="7" t="s">
        <v>200</v>
      </c>
      <c r="BH300" s="7" t="s">
        <v>200</v>
      </c>
      <c r="BI300" s="7">
        <v>0.5909</v>
      </c>
      <c r="BJ300" s="4">
        <v>1</v>
      </c>
      <c r="BK300" s="8">
        <v>52.19</v>
      </c>
      <c r="BL300" s="2" t="s">
        <v>1479</v>
      </c>
      <c r="BM300" s="7">
        <v>1</v>
      </c>
      <c r="BN300" s="7">
        <v>1</v>
      </c>
      <c r="BO300" s="4">
        <v>1</v>
      </c>
      <c r="BP300" s="8">
        <v>52.19</v>
      </c>
      <c r="BQ300" s="4">
        <v>1</v>
      </c>
      <c r="BR300" s="8">
        <v>52.19</v>
      </c>
      <c r="BS300" s="7"/>
      <c r="BT300" s="7"/>
      <c r="BU300" s="2" t="s">
        <v>210</v>
      </c>
      <c r="BV300" s="2" t="s">
        <v>197</v>
      </c>
      <c r="BW300" s="2" t="s">
        <v>200</v>
      </c>
      <c r="BX300" s="2" t="s">
        <v>200</v>
      </c>
      <c r="BY300" s="2" t="s">
        <v>212</v>
      </c>
      <c r="BZ300" s="2" t="s">
        <v>200</v>
      </c>
      <c r="CA300" s="4"/>
      <c r="CB300" s="8"/>
      <c r="CC300" s="4"/>
      <c r="CD300" s="8"/>
      <c r="CE300" s="7"/>
      <c r="CF300" s="7"/>
      <c r="CG300" s="2" t="s">
        <v>200</v>
      </c>
      <c r="CH300" s="2" t="s">
        <v>200</v>
      </c>
      <c r="CI300" s="2" t="s">
        <v>200</v>
      </c>
      <c r="CJ300" s="2" t="s">
        <v>200</v>
      </c>
      <c r="CK300" s="2" t="s">
        <v>200</v>
      </c>
      <c r="CL300" s="2" t="s">
        <v>200</v>
      </c>
      <c r="CM300" s="4"/>
      <c r="CN300" s="8"/>
      <c r="CO300" s="4"/>
      <c r="CP300" s="8"/>
      <c r="CQ300" s="7"/>
      <c r="CR300" s="7"/>
      <c r="CS300" s="2" t="s">
        <v>200</v>
      </c>
      <c r="CT300" s="2" t="s">
        <v>200</v>
      </c>
      <c r="CU300" s="2" t="s">
        <v>200</v>
      </c>
      <c r="CV300" s="2" t="s">
        <v>200</v>
      </c>
      <c r="CW300" s="2" t="s">
        <v>200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200</v>
      </c>
      <c r="DF300" s="2" t="s">
        <v>200</v>
      </c>
      <c r="DG300" s="2" t="s">
        <v>200</v>
      </c>
      <c r="DH300" s="2" t="s">
        <v>200</v>
      </c>
      <c r="DI300" s="2" t="s">
        <v>200</v>
      </c>
      <c r="DJ300" s="2" t="s">
        <v>200</v>
      </c>
      <c r="DK300" s="4"/>
      <c r="DL300" s="8"/>
      <c r="DM300" s="4"/>
      <c r="DN300" s="8"/>
      <c r="DO300" s="7"/>
      <c r="DP300" s="7"/>
      <c r="DQ300" s="2" t="s">
        <v>200</v>
      </c>
      <c r="DR300" s="2" t="s">
        <v>200</v>
      </c>
      <c r="DS300" s="2" t="s">
        <v>200</v>
      </c>
      <c r="DT300" s="2" t="s">
        <v>200</v>
      </c>
      <c r="DU300" s="2" t="s">
        <v>200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200</v>
      </c>
      <c r="ED300" s="2" t="s">
        <v>200</v>
      </c>
      <c r="EE300" s="2" t="s">
        <v>200</v>
      </c>
      <c r="EF300" s="2" t="s">
        <v>200</v>
      </c>
      <c r="EG300" s="2" t="s">
        <v>200</v>
      </c>
      <c r="EH300" s="2" t="s">
        <v>200</v>
      </c>
      <c r="EI300" s="4"/>
      <c r="EJ300" s="8"/>
      <c r="EK300" s="4"/>
      <c r="EL300" s="8"/>
      <c r="EM300" s="7"/>
      <c r="EN300" s="7"/>
      <c r="EO300" s="2" t="s">
        <v>200</v>
      </c>
      <c r="EP300" s="2" t="s">
        <v>200</v>
      </c>
      <c r="EQ300" s="2" t="s">
        <v>200</v>
      </c>
      <c r="ER300" s="2" t="s">
        <v>200</v>
      </c>
      <c r="ES300" s="2" t="s">
        <v>200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200</v>
      </c>
      <c r="FB300" s="2" t="s">
        <v>200</v>
      </c>
      <c r="FC300" s="2" t="s">
        <v>200</v>
      </c>
      <c r="FD300" s="2" t="s">
        <v>200</v>
      </c>
      <c r="FE300" s="2" t="s">
        <v>200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200</v>
      </c>
      <c r="FN300" s="2" t="s">
        <v>200</v>
      </c>
      <c r="FO300" s="2" t="s">
        <v>200</v>
      </c>
      <c r="FP300" s="2" t="s">
        <v>200</v>
      </c>
      <c r="FQ300" s="2" t="s">
        <v>200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200</v>
      </c>
      <c r="FZ300" s="2" t="s">
        <v>200</v>
      </c>
      <c r="GA300" s="2" t="s">
        <v>200</v>
      </c>
      <c r="GB300" s="2" t="s">
        <v>200</v>
      </c>
      <c r="GC300" s="2" t="s">
        <v>200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200</v>
      </c>
      <c r="GL300" s="2" t="s">
        <v>200</v>
      </c>
      <c r="GM300" s="2" t="s">
        <v>200</v>
      </c>
      <c r="GN300" s="2" t="s">
        <v>200</v>
      </c>
      <c r="GO300" s="2" t="s">
        <v>200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200</v>
      </c>
      <c r="GX300" s="2" t="s">
        <v>200</v>
      </c>
      <c r="GY300" s="2" t="s">
        <v>200</v>
      </c>
      <c r="GZ300" s="2" t="s">
        <v>200</v>
      </c>
      <c r="HA300" s="2" t="s">
        <v>200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200</v>
      </c>
      <c r="HJ300" s="2" t="s">
        <v>200</v>
      </c>
      <c r="HK300" s="2" t="s">
        <v>200</v>
      </c>
      <c r="HL300" s="2" t="s">
        <v>200</v>
      </c>
      <c r="HM300" s="2" t="s">
        <v>200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200</v>
      </c>
      <c r="HW300" s="2" t="s">
        <v>200</v>
      </c>
      <c r="HX300" s="2" t="s">
        <v>200</v>
      </c>
      <c r="HY300" s="2" t="s">
        <v>200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200</v>
      </c>
      <c r="IH300" s="2" t="s">
        <v>200</v>
      </c>
      <c r="II300" s="2" t="s">
        <v>200</v>
      </c>
      <c r="IJ300" s="2" t="s">
        <v>200</v>
      </c>
      <c r="IK300" s="2" t="s">
        <v>200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200</v>
      </c>
      <c r="IT300" s="2" t="s">
        <v>200</v>
      </c>
      <c r="IU300" s="2" t="s">
        <v>200</v>
      </c>
      <c r="IV300" s="2" t="s">
        <v>200</v>
      </c>
      <c r="IW300" s="2" t="s">
        <v>200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200</v>
      </c>
      <c r="JF300" s="2" t="s">
        <v>200</v>
      </c>
      <c r="JG300" s="2" t="s">
        <v>200</v>
      </c>
      <c r="JH300" s="2" t="s">
        <v>200</v>
      </c>
      <c r="JI300" s="2" t="s">
        <v>200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200</v>
      </c>
      <c r="JR300" s="2" t="s">
        <v>200</v>
      </c>
      <c r="JS300" s="2" t="s">
        <v>200</v>
      </c>
      <c r="JT300" s="2" t="s">
        <v>200</v>
      </c>
      <c r="JU300" s="2" t="s">
        <v>200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200</v>
      </c>
      <c r="KD300" s="2" t="s">
        <v>200</v>
      </c>
      <c r="KE300" s="2" t="s">
        <v>200</v>
      </c>
      <c r="KF300" s="2" t="s">
        <v>200</v>
      </c>
      <c r="KG300" s="2" t="s">
        <v>200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200</v>
      </c>
      <c r="KP300" s="2" t="s">
        <v>200</v>
      </c>
      <c r="KQ300" s="2" t="s">
        <v>200</v>
      </c>
      <c r="KR300" s="2" t="s">
        <v>200</v>
      </c>
      <c r="KS300" s="2" t="s">
        <v>200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200</v>
      </c>
      <c r="LB300" s="2" t="s">
        <v>200</v>
      </c>
      <c r="LC300" s="2" t="s">
        <v>200</v>
      </c>
      <c r="LD300" s="2" t="s">
        <v>200</v>
      </c>
      <c r="LE300" s="2" t="s">
        <v>200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200</v>
      </c>
      <c r="LN300" s="2" t="s">
        <v>200</v>
      </c>
      <c r="LO300" s="2" t="s">
        <v>200</v>
      </c>
      <c r="LP300" s="2" t="s">
        <v>200</v>
      </c>
      <c r="LQ300" s="2" t="s">
        <v>200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200</v>
      </c>
      <c r="LZ300" s="2" t="s">
        <v>200</v>
      </c>
      <c r="MA300" s="2" t="s">
        <v>200</v>
      </c>
      <c r="MB300" s="2" t="s">
        <v>200</v>
      </c>
      <c r="MC300" s="2" t="s">
        <v>200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200</v>
      </c>
      <c r="ML300" s="2" t="s">
        <v>200</v>
      </c>
      <c r="MM300" s="2" t="s">
        <v>200</v>
      </c>
      <c r="MN300" s="2" t="s">
        <v>200</v>
      </c>
      <c r="MO300" s="2" t="s">
        <v>200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200</v>
      </c>
      <c r="MX300" s="2" t="s">
        <v>200</v>
      </c>
      <c r="MY300" s="2" t="s">
        <v>200</v>
      </c>
      <c r="MZ300" s="2" t="s">
        <v>200</v>
      </c>
      <c r="NA300" s="2" t="s">
        <v>200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200</v>
      </c>
      <c r="NK300" s="2" t="s">
        <v>200</v>
      </c>
      <c r="NL300" s="2" t="s">
        <v>200</v>
      </c>
      <c r="NM300" s="2" t="s">
        <v>200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200</v>
      </c>
      <c r="OH300" s="2" t="s">
        <v>200</v>
      </c>
      <c r="OI300" s="2" t="s">
        <v>200</v>
      </c>
      <c r="OJ300" s="2" t="s">
        <v>200</v>
      </c>
      <c r="OK300" s="2" t="s">
        <v>200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200</v>
      </c>
      <c r="OU300" s="2" t="s">
        <v>200</v>
      </c>
      <c r="OV300" s="2" t="s">
        <v>200</v>
      </c>
      <c r="OW300" s="2" t="s">
        <v>200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200</v>
      </c>
      <c r="PR300" s="2" t="s">
        <v>200</v>
      </c>
      <c r="PS300" s="2" t="s">
        <v>200</v>
      </c>
      <c r="PT300" s="2" t="s">
        <v>200</v>
      </c>
      <c r="PU300" s="2" t="s">
        <v>200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200</v>
      </c>
      <c r="QP300" s="2" t="s">
        <v>200</v>
      </c>
      <c r="QQ300" s="2" t="s">
        <v>200</v>
      </c>
      <c r="QR300" s="2" t="s">
        <v>200</v>
      </c>
      <c r="QS300" s="2" t="s">
        <v>200</v>
      </c>
      <c r="QT300" s="2" t="s">
        <v>200</v>
      </c>
      <c r="QU300" s="4">
        <v>14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3089</v>
      </c>
      <c r="B301" s="2" t="s">
        <v>189</v>
      </c>
      <c r="C301" s="2" t="s">
        <v>2693</v>
      </c>
      <c r="D301" s="2" t="s">
        <v>2274</v>
      </c>
      <c r="E301" s="2" t="s">
        <v>2867</v>
      </c>
      <c r="F301" s="2" t="s">
        <v>3084</v>
      </c>
      <c r="G301" s="2" t="s">
        <v>3084</v>
      </c>
      <c r="H301" s="2" t="s">
        <v>3084</v>
      </c>
      <c r="I301" s="2" t="s">
        <v>3085</v>
      </c>
      <c r="J301" s="2" t="s">
        <v>262</v>
      </c>
      <c r="K301" s="2" t="s">
        <v>3086</v>
      </c>
      <c r="L301" s="3">
        <v>57.99</v>
      </c>
      <c r="M301" s="3">
        <v>60.89</v>
      </c>
      <c r="N301" s="3">
        <v>99.99</v>
      </c>
      <c r="O301" s="2" t="s">
        <v>197</v>
      </c>
      <c r="P301" s="2" t="s">
        <v>3087</v>
      </c>
      <c r="Q301" s="2" t="s">
        <v>199</v>
      </c>
      <c r="R301" s="2" t="s">
        <v>16</v>
      </c>
      <c r="S301" s="2" t="s">
        <v>200</v>
      </c>
      <c r="T301" s="2" t="s">
        <v>200</v>
      </c>
      <c r="U301" s="2" t="s">
        <v>203</v>
      </c>
      <c r="V301" s="2" t="s">
        <v>1485</v>
      </c>
      <c r="W301" s="2" t="s">
        <v>200</v>
      </c>
      <c r="X301" s="2" t="s">
        <v>200</v>
      </c>
      <c r="Y301" s="2" t="s">
        <v>3088</v>
      </c>
      <c r="Z301" s="4">
        <v>72</v>
      </c>
      <c r="AA301" s="4">
        <f>=ROUNDDOWN(18,0)</f>
      </c>
      <c r="AB301" s="5">
        <v>4</v>
      </c>
      <c r="AC301" s="2" t="s">
        <v>200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/>
      <c r="AP301" s="4">
        <v>3</v>
      </c>
      <c r="AQ301" s="8">
        <v>173.97</v>
      </c>
      <c r="AR301" s="4">
        <v>3</v>
      </c>
      <c r="AS301" s="8">
        <v>173.97</v>
      </c>
      <c r="AT301" s="7"/>
      <c r="AU301" s="7"/>
      <c r="AV301" s="4" t="s">
        <v>200</v>
      </c>
      <c r="AW301" s="8" t="s">
        <v>200</v>
      </c>
      <c r="AX301" s="4" t="s">
        <v>200</v>
      </c>
      <c r="AY301" s="8" t="s">
        <v>200</v>
      </c>
      <c r="AZ301" s="7" t="s">
        <v>200</v>
      </c>
      <c r="BA301" s="7" t="s">
        <v>200</v>
      </c>
      <c r="BB301" s="7">
        <v>0.7692</v>
      </c>
      <c r="BC301" s="4" t="s">
        <v>200</v>
      </c>
      <c r="BD301" s="8" t="s">
        <v>200</v>
      </c>
      <c r="BE301" s="4" t="s">
        <v>200</v>
      </c>
      <c r="BF301" s="8" t="s">
        <v>200</v>
      </c>
      <c r="BG301" s="7" t="s">
        <v>200</v>
      </c>
      <c r="BH301" s="7" t="s">
        <v>200</v>
      </c>
      <c r="BI301" s="7" t="s">
        <v>200</v>
      </c>
      <c r="BJ301" s="4">
        <v>3</v>
      </c>
      <c r="BK301" s="8">
        <v>173.97</v>
      </c>
      <c r="BL301" s="2" t="s">
        <v>1479</v>
      </c>
      <c r="BM301" s="7">
        <v>1</v>
      </c>
      <c r="BN301" s="7">
        <v>1</v>
      </c>
      <c r="BO301" s="4">
        <v>3</v>
      </c>
      <c r="BP301" s="8">
        <v>173.97</v>
      </c>
      <c r="BQ301" s="4">
        <v>3</v>
      </c>
      <c r="BR301" s="8">
        <v>173.97</v>
      </c>
      <c r="BS301" s="7"/>
      <c r="BT301" s="7"/>
      <c r="BU301" s="2" t="s">
        <v>210</v>
      </c>
      <c r="BV301" s="2" t="s">
        <v>197</v>
      </c>
      <c r="BW301" s="2" t="s">
        <v>200</v>
      </c>
      <c r="BX301" s="2" t="s">
        <v>200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200</v>
      </c>
      <c r="CH301" s="2" t="s">
        <v>200</v>
      </c>
      <c r="CI301" s="2" t="s">
        <v>200</v>
      </c>
      <c r="CJ301" s="2" t="s">
        <v>200</v>
      </c>
      <c r="CK301" s="2" t="s">
        <v>200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200</v>
      </c>
      <c r="CT301" s="2" t="s">
        <v>200</v>
      </c>
      <c r="CU301" s="2" t="s">
        <v>200</v>
      </c>
      <c r="CV301" s="2" t="s">
        <v>200</v>
      </c>
      <c r="CW301" s="2" t="s">
        <v>200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200</v>
      </c>
      <c r="DF301" s="2" t="s">
        <v>200</v>
      </c>
      <c r="DG301" s="2" t="s">
        <v>200</v>
      </c>
      <c r="DH301" s="2" t="s">
        <v>200</v>
      </c>
      <c r="DI301" s="2" t="s">
        <v>200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200</v>
      </c>
      <c r="DR301" s="2" t="s">
        <v>200</v>
      </c>
      <c r="DS301" s="2" t="s">
        <v>200</v>
      </c>
      <c r="DT301" s="2" t="s">
        <v>200</v>
      </c>
      <c r="DU301" s="2" t="s">
        <v>200</v>
      </c>
      <c r="DV301" s="2" t="s">
        <v>200</v>
      </c>
      <c r="DW301" s="4"/>
      <c r="DX301" s="8"/>
      <c r="DY301" s="4"/>
      <c r="DZ301" s="8"/>
      <c r="EA301" s="7"/>
      <c r="EB301" s="7"/>
      <c r="EC301" s="2" t="s">
        <v>200</v>
      </c>
      <c r="ED301" s="2" t="s">
        <v>200</v>
      </c>
      <c r="EE301" s="2" t="s">
        <v>200</v>
      </c>
      <c r="EF301" s="2" t="s">
        <v>200</v>
      </c>
      <c r="EG301" s="2" t="s">
        <v>200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200</v>
      </c>
      <c r="EP301" s="2" t="s">
        <v>200</v>
      </c>
      <c r="EQ301" s="2" t="s">
        <v>200</v>
      </c>
      <c r="ER301" s="2" t="s">
        <v>200</v>
      </c>
      <c r="ES301" s="2" t="s">
        <v>200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200</v>
      </c>
      <c r="FB301" s="2" t="s">
        <v>200</v>
      </c>
      <c r="FC301" s="2" t="s">
        <v>200</v>
      </c>
      <c r="FD301" s="2" t="s">
        <v>200</v>
      </c>
      <c r="FE301" s="2" t="s">
        <v>200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200</v>
      </c>
      <c r="FN301" s="2" t="s">
        <v>200</v>
      </c>
      <c r="FO301" s="2" t="s">
        <v>200</v>
      </c>
      <c r="FP301" s="2" t="s">
        <v>200</v>
      </c>
      <c r="FQ301" s="2" t="s">
        <v>200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200</v>
      </c>
      <c r="GA301" s="2" t="s">
        <v>200</v>
      </c>
      <c r="GB301" s="2" t="s">
        <v>200</v>
      </c>
      <c r="GC301" s="2" t="s">
        <v>200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200</v>
      </c>
      <c r="GL301" s="2" t="s">
        <v>200</v>
      </c>
      <c r="GM301" s="2" t="s">
        <v>200</v>
      </c>
      <c r="GN301" s="2" t="s">
        <v>200</v>
      </c>
      <c r="GO301" s="2" t="s">
        <v>200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200</v>
      </c>
      <c r="GX301" s="2" t="s">
        <v>200</v>
      </c>
      <c r="GY301" s="2" t="s">
        <v>200</v>
      </c>
      <c r="GZ301" s="2" t="s">
        <v>200</v>
      </c>
      <c r="HA301" s="2" t="s">
        <v>200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200</v>
      </c>
      <c r="HJ301" s="2" t="s">
        <v>200</v>
      </c>
      <c r="HK301" s="2" t="s">
        <v>200</v>
      </c>
      <c r="HL301" s="2" t="s">
        <v>200</v>
      </c>
      <c r="HM301" s="2" t="s">
        <v>200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200</v>
      </c>
      <c r="HW301" s="2" t="s">
        <v>200</v>
      </c>
      <c r="HX301" s="2" t="s">
        <v>200</v>
      </c>
      <c r="HY301" s="2" t="s">
        <v>200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200</v>
      </c>
      <c r="IH301" s="2" t="s">
        <v>200</v>
      </c>
      <c r="II301" s="2" t="s">
        <v>200</v>
      </c>
      <c r="IJ301" s="2" t="s">
        <v>200</v>
      </c>
      <c r="IK301" s="2" t="s">
        <v>200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200</v>
      </c>
      <c r="IT301" s="2" t="s">
        <v>200</v>
      </c>
      <c r="IU301" s="2" t="s">
        <v>200</v>
      </c>
      <c r="IV301" s="2" t="s">
        <v>200</v>
      </c>
      <c r="IW301" s="2" t="s">
        <v>200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200</v>
      </c>
      <c r="JF301" s="2" t="s">
        <v>200</v>
      </c>
      <c r="JG301" s="2" t="s">
        <v>200</v>
      </c>
      <c r="JH301" s="2" t="s">
        <v>200</v>
      </c>
      <c r="JI301" s="2" t="s">
        <v>200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200</v>
      </c>
      <c r="JR301" s="2" t="s">
        <v>200</v>
      </c>
      <c r="JS301" s="2" t="s">
        <v>200</v>
      </c>
      <c r="JT301" s="2" t="s">
        <v>200</v>
      </c>
      <c r="JU301" s="2" t="s">
        <v>200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200</v>
      </c>
      <c r="KD301" s="2" t="s">
        <v>200</v>
      </c>
      <c r="KE301" s="2" t="s">
        <v>200</v>
      </c>
      <c r="KF301" s="2" t="s">
        <v>200</v>
      </c>
      <c r="KG301" s="2" t="s">
        <v>200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200</v>
      </c>
      <c r="KP301" s="2" t="s">
        <v>200</v>
      </c>
      <c r="KQ301" s="2" t="s">
        <v>200</v>
      </c>
      <c r="KR301" s="2" t="s">
        <v>200</v>
      </c>
      <c r="KS301" s="2" t="s">
        <v>200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200</v>
      </c>
      <c r="LB301" s="2" t="s">
        <v>200</v>
      </c>
      <c r="LC301" s="2" t="s">
        <v>200</v>
      </c>
      <c r="LD301" s="2" t="s">
        <v>200</v>
      </c>
      <c r="LE301" s="2" t="s">
        <v>200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200</v>
      </c>
      <c r="LN301" s="2" t="s">
        <v>200</v>
      </c>
      <c r="LO301" s="2" t="s">
        <v>200</v>
      </c>
      <c r="LP301" s="2" t="s">
        <v>200</v>
      </c>
      <c r="LQ301" s="2" t="s">
        <v>200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200</v>
      </c>
      <c r="LZ301" s="2" t="s">
        <v>200</v>
      </c>
      <c r="MA301" s="2" t="s">
        <v>200</v>
      </c>
      <c r="MB301" s="2" t="s">
        <v>200</v>
      </c>
      <c r="MC301" s="2" t="s">
        <v>200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200</v>
      </c>
      <c r="ML301" s="2" t="s">
        <v>200</v>
      </c>
      <c r="MM301" s="2" t="s">
        <v>200</v>
      </c>
      <c r="MN301" s="2" t="s">
        <v>200</v>
      </c>
      <c r="MO301" s="2" t="s">
        <v>200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200</v>
      </c>
      <c r="NK301" s="2" t="s">
        <v>200</v>
      </c>
      <c r="NL301" s="2" t="s">
        <v>200</v>
      </c>
      <c r="NM301" s="2" t="s">
        <v>200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200</v>
      </c>
      <c r="OH301" s="2" t="s">
        <v>200</v>
      </c>
      <c r="OI301" s="2" t="s">
        <v>200</v>
      </c>
      <c r="OJ301" s="2" t="s">
        <v>200</v>
      </c>
      <c r="OK301" s="2" t="s">
        <v>200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200</v>
      </c>
      <c r="OT301" s="2" t="s">
        <v>200</v>
      </c>
      <c r="OU301" s="2" t="s">
        <v>200</v>
      </c>
      <c r="OV301" s="2" t="s">
        <v>200</v>
      </c>
      <c r="OW301" s="2" t="s">
        <v>200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200</v>
      </c>
      <c r="PR301" s="2" t="s">
        <v>200</v>
      </c>
      <c r="PS301" s="2" t="s">
        <v>200</v>
      </c>
      <c r="PT301" s="2" t="s">
        <v>200</v>
      </c>
      <c r="PU301" s="2" t="s">
        <v>200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200</v>
      </c>
      <c r="QP301" s="2" t="s">
        <v>200</v>
      </c>
      <c r="QQ301" s="2" t="s">
        <v>200</v>
      </c>
      <c r="QR301" s="2" t="s">
        <v>200</v>
      </c>
      <c r="QS301" s="2" t="s">
        <v>200</v>
      </c>
      <c r="QT301" s="2" t="s">
        <v>200</v>
      </c>
      <c r="QU301" s="4">
        <v>72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3090</v>
      </c>
      <c r="B302" s="2" t="s">
        <v>189</v>
      </c>
      <c r="C302" s="2" t="s">
        <v>2693</v>
      </c>
      <c r="D302" s="2" t="s">
        <v>2274</v>
      </c>
      <c r="E302" s="2" t="s">
        <v>2867</v>
      </c>
      <c r="F302" s="2" t="s">
        <v>3084</v>
      </c>
      <c r="G302" s="2" t="s">
        <v>3084</v>
      </c>
      <c r="H302" s="2" t="s">
        <v>3084</v>
      </c>
      <c r="I302" s="2" t="s">
        <v>3085</v>
      </c>
      <c r="J302" s="2" t="s">
        <v>195</v>
      </c>
      <c r="K302" s="2" t="s">
        <v>2844</v>
      </c>
      <c r="L302" s="3">
        <v>52.19</v>
      </c>
      <c r="M302" s="3">
        <v>54.8</v>
      </c>
      <c r="N302" s="3">
        <v>89.99</v>
      </c>
      <c r="O302" s="2" t="s">
        <v>197</v>
      </c>
      <c r="P302" s="2" t="s">
        <v>3091</v>
      </c>
      <c r="Q302" s="2" t="s">
        <v>199</v>
      </c>
      <c r="R302" s="2" t="s">
        <v>16</v>
      </c>
      <c r="S302" s="2" t="s">
        <v>200</v>
      </c>
      <c r="T302" s="2" t="s">
        <v>200</v>
      </c>
      <c r="U302" s="2" t="s">
        <v>203</v>
      </c>
      <c r="V302" s="2" t="s">
        <v>1485</v>
      </c>
      <c r="W302" s="2" t="s">
        <v>200</v>
      </c>
      <c r="X302" s="2" t="s">
        <v>200</v>
      </c>
      <c r="Y302" s="2" t="s">
        <v>3092</v>
      </c>
      <c r="Z302" s="4">
        <v>122</v>
      </c>
      <c r="AA302" s="4">
        <f>=ROUNDDOWN(122,0)</f>
      </c>
      <c r="AB302" s="5">
        <v>1</v>
      </c>
      <c r="AC302" s="2" t="s">
        <v>200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/>
      <c r="AP302" s="4">
        <v>3</v>
      </c>
      <c r="AQ302" s="8">
        <v>156.57</v>
      </c>
      <c r="AR302" s="4">
        <v>3</v>
      </c>
      <c r="AS302" s="8">
        <v>156.57</v>
      </c>
      <c r="AT302" s="7"/>
      <c r="AU302" s="7"/>
      <c r="AV302" s="4">
        <v>3</v>
      </c>
      <c r="AW302" s="8">
        <v>156.57</v>
      </c>
      <c r="AX302" s="4">
        <v>3</v>
      </c>
      <c r="AY302" s="8">
        <v>156.57</v>
      </c>
      <c r="AZ302" s="7" t="s">
        <v>200</v>
      </c>
      <c r="BA302" s="7" t="s">
        <v>200</v>
      </c>
      <c r="BB302" s="7">
        <v>1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>
        <v>0.4091</v>
      </c>
      <c r="BJ302" s="4">
        <v>3</v>
      </c>
      <c r="BK302" s="8">
        <v>156.57</v>
      </c>
      <c r="BL302" s="2" t="s">
        <v>1479</v>
      </c>
      <c r="BM302" s="7">
        <v>1</v>
      </c>
      <c r="BN302" s="7">
        <v>1</v>
      </c>
      <c r="BO302" s="4">
        <v>3</v>
      </c>
      <c r="BP302" s="8">
        <v>156.57</v>
      </c>
      <c r="BQ302" s="4">
        <v>3</v>
      </c>
      <c r="BR302" s="8">
        <v>156.57</v>
      </c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200</v>
      </c>
      <c r="BY302" s="2" t="s">
        <v>212</v>
      </c>
      <c r="BZ302" s="2" t="s">
        <v>200</v>
      </c>
      <c r="CA302" s="4"/>
      <c r="CB302" s="8"/>
      <c r="CC302" s="4"/>
      <c r="CD302" s="8"/>
      <c r="CE302" s="7"/>
      <c r="CF302" s="7"/>
      <c r="CG302" s="2" t="s">
        <v>200</v>
      </c>
      <c r="CH302" s="2" t="s">
        <v>200</v>
      </c>
      <c r="CI302" s="2" t="s">
        <v>200</v>
      </c>
      <c r="CJ302" s="2" t="s">
        <v>200</v>
      </c>
      <c r="CK302" s="2" t="s">
        <v>200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200</v>
      </c>
      <c r="CT302" s="2" t="s">
        <v>200</v>
      </c>
      <c r="CU302" s="2" t="s">
        <v>200</v>
      </c>
      <c r="CV302" s="2" t="s">
        <v>200</v>
      </c>
      <c r="CW302" s="2" t="s">
        <v>200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200</v>
      </c>
      <c r="DF302" s="2" t="s">
        <v>200</v>
      </c>
      <c r="DG302" s="2" t="s">
        <v>200</v>
      </c>
      <c r="DH302" s="2" t="s">
        <v>200</v>
      </c>
      <c r="DI302" s="2" t="s">
        <v>200</v>
      </c>
      <c r="DJ302" s="2" t="s">
        <v>200</v>
      </c>
      <c r="DK302" s="4"/>
      <c r="DL302" s="8"/>
      <c r="DM302" s="4"/>
      <c r="DN302" s="8"/>
      <c r="DO302" s="7"/>
      <c r="DP302" s="7"/>
      <c r="DQ302" s="2" t="s">
        <v>200</v>
      </c>
      <c r="DR302" s="2" t="s">
        <v>200</v>
      </c>
      <c r="DS302" s="2" t="s">
        <v>200</v>
      </c>
      <c r="DT302" s="2" t="s">
        <v>200</v>
      </c>
      <c r="DU302" s="2" t="s">
        <v>200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200</v>
      </c>
      <c r="ED302" s="2" t="s">
        <v>200</v>
      </c>
      <c r="EE302" s="2" t="s">
        <v>200</v>
      </c>
      <c r="EF302" s="2" t="s">
        <v>200</v>
      </c>
      <c r="EG302" s="2" t="s">
        <v>200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200</v>
      </c>
      <c r="EP302" s="2" t="s">
        <v>200</v>
      </c>
      <c r="EQ302" s="2" t="s">
        <v>200</v>
      </c>
      <c r="ER302" s="2" t="s">
        <v>200</v>
      </c>
      <c r="ES302" s="2" t="s">
        <v>200</v>
      </c>
      <c r="ET302" s="2" t="s">
        <v>200</v>
      </c>
      <c r="EU302" s="4"/>
      <c r="EV302" s="8"/>
      <c r="EW302" s="4"/>
      <c r="EX302" s="8"/>
      <c r="EY302" s="7"/>
      <c r="EZ302" s="7"/>
      <c r="FA302" s="2" t="s">
        <v>200</v>
      </c>
      <c r="FB302" s="2" t="s">
        <v>200</v>
      </c>
      <c r="FC302" s="2" t="s">
        <v>200</v>
      </c>
      <c r="FD302" s="2" t="s">
        <v>200</v>
      </c>
      <c r="FE302" s="2" t="s">
        <v>200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200</v>
      </c>
      <c r="FN302" s="2" t="s">
        <v>200</v>
      </c>
      <c r="FO302" s="2" t="s">
        <v>200</v>
      </c>
      <c r="FP302" s="2" t="s">
        <v>200</v>
      </c>
      <c r="FQ302" s="2" t="s">
        <v>200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200</v>
      </c>
      <c r="FZ302" s="2" t="s">
        <v>200</v>
      </c>
      <c r="GA302" s="2" t="s">
        <v>200</v>
      </c>
      <c r="GB302" s="2" t="s">
        <v>200</v>
      </c>
      <c r="GC302" s="2" t="s">
        <v>200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200</v>
      </c>
      <c r="GL302" s="2" t="s">
        <v>200</v>
      </c>
      <c r="GM302" s="2" t="s">
        <v>200</v>
      </c>
      <c r="GN302" s="2" t="s">
        <v>200</v>
      </c>
      <c r="GO302" s="2" t="s">
        <v>200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200</v>
      </c>
      <c r="GX302" s="2" t="s">
        <v>200</v>
      </c>
      <c r="GY302" s="2" t="s">
        <v>200</v>
      </c>
      <c r="GZ302" s="2" t="s">
        <v>200</v>
      </c>
      <c r="HA302" s="2" t="s">
        <v>200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200</v>
      </c>
      <c r="HJ302" s="2" t="s">
        <v>200</v>
      </c>
      <c r="HK302" s="2" t="s">
        <v>200</v>
      </c>
      <c r="HL302" s="2" t="s">
        <v>200</v>
      </c>
      <c r="HM302" s="2" t="s">
        <v>200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200</v>
      </c>
      <c r="HW302" s="2" t="s">
        <v>200</v>
      </c>
      <c r="HX302" s="2" t="s">
        <v>200</v>
      </c>
      <c r="HY302" s="2" t="s">
        <v>200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200</v>
      </c>
      <c r="IH302" s="2" t="s">
        <v>200</v>
      </c>
      <c r="II302" s="2" t="s">
        <v>200</v>
      </c>
      <c r="IJ302" s="2" t="s">
        <v>200</v>
      </c>
      <c r="IK302" s="2" t="s">
        <v>200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200</v>
      </c>
      <c r="IT302" s="2" t="s">
        <v>200</v>
      </c>
      <c r="IU302" s="2" t="s">
        <v>200</v>
      </c>
      <c r="IV302" s="2" t="s">
        <v>200</v>
      </c>
      <c r="IW302" s="2" t="s">
        <v>200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200</v>
      </c>
      <c r="JF302" s="2" t="s">
        <v>200</v>
      </c>
      <c r="JG302" s="2" t="s">
        <v>200</v>
      </c>
      <c r="JH302" s="2" t="s">
        <v>200</v>
      </c>
      <c r="JI302" s="2" t="s">
        <v>200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200</v>
      </c>
      <c r="JR302" s="2" t="s">
        <v>200</v>
      </c>
      <c r="JS302" s="2" t="s">
        <v>200</v>
      </c>
      <c r="JT302" s="2" t="s">
        <v>200</v>
      </c>
      <c r="JU302" s="2" t="s">
        <v>200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200</v>
      </c>
      <c r="KD302" s="2" t="s">
        <v>200</v>
      </c>
      <c r="KE302" s="2" t="s">
        <v>200</v>
      </c>
      <c r="KF302" s="2" t="s">
        <v>200</v>
      </c>
      <c r="KG302" s="2" t="s">
        <v>200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200</v>
      </c>
      <c r="KP302" s="2" t="s">
        <v>200</v>
      </c>
      <c r="KQ302" s="2" t="s">
        <v>200</v>
      </c>
      <c r="KR302" s="2" t="s">
        <v>200</v>
      </c>
      <c r="KS302" s="2" t="s">
        <v>200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200</v>
      </c>
      <c r="LB302" s="2" t="s">
        <v>200</v>
      </c>
      <c r="LC302" s="2" t="s">
        <v>200</v>
      </c>
      <c r="LD302" s="2" t="s">
        <v>200</v>
      </c>
      <c r="LE302" s="2" t="s">
        <v>200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200</v>
      </c>
      <c r="LN302" s="2" t="s">
        <v>200</v>
      </c>
      <c r="LO302" s="2" t="s">
        <v>200</v>
      </c>
      <c r="LP302" s="2" t="s">
        <v>200</v>
      </c>
      <c r="LQ302" s="2" t="s">
        <v>200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200</v>
      </c>
      <c r="LZ302" s="2" t="s">
        <v>200</v>
      </c>
      <c r="MA302" s="2" t="s">
        <v>200</v>
      </c>
      <c r="MB302" s="2" t="s">
        <v>200</v>
      </c>
      <c r="MC302" s="2" t="s">
        <v>200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200</v>
      </c>
      <c r="ML302" s="2" t="s">
        <v>200</v>
      </c>
      <c r="MM302" s="2" t="s">
        <v>200</v>
      </c>
      <c r="MN302" s="2" t="s">
        <v>200</v>
      </c>
      <c r="MO302" s="2" t="s">
        <v>200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200</v>
      </c>
      <c r="NJ302" s="2" t="s">
        <v>200</v>
      </c>
      <c r="NK302" s="2" t="s">
        <v>200</v>
      </c>
      <c r="NL302" s="2" t="s">
        <v>200</v>
      </c>
      <c r="NM302" s="2" t="s">
        <v>200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200</v>
      </c>
      <c r="OH302" s="2" t="s">
        <v>200</v>
      </c>
      <c r="OI302" s="2" t="s">
        <v>200</v>
      </c>
      <c r="OJ302" s="2" t="s">
        <v>200</v>
      </c>
      <c r="OK302" s="2" t="s">
        <v>200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200</v>
      </c>
      <c r="OT302" s="2" t="s">
        <v>200</v>
      </c>
      <c r="OU302" s="2" t="s">
        <v>200</v>
      </c>
      <c r="OV302" s="2" t="s">
        <v>200</v>
      </c>
      <c r="OW302" s="2" t="s">
        <v>200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200</v>
      </c>
      <c r="PR302" s="2" t="s">
        <v>200</v>
      </c>
      <c r="PS302" s="2" t="s">
        <v>200</v>
      </c>
      <c r="PT302" s="2" t="s">
        <v>200</v>
      </c>
      <c r="PU302" s="2" t="s">
        <v>200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200</v>
      </c>
      <c r="QP302" s="2" t="s">
        <v>200</v>
      </c>
      <c r="QQ302" s="2" t="s">
        <v>200</v>
      </c>
      <c r="QR302" s="2" t="s">
        <v>200</v>
      </c>
      <c r="QS302" s="2" t="s">
        <v>200</v>
      </c>
      <c r="QT302" s="2" t="s">
        <v>200</v>
      </c>
      <c r="QU302" s="4">
        <v>122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3093</v>
      </c>
      <c r="B303" s="2" t="s">
        <v>189</v>
      </c>
      <c r="C303" s="2" t="s">
        <v>2693</v>
      </c>
      <c r="D303" s="2" t="s">
        <v>2274</v>
      </c>
      <c r="E303" s="2" t="s">
        <v>2867</v>
      </c>
      <c r="F303" s="2" t="s">
        <v>3084</v>
      </c>
      <c r="G303" s="2" t="s">
        <v>3084</v>
      </c>
      <c r="H303" s="2" t="s">
        <v>3084</v>
      </c>
      <c r="I303" s="2" t="s">
        <v>3085</v>
      </c>
      <c r="J303" s="2" t="s">
        <v>262</v>
      </c>
      <c r="K303" s="2" t="s">
        <v>2844</v>
      </c>
      <c r="L303" s="3">
        <v>57.99</v>
      </c>
      <c r="M303" s="3">
        <v>60.89</v>
      </c>
      <c r="N303" s="3">
        <v>99.99</v>
      </c>
      <c r="O303" s="2" t="s">
        <v>197</v>
      </c>
      <c r="P303" s="2" t="s">
        <v>3091</v>
      </c>
      <c r="Q303" s="2" t="s">
        <v>199</v>
      </c>
      <c r="R303" s="2" t="s">
        <v>16</v>
      </c>
      <c r="S303" s="2" t="s">
        <v>200</v>
      </c>
      <c r="T303" s="2" t="s">
        <v>200</v>
      </c>
      <c r="U303" s="2" t="s">
        <v>203</v>
      </c>
      <c r="V303" s="2" t="s">
        <v>1485</v>
      </c>
      <c r="W303" s="2" t="s">
        <v>200</v>
      </c>
      <c r="X303" s="2" t="s">
        <v>200</v>
      </c>
      <c r="Y303" s="2" t="s">
        <v>3092</v>
      </c>
      <c r="Z303" s="4">
        <v>236</v>
      </c>
      <c r="AA303" s="4">
        <f>=ROUNDDOWN(118,0)</f>
      </c>
      <c r="AB303" s="5">
        <v>2</v>
      </c>
      <c r="AC303" s="2" t="s">
        <v>200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200</v>
      </c>
      <c r="AW303" s="8" t="s">
        <v>200</v>
      </c>
      <c r="AX303" s="4" t="s">
        <v>200</v>
      </c>
      <c r="AY303" s="8" t="s">
        <v>200</v>
      </c>
      <c r="AZ303" s="7" t="s">
        <v>200</v>
      </c>
      <c r="BA303" s="7" t="s">
        <v>200</v>
      </c>
      <c r="BB303" s="7"/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 t="s">
        <v>200</v>
      </c>
      <c r="BJ303" s="4"/>
      <c r="BK303" s="8"/>
      <c r="BL303" s="2" t="s">
        <v>200</v>
      </c>
      <c r="BM303" s="7"/>
      <c r="BN303" s="7"/>
      <c r="BO303" s="4"/>
      <c r="BP303" s="8"/>
      <c r="BQ303" s="4"/>
      <c r="BR303" s="8"/>
      <c r="BS303" s="7"/>
      <c r="BT303" s="7"/>
      <c r="BU303" s="2" t="s">
        <v>210</v>
      </c>
      <c r="BV303" s="2" t="s">
        <v>197</v>
      </c>
      <c r="BW303" s="2" t="s">
        <v>200</v>
      </c>
      <c r="BX303" s="2" t="s">
        <v>200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200</v>
      </c>
      <c r="CH303" s="2" t="s">
        <v>200</v>
      </c>
      <c r="CI303" s="2" t="s">
        <v>200</v>
      </c>
      <c r="CJ303" s="2" t="s">
        <v>200</v>
      </c>
      <c r="CK303" s="2" t="s">
        <v>200</v>
      </c>
      <c r="CL303" s="2" t="s">
        <v>200</v>
      </c>
      <c r="CM303" s="4"/>
      <c r="CN303" s="8"/>
      <c r="CO303" s="4"/>
      <c r="CP303" s="8"/>
      <c r="CQ303" s="7"/>
      <c r="CR303" s="7"/>
      <c r="CS303" s="2" t="s">
        <v>200</v>
      </c>
      <c r="CT303" s="2" t="s">
        <v>200</v>
      </c>
      <c r="CU303" s="2" t="s">
        <v>200</v>
      </c>
      <c r="CV303" s="2" t="s">
        <v>200</v>
      </c>
      <c r="CW303" s="2" t="s">
        <v>200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200</v>
      </c>
      <c r="DF303" s="2" t="s">
        <v>200</v>
      </c>
      <c r="DG303" s="2" t="s">
        <v>200</v>
      </c>
      <c r="DH303" s="2" t="s">
        <v>200</v>
      </c>
      <c r="DI303" s="2" t="s">
        <v>200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200</v>
      </c>
      <c r="DR303" s="2" t="s">
        <v>200</v>
      </c>
      <c r="DS303" s="2" t="s">
        <v>200</v>
      </c>
      <c r="DT303" s="2" t="s">
        <v>200</v>
      </c>
      <c r="DU303" s="2" t="s">
        <v>200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200</v>
      </c>
      <c r="ED303" s="2" t="s">
        <v>200</v>
      </c>
      <c r="EE303" s="2" t="s">
        <v>200</v>
      </c>
      <c r="EF303" s="2" t="s">
        <v>200</v>
      </c>
      <c r="EG303" s="2" t="s">
        <v>200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200</v>
      </c>
      <c r="EP303" s="2" t="s">
        <v>200</v>
      </c>
      <c r="EQ303" s="2" t="s">
        <v>200</v>
      </c>
      <c r="ER303" s="2" t="s">
        <v>200</v>
      </c>
      <c r="ES303" s="2" t="s">
        <v>200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200</v>
      </c>
      <c r="FB303" s="2" t="s">
        <v>200</v>
      </c>
      <c r="FC303" s="2" t="s">
        <v>200</v>
      </c>
      <c r="FD303" s="2" t="s">
        <v>200</v>
      </c>
      <c r="FE303" s="2" t="s">
        <v>200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200</v>
      </c>
      <c r="FN303" s="2" t="s">
        <v>200</v>
      </c>
      <c r="FO303" s="2" t="s">
        <v>200</v>
      </c>
      <c r="FP303" s="2" t="s">
        <v>200</v>
      </c>
      <c r="FQ303" s="2" t="s">
        <v>200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200</v>
      </c>
      <c r="FZ303" s="2" t="s">
        <v>200</v>
      </c>
      <c r="GA303" s="2" t="s">
        <v>200</v>
      </c>
      <c r="GB303" s="2" t="s">
        <v>200</v>
      </c>
      <c r="GC303" s="2" t="s">
        <v>200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200</v>
      </c>
      <c r="GL303" s="2" t="s">
        <v>200</v>
      </c>
      <c r="GM303" s="2" t="s">
        <v>200</v>
      </c>
      <c r="GN303" s="2" t="s">
        <v>200</v>
      </c>
      <c r="GO303" s="2" t="s">
        <v>200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200</v>
      </c>
      <c r="GX303" s="2" t="s">
        <v>200</v>
      </c>
      <c r="GY303" s="2" t="s">
        <v>200</v>
      </c>
      <c r="GZ303" s="2" t="s">
        <v>200</v>
      </c>
      <c r="HA303" s="2" t="s">
        <v>200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200</v>
      </c>
      <c r="HJ303" s="2" t="s">
        <v>200</v>
      </c>
      <c r="HK303" s="2" t="s">
        <v>200</v>
      </c>
      <c r="HL303" s="2" t="s">
        <v>200</v>
      </c>
      <c r="HM303" s="2" t="s">
        <v>200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200</v>
      </c>
      <c r="HW303" s="2" t="s">
        <v>200</v>
      </c>
      <c r="HX303" s="2" t="s">
        <v>200</v>
      </c>
      <c r="HY303" s="2" t="s">
        <v>200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200</v>
      </c>
      <c r="IH303" s="2" t="s">
        <v>200</v>
      </c>
      <c r="II303" s="2" t="s">
        <v>200</v>
      </c>
      <c r="IJ303" s="2" t="s">
        <v>200</v>
      </c>
      <c r="IK303" s="2" t="s">
        <v>200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200</v>
      </c>
      <c r="IT303" s="2" t="s">
        <v>200</v>
      </c>
      <c r="IU303" s="2" t="s">
        <v>200</v>
      </c>
      <c r="IV303" s="2" t="s">
        <v>200</v>
      </c>
      <c r="IW303" s="2" t="s">
        <v>200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200</v>
      </c>
      <c r="JF303" s="2" t="s">
        <v>200</v>
      </c>
      <c r="JG303" s="2" t="s">
        <v>200</v>
      </c>
      <c r="JH303" s="2" t="s">
        <v>200</v>
      </c>
      <c r="JI303" s="2" t="s">
        <v>200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200</v>
      </c>
      <c r="JR303" s="2" t="s">
        <v>200</v>
      </c>
      <c r="JS303" s="2" t="s">
        <v>200</v>
      </c>
      <c r="JT303" s="2" t="s">
        <v>200</v>
      </c>
      <c r="JU303" s="2" t="s">
        <v>200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200</v>
      </c>
      <c r="KD303" s="2" t="s">
        <v>200</v>
      </c>
      <c r="KE303" s="2" t="s">
        <v>200</v>
      </c>
      <c r="KF303" s="2" t="s">
        <v>200</v>
      </c>
      <c r="KG303" s="2" t="s">
        <v>200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200</v>
      </c>
      <c r="KP303" s="2" t="s">
        <v>200</v>
      </c>
      <c r="KQ303" s="2" t="s">
        <v>200</v>
      </c>
      <c r="KR303" s="2" t="s">
        <v>200</v>
      </c>
      <c r="KS303" s="2" t="s">
        <v>200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200</v>
      </c>
      <c r="LB303" s="2" t="s">
        <v>200</v>
      </c>
      <c r="LC303" s="2" t="s">
        <v>200</v>
      </c>
      <c r="LD303" s="2" t="s">
        <v>200</v>
      </c>
      <c r="LE303" s="2" t="s">
        <v>200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200</v>
      </c>
      <c r="LN303" s="2" t="s">
        <v>200</v>
      </c>
      <c r="LO303" s="2" t="s">
        <v>200</v>
      </c>
      <c r="LP303" s="2" t="s">
        <v>200</v>
      </c>
      <c r="LQ303" s="2" t="s">
        <v>200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200</v>
      </c>
      <c r="LZ303" s="2" t="s">
        <v>200</v>
      </c>
      <c r="MA303" s="2" t="s">
        <v>200</v>
      </c>
      <c r="MB303" s="2" t="s">
        <v>200</v>
      </c>
      <c r="MC303" s="2" t="s">
        <v>200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200</v>
      </c>
      <c r="ML303" s="2" t="s">
        <v>200</v>
      </c>
      <c r="MM303" s="2" t="s">
        <v>200</v>
      </c>
      <c r="MN303" s="2" t="s">
        <v>200</v>
      </c>
      <c r="MO303" s="2" t="s">
        <v>200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200</v>
      </c>
      <c r="NJ303" s="2" t="s">
        <v>200</v>
      </c>
      <c r="NK303" s="2" t="s">
        <v>200</v>
      </c>
      <c r="NL303" s="2" t="s">
        <v>200</v>
      </c>
      <c r="NM303" s="2" t="s">
        <v>200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200</v>
      </c>
      <c r="OH303" s="2" t="s">
        <v>200</v>
      </c>
      <c r="OI303" s="2" t="s">
        <v>200</v>
      </c>
      <c r="OJ303" s="2" t="s">
        <v>200</v>
      </c>
      <c r="OK303" s="2" t="s">
        <v>200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200</v>
      </c>
      <c r="PR303" s="2" t="s">
        <v>200</v>
      </c>
      <c r="PS303" s="2" t="s">
        <v>200</v>
      </c>
      <c r="PT303" s="2" t="s">
        <v>200</v>
      </c>
      <c r="PU303" s="2" t="s">
        <v>200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200</v>
      </c>
      <c r="QP303" s="2" t="s">
        <v>200</v>
      </c>
      <c r="QQ303" s="2" t="s">
        <v>200</v>
      </c>
      <c r="QR303" s="2" t="s">
        <v>200</v>
      </c>
      <c r="QS303" s="2" t="s">
        <v>200</v>
      </c>
      <c r="QT303" s="2" t="s">
        <v>200</v>
      </c>
      <c r="QU303" s="4">
        <v>236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3094</v>
      </c>
      <c r="B304" s="2" t="s">
        <v>189</v>
      </c>
      <c r="C304" s="2" t="s">
        <v>2693</v>
      </c>
      <c r="D304" s="2" t="s">
        <v>2274</v>
      </c>
      <c r="E304" s="2" t="s">
        <v>2867</v>
      </c>
      <c r="F304" s="2" t="s">
        <v>3095</v>
      </c>
      <c r="G304" s="2" t="s">
        <v>3095</v>
      </c>
      <c r="H304" s="2" t="s">
        <v>3095</v>
      </c>
      <c r="I304" s="2" t="s">
        <v>3096</v>
      </c>
      <c r="J304" s="2" t="s">
        <v>195</v>
      </c>
      <c r="K304" s="2" t="s">
        <v>3097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528</v>
      </c>
      <c r="Q304" s="2" t="s">
        <v>199</v>
      </c>
      <c r="R304" s="2" t="s">
        <v>200</v>
      </c>
      <c r="S304" s="2" t="s">
        <v>3098</v>
      </c>
      <c r="T304" s="2" t="s">
        <v>202</v>
      </c>
      <c r="U304" s="2" t="s">
        <v>203</v>
      </c>
      <c r="V304" s="2" t="s">
        <v>1594</v>
      </c>
      <c r="W304" s="2" t="s">
        <v>2735</v>
      </c>
      <c r="X304" s="2" t="s">
        <v>473</v>
      </c>
      <c r="Y304" s="2" t="s">
        <v>1754</v>
      </c>
      <c r="Z304" s="4">
        <v>195</v>
      </c>
      <c r="AA304" s="4">
        <f>=ROUNDDOWN(39,0)</f>
      </c>
      <c r="AB304" s="5">
        <v>5</v>
      </c>
      <c r="AC304" s="2" t="s">
        <v>164</v>
      </c>
      <c r="AD304" s="4">
        <v>320</v>
      </c>
      <c r="AE304" s="4">
        <v>320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/>
      <c r="AP304" s="4">
        <v>5</v>
      </c>
      <c r="AQ304" s="8">
        <v>223.83</v>
      </c>
      <c r="AR304" s="4">
        <v>5</v>
      </c>
      <c r="AS304" s="8">
        <v>253.25</v>
      </c>
      <c r="AT304" s="7"/>
      <c r="AU304" s="7">
        <v>-0.1162</v>
      </c>
      <c r="AV304" s="4">
        <v>7</v>
      </c>
      <c r="AW304" s="8">
        <v>325.06</v>
      </c>
      <c r="AX304" s="4">
        <v>11</v>
      </c>
      <c r="AY304" s="8">
        <v>591.3</v>
      </c>
      <c r="AZ304" s="7">
        <v>-0.3636</v>
      </c>
      <c r="BA304" s="7">
        <v>-0.4503</v>
      </c>
      <c r="BB304" s="7">
        <v>0.6886</v>
      </c>
      <c r="BC304" s="4">
        <v>7</v>
      </c>
      <c r="BD304" s="8">
        <v>325.06</v>
      </c>
      <c r="BE304" s="4">
        <v>11</v>
      </c>
      <c r="BF304" s="8">
        <v>591.3</v>
      </c>
      <c r="BG304" s="7">
        <v>-0.3636</v>
      </c>
      <c r="BH304" s="7">
        <v>-0.4503</v>
      </c>
      <c r="BI304" s="7">
        <v>1</v>
      </c>
      <c r="BJ304" s="4">
        <v>5</v>
      </c>
      <c r="BK304" s="8">
        <v>223.83</v>
      </c>
      <c r="BL304" s="2" t="s">
        <v>3099</v>
      </c>
      <c r="BM304" s="7">
        <v>1</v>
      </c>
      <c r="BN304" s="7">
        <v>1</v>
      </c>
      <c r="BO304" s="4">
        <v>1</v>
      </c>
      <c r="BP304" s="8">
        <v>53.41</v>
      </c>
      <c r="BQ304" s="4"/>
      <c r="BR304" s="8"/>
      <c r="BS304" s="7"/>
      <c r="BT304" s="7"/>
      <c r="BU304" s="2" t="s">
        <v>210</v>
      </c>
      <c r="BV304" s="2" t="s">
        <v>197</v>
      </c>
      <c r="BW304" s="2" t="s">
        <v>200</v>
      </c>
      <c r="BX304" s="2" t="s">
        <v>2162</v>
      </c>
      <c r="BY304" s="2" t="s">
        <v>212</v>
      </c>
      <c r="BZ304" s="2" t="s">
        <v>200</v>
      </c>
      <c r="CA304" s="4">
        <v>3</v>
      </c>
      <c r="CB304" s="8">
        <v>121.2</v>
      </c>
      <c r="CC304" s="4">
        <v>1</v>
      </c>
      <c r="CD304" s="8">
        <v>50.5</v>
      </c>
      <c r="CE304" s="7">
        <v>2</v>
      </c>
      <c r="CF304" s="7">
        <v>1.4</v>
      </c>
      <c r="CG304" s="2" t="s">
        <v>210</v>
      </c>
      <c r="CH304" s="2" t="s">
        <v>197</v>
      </c>
      <c r="CI304" s="2" t="s">
        <v>1637</v>
      </c>
      <c r="CJ304" s="2" t="s">
        <v>983</v>
      </c>
      <c r="CK304" s="2" t="s">
        <v>212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210</v>
      </c>
      <c r="CT304" s="2" t="s">
        <v>251</v>
      </c>
      <c r="CU304" s="2" t="s">
        <v>989</v>
      </c>
      <c r="CV304" s="2" t="s">
        <v>2782</v>
      </c>
      <c r="CW304" s="2" t="s">
        <v>499</v>
      </c>
      <c r="CX304" s="2" t="s">
        <v>200</v>
      </c>
      <c r="CY304" s="4"/>
      <c r="CZ304" s="8"/>
      <c r="DA304" s="4">
        <v>1</v>
      </c>
      <c r="DB304" s="8">
        <v>52.15</v>
      </c>
      <c r="DC304" s="7">
        <v>-1</v>
      </c>
      <c r="DD304" s="7">
        <v>-1</v>
      </c>
      <c r="DE304" s="2" t="s">
        <v>210</v>
      </c>
      <c r="DF304" s="2" t="s">
        <v>197</v>
      </c>
      <c r="DG304" s="2" t="s">
        <v>1636</v>
      </c>
      <c r="DH304" s="2" t="s">
        <v>3100</v>
      </c>
      <c r="DI304" s="2" t="s">
        <v>212</v>
      </c>
      <c r="DJ304" s="2" t="s">
        <v>200</v>
      </c>
      <c r="DK304" s="4">
        <v>1</v>
      </c>
      <c r="DL304" s="8">
        <v>49.22</v>
      </c>
      <c r="DM304" s="4">
        <v>1</v>
      </c>
      <c r="DN304" s="8">
        <v>49.22</v>
      </c>
      <c r="DO304" s="7"/>
      <c r="DP304" s="7"/>
      <c r="DQ304" s="2" t="s">
        <v>210</v>
      </c>
      <c r="DR304" s="2" t="s">
        <v>197</v>
      </c>
      <c r="DS304" s="2" t="s">
        <v>977</v>
      </c>
      <c r="DT304" s="2" t="s">
        <v>985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197</v>
      </c>
      <c r="EE304" s="2" t="s">
        <v>294</v>
      </c>
      <c r="EF304" s="2" t="s">
        <v>1030</v>
      </c>
      <c r="EG304" s="2" t="s">
        <v>212</v>
      </c>
      <c r="EH304" s="2" t="s">
        <v>200</v>
      </c>
      <c r="EI304" s="4"/>
      <c r="EJ304" s="8"/>
      <c r="EK304" s="4">
        <v>2</v>
      </c>
      <c r="EL304" s="8">
        <v>101.38</v>
      </c>
      <c r="EM304" s="7">
        <v>-1</v>
      </c>
      <c r="EN304" s="7">
        <v>-1</v>
      </c>
      <c r="EO304" s="2" t="s">
        <v>210</v>
      </c>
      <c r="EP304" s="2" t="s">
        <v>197</v>
      </c>
      <c r="EQ304" s="2" t="s">
        <v>1354</v>
      </c>
      <c r="ER304" s="2" t="s">
        <v>740</v>
      </c>
      <c r="ES304" s="2" t="s">
        <v>212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210</v>
      </c>
      <c r="FB304" s="2" t="s">
        <v>197</v>
      </c>
      <c r="FC304" s="2" t="s">
        <v>1084</v>
      </c>
      <c r="FD304" s="2" t="s">
        <v>404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1688</v>
      </c>
      <c r="FP304" s="2" t="s">
        <v>315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210</v>
      </c>
      <c r="FZ304" s="2" t="s">
        <v>197</v>
      </c>
      <c r="GA304" s="2" t="s">
        <v>2856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254</v>
      </c>
      <c r="GL304" s="2" t="s">
        <v>197</v>
      </c>
      <c r="GM304" s="2" t="s">
        <v>200</v>
      </c>
      <c r="GN304" s="2" t="s">
        <v>200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231</v>
      </c>
      <c r="GZ304" s="2" t="s">
        <v>1652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307</v>
      </c>
      <c r="HJ304" s="2" t="s">
        <v>197</v>
      </c>
      <c r="HK304" s="2" t="s">
        <v>282</v>
      </c>
      <c r="HL304" s="2" t="s">
        <v>2859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254</v>
      </c>
      <c r="HV304" s="2" t="s">
        <v>197</v>
      </c>
      <c r="HW304" s="2" t="s">
        <v>200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210</v>
      </c>
      <c r="IH304" s="2" t="s">
        <v>197</v>
      </c>
      <c r="II304" s="2" t="s">
        <v>1636</v>
      </c>
      <c r="IJ304" s="2" t="s">
        <v>2141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228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254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210</v>
      </c>
      <c r="JR304" s="2" t="s">
        <v>197</v>
      </c>
      <c r="JS304" s="2" t="s">
        <v>1817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228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210</v>
      </c>
      <c r="KP304" s="2" t="s">
        <v>243</v>
      </c>
      <c r="KQ304" s="2" t="s">
        <v>945</v>
      </c>
      <c r="KR304" s="2" t="s">
        <v>922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242</v>
      </c>
      <c r="LB304" s="2" t="s">
        <v>197</v>
      </c>
      <c r="LC304" s="2" t="s">
        <v>200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254</v>
      </c>
      <c r="LN304" s="2" t="s">
        <v>197</v>
      </c>
      <c r="LO304" s="2" t="s">
        <v>200</v>
      </c>
      <c r="LP304" s="2" t="s">
        <v>200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254</v>
      </c>
      <c r="LZ304" s="2" t="s">
        <v>197</v>
      </c>
      <c r="MA304" s="2" t="s">
        <v>200</v>
      </c>
      <c r="MB304" s="2" t="s">
        <v>200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210</v>
      </c>
      <c r="ML304" s="2" t="s">
        <v>251</v>
      </c>
      <c r="MM304" s="2" t="s">
        <v>3101</v>
      </c>
      <c r="MN304" s="2" t="s">
        <v>1001</v>
      </c>
      <c r="MO304" s="2" t="s">
        <v>499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200</v>
      </c>
      <c r="MX304" s="2" t="s">
        <v>200</v>
      </c>
      <c r="MY304" s="2" t="s">
        <v>200</v>
      </c>
      <c r="MZ304" s="2" t="s">
        <v>200</v>
      </c>
      <c r="NA304" s="2" t="s">
        <v>200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254</v>
      </c>
      <c r="NJ304" s="2" t="s">
        <v>197</v>
      </c>
      <c r="NK304" s="2" t="s">
        <v>200</v>
      </c>
      <c r="NL304" s="2" t="s">
        <v>200</v>
      </c>
      <c r="NM304" s="2" t="s">
        <v>212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210</v>
      </c>
      <c r="NV304" s="2" t="s">
        <v>243</v>
      </c>
      <c r="NW304" s="2" t="s">
        <v>2722</v>
      </c>
      <c r="NX304" s="2" t="s">
        <v>200</v>
      </c>
      <c r="NY304" s="2" t="s">
        <v>212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200</v>
      </c>
      <c r="OH304" s="2" t="s">
        <v>200</v>
      </c>
      <c r="OI304" s="2" t="s">
        <v>200</v>
      </c>
      <c r="OJ304" s="2" t="s">
        <v>200</v>
      </c>
      <c r="OK304" s="2" t="s">
        <v>200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243</v>
      </c>
      <c r="OU304" s="2" t="s">
        <v>620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307</v>
      </c>
      <c r="PF304" s="2" t="s">
        <v>197</v>
      </c>
      <c r="PG304" s="2" t="s">
        <v>1061</v>
      </c>
      <c r="PH304" s="2" t="s">
        <v>200</v>
      </c>
      <c r="PI304" s="2" t="s">
        <v>212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242</v>
      </c>
      <c r="PR304" s="2" t="s">
        <v>197</v>
      </c>
      <c r="PS304" s="2" t="s">
        <v>200</v>
      </c>
      <c r="PT304" s="2" t="s">
        <v>200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228</v>
      </c>
      <c r="QP304" s="2" t="s">
        <v>243</v>
      </c>
      <c r="QQ304" s="2" t="s">
        <v>200</v>
      </c>
      <c r="QR304" s="2" t="s">
        <v>200</v>
      </c>
      <c r="QS304" s="2" t="s">
        <v>212</v>
      </c>
      <c r="QT304" s="2" t="s">
        <v>200</v>
      </c>
      <c r="QU304" s="4">
        <v>195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>
        <v>320</v>
      </c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3102</v>
      </c>
      <c r="B305" s="2" t="s">
        <v>189</v>
      </c>
      <c r="C305" s="2" t="s">
        <v>2693</v>
      </c>
      <c r="D305" s="2" t="s">
        <v>2274</v>
      </c>
      <c r="E305" s="2" t="s">
        <v>2867</v>
      </c>
      <c r="F305" s="2" t="s">
        <v>3095</v>
      </c>
      <c r="G305" s="2" t="s">
        <v>3095</v>
      </c>
      <c r="H305" s="2" t="s">
        <v>3095</v>
      </c>
      <c r="I305" s="2" t="s">
        <v>3096</v>
      </c>
      <c r="J305" s="2" t="s">
        <v>262</v>
      </c>
      <c r="K305" s="2" t="s">
        <v>3097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528</v>
      </c>
      <c r="Q305" s="2" t="s">
        <v>199</v>
      </c>
      <c r="R305" s="2" t="s">
        <v>200</v>
      </c>
      <c r="S305" s="2" t="s">
        <v>3098</v>
      </c>
      <c r="T305" s="2" t="s">
        <v>202</v>
      </c>
      <c r="U305" s="2" t="s">
        <v>203</v>
      </c>
      <c r="V305" s="2" t="s">
        <v>1594</v>
      </c>
      <c r="W305" s="2" t="s">
        <v>2735</v>
      </c>
      <c r="X305" s="2" t="s">
        <v>473</v>
      </c>
      <c r="Y305" s="2" t="s">
        <v>1754</v>
      </c>
      <c r="Z305" s="4">
        <v>255</v>
      </c>
      <c r="AA305" s="4">
        <f>=ROUNDDOWN(42.5,0)</f>
      </c>
      <c r="AB305" s="5">
        <v>6</v>
      </c>
      <c r="AC305" s="2" t="s">
        <v>164</v>
      </c>
      <c r="AD305" s="4">
        <v>380</v>
      </c>
      <c r="AE305" s="4">
        <v>380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/>
      <c r="AP305" s="4">
        <v>2</v>
      </c>
      <c r="AQ305" s="8">
        <v>101.23</v>
      </c>
      <c r="AR305" s="4">
        <v>6</v>
      </c>
      <c r="AS305" s="8">
        <v>338.05</v>
      </c>
      <c r="AT305" s="7">
        <v>-0.6667</v>
      </c>
      <c r="AU305" s="7">
        <v>-0.7005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0.3114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2</v>
      </c>
      <c r="BK305" s="8">
        <v>101.23</v>
      </c>
      <c r="BL305" s="2" t="s">
        <v>3103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210</v>
      </c>
      <c r="BV305" s="2" t="s">
        <v>197</v>
      </c>
      <c r="BW305" s="2" t="s">
        <v>200</v>
      </c>
      <c r="BX305" s="2" t="s">
        <v>623</v>
      </c>
      <c r="BY305" s="2" t="s">
        <v>212</v>
      </c>
      <c r="BZ305" s="2" t="s">
        <v>200</v>
      </c>
      <c r="CA305" s="4">
        <v>1</v>
      </c>
      <c r="CB305" s="8">
        <v>44.89</v>
      </c>
      <c r="CC305" s="4"/>
      <c r="CD305" s="8"/>
      <c r="CE305" s="7"/>
      <c r="CF305" s="7"/>
      <c r="CG305" s="2" t="s">
        <v>210</v>
      </c>
      <c r="CH305" s="2" t="s">
        <v>197</v>
      </c>
      <c r="CI305" s="2" t="s">
        <v>1637</v>
      </c>
      <c r="CJ305" s="2" t="s">
        <v>883</v>
      </c>
      <c r="CK305" s="2" t="s">
        <v>212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210</v>
      </c>
      <c r="CT305" s="2" t="s">
        <v>251</v>
      </c>
      <c r="CU305" s="2" t="s">
        <v>989</v>
      </c>
      <c r="CV305" s="2" t="s">
        <v>1836</v>
      </c>
      <c r="CW305" s="2" t="s">
        <v>499</v>
      </c>
      <c r="CX305" s="2" t="s">
        <v>200</v>
      </c>
      <c r="CY305" s="4"/>
      <c r="CZ305" s="8"/>
      <c r="DA305" s="4">
        <v>1</v>
      </c>
      <c r="DB305" s="8">
        <v>57.95</v>
      </c>
      <c r="DC305" s="7">
        <v>-1</v>
      </c>
      <c r="DD305" s="7">
        <v>-1</v>
      </c>
      <c r="DE305" s="2" t="s">
        <v>210</v>
      </c>
      <c r="DF305" s="2" t="s">
        <v>197</v>
      </c>
      <c r="DG305" s="2" t="s">
        <v>1636</v>
      </c>
      <c r="DH305" s="2" t="s">
        <v>633</v>
      </c>
      <c r="DI305" s="2" t="s">
        <v>212</v>
      </c>
      <c r="DJ305" s="2" t="s">
        <v>200</v>
      </c>
      <c r="DK305" s="4"/>
      <c r="DL305" s="8"/>
      <c r="DM305" s="4">
        <v>1</v>
      </c>
      <c r="DN305" s="8">
        <v>54.68</v>
      </c>
      <c r="DO305" s="7">
        <v>-1</v>
      </c>
      <c r="DP305" s="7">
        <v>-1</v>
      </c>
      <c r="DQ305" s="2" t="s">
        <v>210</v>
      </c>
      <c r="DR305" s="2" t="s">
        <v>197</v>
      </c>
      <c r="DS305" s="2" t="s">
        <v>977</v>
      </c>
      <c r="DT305" s="2" t="s">
        <v>1083</v>
      </c>
      <c r="DU305" s="2" t="s">
        <v>212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210</v>
      </c>
      <c r="ED305" s="2" t="s">
        <v>197</v>
      </c>
      <c r="EE305" s="2" t="s">
        <v>294</v>
      </c>
      <c r="EF305" s="2" t="s">
        <v>2889</v>
      </c>
      <c r="EG305" s="2" t="s">
        <v>212</v>
      </c>
      <c r="EH305" s="2" t="s">
        <v>200</v>
      </c>
      <c r="EI305" s="4">
        <v>1</v>
      </c>
      <c r="EJ305" s="8">
        <v>56.34</v>
      </c>
      <c r="EK305" s="4">
        <v>1</v>
      </c>
      <c r="EL305" s="8">
        <v>56.34</v>
      </c>
      <c r="EM305" s="7"/>
      <c r="EN305" s="7"/>
      <c r="EO305" s="2" t="s">
        <v>210</v>
      </c>
      <c r="EP305" s="2" t="s">
        <v>197</v>
      </c>
      <c r="EQ305" s="2" t="s">
        <v>1354</v>
      </c>
      <c r="ER305" s="2" t="s">
        <v>1142</v>
      </c>
      <c r="ES305" s="2" t="s">
        <v>212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210</v>
      </c>
      <c r="FB305" s="2" t="s">
        <v>197</v>
      </c>
      <c r="FC305" s="2" t="s">
        <v>1084</v>
      </c>
      <c r="FD305" s="2" t="s">
        <v>523</v>
      </c>
      <c r="FE305" s="2" t="s">
        <v>212</v>
      </c>
      <c r="FF305" s="2" t="s">
        <v>200</v>
      </c>
      <c r="FG305" s="4"/>
      <c r="FH305" s="8"/>
      <c r="FI305" s="4">
        <v>3</v>
      </c>
      <c r="FJ305" s="8">
        <v>169.08</v>
      </c>
      <c r="FK305" s="7">
        <v>-1</v>
      </c>
      <c r="FL305" s="7">
        <v>-1</v>
      </c>
      <c r="FM305" s="2" t="s">
        <v>210</v>
      </c>
      <c r="FN305" s="2" t="s">
        <v>197</v>
      </c>
      <c r="FO305" s="2" t="s">
        <v>1688</v>
      </c>
      <c r="FP305" s="2" t="s">
        <v>1793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210</v>
      </c>
      <c r="FZ305" s="2" t="s">
        <v>197</v>
      </c>
      <c r="GA305" s="2" t="s">
        <v>2856</v>
      </c>
      <c r="GB305" s="2" t="s">
        <v>3104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254</v>
      </c>
      <c r="GL305" s="2" t="s">
        <v>197</v>
      </c>
      <c r="GM305" s="2" t="s">
        <v>200</v>
      </c>
      <c r="GN305" s="2" t="s">
        <v>200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231</v>
      </c>
      <c r="GZ305" s="2" t="s">
        <v>559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197</v>
      </c>
      <c r="HK305" s="2" t="s">
        <v>282</v>
      </c>
      <c r="HL305" s="2" t="s">
        <v>3105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254</v>
      </c>
      <c r="HV305" s="2" t="s">
        <v>197</v>
      </c>
      <c r="HW305" s="2" t="s">
        <v>200</v>
      </c>
      <c r="HX305" s="2" t="s">
        <v>200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210</v>
      </c>
      <c r="IH305" s="2" t="s">
        <v>197</v>
      </c>
      <c r="II305" s="2" t="s">
        <v>1636</v>
      </c>
      <c r="IJ305" s="2" t="s">
        <v>887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228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254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210</v>
      </c>
      <c r="JR305" s="2" t="s">
        <v>197</v>
      </c>
      <c r="JS305" s="2" t="s">
        <v>1817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228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210</v>
      </c>
      <c r="KP305" s="2" t="s">
        <v>243</v>
      </c>
      <c r="KQ305" s="2" t="s">
        <v>945</v>
      </c>
      <c r="KR305" s="2" t="s">
        <v>2396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242</v>
      </c>
      <c r="LB305" s="2" t="s">
        <v>197</v>
      </c>
      <c r="LC305" s="2" t="s">
        <v>200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254</v>
      </c>
      <c r="LN305" s="2" t="s">
        <v>197</v>
      </c>
      <c r="LO305" s="2" t="s">
        <v>200</v>
      </c>
      <c r="LP305" s="2" t="s">
        <v>200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254</v>
      </c>
      <c r="LZ305" s="2" t="s">
        <v>197</v>
      </c>
      <c r="MA305" s="2" t="s">
        <v>200</v>
      </c>
      <c r="MB305" s="2" t="s">
        <v>200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210</v>
      </c>
      <c r="ML305" s="2" t="s">
        <v>251</v>
      </c>
      <c r="MM305" s="2" t="s">
        <v>3101</v>
      </c>
      <c r="MN305" s="2" t="s">
        <v>256</v>
      </c>
      <c r="MO305" s="2" t="s">
        <v>499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200</v>
      </c>
      <c r="MX305" s="2" t="s">
        <v>200</v>
      </c>
      <c r="MY305" s="2" t="s">
        <v>200</v>
      </c>
      <c r="MZ305" s="2" t="s">
        <v>200</v>
      </c>
      <c r="NA305" s="2" t="s">
        <v>200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254</v>
      </c>
      <c r="NJ305" s="2" t="s">
        <v>197</v>
      </c>
      <c r="NK305" s="2" t="s">
        <v>200</v>
      </c>
      <c r="NL305" s="2" t="s">
        <v>200</v>
      </c>
      <c r="NM305" s="2" t="s">
        <v>212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210</v>
      </c>
      <c r="NV305" s="2" t="s">
        <v>243</v>
      </c>
      <c r="NW305" s="2" t="s">
        <v>2722</v>
      </c>
      <c r="NX305" s="2" t="s">
        <v>200</v>
      </c>
      <c r="NY305" s="2" t="s">
        <v>212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200</v>
      </c>
      <c r="OH305" s="2" t="s">
        <v>200</v>
      </c>
      <c r="OI305" s="2" t="s">
        <v>200</v>
      </c>
      <c r="OJ305" s="2" t="s">
        <v>200</v>
      </c>
      <c r="OK305" s="2" t="s">
        <v>200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243</v>
      </c>
      <c r="OU305" s="2" t="s">
        <v>620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307</v>
      </c>
      <c r="PF305" s="2" t="s">
        <v>197</v>
      </c>
      <c r="PG305" s="2" t="s">
        <v>1061</v>
      </c>
      <c r="PH305" s="2" t="s">
        <v>200</v>
      </c>
      <c r="PI305" s="2" t="s">
        <v>212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242</v>
      </c>
      <c r="PR305" s="2" t="s">
        <v>197</v>
      </c>
      <c r="PS305" s="2" t="s">
        <v>200</v>
      </c>
      <c r="PT305" s="2" t="s">
        <v>200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228</v>
      </c>
      <c r="QP305" s="2" t="s">
        <v>243</v>
      </c>
      <c r="QQ305" s="2" t="s">
        <v>200</v>
      </c>
      <c r="QR305" s="2" t="s">
        <v>200</v>
      </c>
      <c r="QS305" s="2" t="s">
        <v>212</v>
      </c>
      <c r="QT305" s="2" t="s">
        <v>200</v>
      </c>
      <c r="QU305" s="4">
        <v>255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>
        <v>380</v>
      </c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3106</v>
      </c>
      <c r="B306" s="2" t="s">
        <v>189</v>
      </c>
      <c r="C306" s="2" t="s">
        <v>2693</v>
      </c>
      <c r="D306" s="2" t="s">
        <v>2274</v>
      </c>
      <c r="E306" s="2" t="s">
        <v>2867</v>
      </c>
      <c r="F306" s="2" t="s">
        <v>3107</v>
      </c>
      <c r="G306" s="2" t="s">
        <v>3107</v>
      </c>
      <c r="H306" s="2" t="s">
        <v>3107</v>
      </c>
      <c r="I306" s="2" t="s">
        <v>2989</v>
      </c>
      <c r="J306" s="2" t="s">
        <v>195</v>
      </c>
      <c r="K306" s="2" t="s">
        <v>2836</v>
      </c>
      <c r="L306" s="3">
        <v>52.38</v>
      </c>
      <c r="M306" s="3">
        <v>55</v>
      </c>
      <c r="N306" s="3">
        <v>109.99</v>
      </c>
      <c r="O306" s="2" t="s">
        <v>1266</v>
      </c>
      <c r="P306" s="2" t="s">
        <v>396</v>
      </c>
      <c r="Q306" s="2" t="s">
        <v>199</v>
      </c>
      <c r="R306" s="2" t="s">
        <v>200</v>
      </c>
      <c r="S306" s="2" t="s">
        <v>3108</v>
      </c>
      <c r="T306" s="2" t="s">
        <v>202</v>
      </c>
      <c r="U306" s="2" t="s">
        <v>203</v>
      </c>
      <c r="V306" s="2" t="s">
        <v>859</v>
      </c>
      <c r="W306" s="2" t="s">
        <v>2735</v>
      </c>
      <c r="X306" s="2" t="s">
        <v>2798</v>
      </c>
      <c r="Y306" s="2" t="s">
        <v>2321</v>
      </c>
      <c r="Z306" s="4">
        <v>141</v>
      </c>
      <c r="AA306" s="4">
        <f>=ROUNDDOWN(117.5,0)</f>
      </c>
      <c r="AB306" s="5">
        <v>1.2</v>
      </c>
      <c r="AC306" s="2" t="s">
        <v>200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/>
      <c r="AP306" s="4"/>
      <c r="AQ306" s="8"/>
      <c r="AR306" s="4">
        <v>2</v>
      </c>
      <c r="AS306" s="8">
        <v>89.94</v>
      </c>
      <c r="AT306" s="7">
        <v>-1</v>
      </c>
      <c r="AU306" s="7">
        <v>-1</v>
      </c>
      <c r="AV306" s="4">
        <v>2</v>
      </c>
      <c r="AW306" s="8">
        <v>66.92</v>
      </c>
      <c r="AX306" s="4">
        <v>2</v>
      </c>
      <c r="AY306" s="8">
        <v>89.94</v>
      </c>
      <c r="AZ306" s="7" t="s">
        <v>200</v>
      </c>
      <c r="BA306" s="7">
        <v>-0.2559</v>
      </c>
      <c r="BB306" s="7"/>
      <c r="BC306" s="4">
        <v>2</v>
      </c>
      <c r="BD306" s="8">
        <v>66.92</v>
      </c>
      <c r="BE306" s="4">
        <v>2</v>
      </c>
      <c r="BF306" s="8">
        <v>89.94</v>
      </c>
      <c r="BG306" s="7" t="s">
        <v>200</v>
      </c>
      <c r="BH306" s="7">
        <v>-0.2559</v>
      </c>
      <c r="BI306" s="7">
        <v>1</v>
      </c>
      <c r="BJ306" s="4"/>
      <c r="BK306" s="8"/>
      <c r="BL306" s="2" t="s">
        <v>1762</v>
      </c>
      <c r="BM306" s="7"/>
      <c r="BN306" s="7"/>
      <c r="BO306" s="4"/>
      <c r="BP306" s="8"/>
      <c r="BQ306" s="4">
        <v>1</v>
      </c>
      <c r="BR306" s="8">
        <v>60.24</v>
      </c>
      <c r="BS306" s="7">
        <v>-1</v>
      </c>
      <c r="BT306" s="7">
        <v>-1</v>
      </c>
      <c r="BU306" s="2" t="s">
        <v>210</v>
      </c>
      <c r="BV306" s="2" t="s">
        <v>197</v>
      </c>
      <c r="BW306" s="2" t="s">
        <v>200</v>
      </c>
      <c r="BX306" s="2" t="s">
        <v>941</v>
      </c>
      <c r="BY306" s="2" t="s">
        <v>212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210</v>
      </c>
      <c r="CH306" s="2" t="s">
        <v>197</v>
      </c>
      <c r="CI306" s="2" t="s">
        <v>1071</v>
      </c>
      <c r="CJ306" s="2" t="s">
        <v>1087</v>
      </c>
      <c r="CK306" s="2" t="s">
        <v>499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210</v>
      </c>
      <c r="CT306" s="2" t="s">
        <v>251</v>
      </c>
      <c r="CU306" s="2" t="s">
        <v>1962</v>
      </c>
      <c r="CV306" s="2" t="s">
        <v>1643</v>
      </c>
      <c r="CW306" s="2" t="s">
        <v>499</v>
      </c>
      <c r="CX306" s="2" t="s">
        <v>200</v>
      </c>
      <c r="CY306" s="4"/>
      <c r="CZ306" s="8"/>
      <c r="DA306" s="4">
        <v>1</v>
      </c>
      <c r="DB306" s="8">
        <v>29.7</v>
      </c>
      <c r="DC306" s="7">
        <v>-1</v>
      </c>
      <c r="DD306" s="7">
        <v>-1</v>
      </c>
      <c r="DE306" s="2" t="s">
        <v>210</v>
      </c>
      <c r="DF306" s="2" t="s">
        <v>197</v>
      </c>
      <c r="DG306" s="2" t="s">
        <v>930</v>
      </c>
      <c r="DH306" s="2" t="s">
        <v>1275</v>
      </c>
      <c r="DI306" s="2" t="s">
        <v>212</v>
      </c>
      <c r="DJ306" s="2" t="s">
        <v>200</v>
      </c>
      <c r="DK306" s="4"/>
      <c r="DL306" s="8"/>
      <c r="DM306" s="4"/>
      <c r="DN306" s="8"/>
      <c r="DO306" s="7"/>
      <c r="DP306" s="7"/>
      <c r="DQ306" s="2" t="s">
        <v>210</v>
      </c>
      <c r="DR306" s="2" t="s">
        <v>197</v>
      </c>
      <c r="DS306" s="2" t="s">
        <v>1268</v>
      </c>
      <c r="DT306" s="2" t="s">
        <v>942</v>
      </c>
      <c r="DU306" s="2" t="s">
        <v>212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210</v>
      </c>
      <c r="ED306" s="2" t="s">
        <v>197</v>
      </c>
      <c r="EE306" s="2" t="s">
        <v>2310</v>
      </c>
      <c r="EF306" s="2" t="s">
        <v>965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612</v>
      </c>
      <c r="ER306" s="2" t="s">
        <v>957</v>
      </c>
      <c r="ES306" s="2" t="s">
        <v>212</v>
      </c>
      <c r="ET306" s="2" t="s">
        <v>200</v>
      </c>
      <c r="EU306" s="4"/>
      <c r="EV306" s="8"/>
      <c r="EW306" s="4"/>
      <c r="EX306" s="8"/>
      <c r="EY306" s="7"/>
      <c r="EZ306" s="7"/>
      <c r="FA306" s="2" t="s">
        <v>210</v>
      </c>
      <c r="FB306" s="2" t="s">
        <v>197</v>
      </c>
      <c r="FC306" s="2" t="s">
        <v>795</v>
      </c>
      <c r="FD306" s="2" t="s">
        <v>2932</v>
      </c>
      <c r="FE306" s="2" t="s">
        <v>212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254</v>
      </c>
      <c r="FN306" s="2" t="s">
        <v>197</v>
      </c>
      <c r="FO306" s="2" t="s">
        <v>200</v>
      </c>
      <c r="FP306" s="2" t="s">
        <v>200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254</v>
      </c>
      <c r="FZ306" s="2" t="s">
        <v>197</v>
      </c>
      <c r="GA306" s="2" t="s">
        <v>200</v>
      </c>
      <c r="GB306" s="2" t="s">
        <v>200</v>
      </c>
      <c r="GC306" s="2" t="s">
        <v>212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254</v>
      </c>
      <c r="GL306" s="2" t="s">
        <v>197</v>
      </c>
      <c r="GM306" s="2" t="s">
        <v>200</v>
      </c>
      <c r="GN306" s="2" t="s">
        <v>200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254</v>
      </c>
      <c r="GX306" s="2" t="s">
        <v>197</v>
      </c>
      <c r="GY306" s="2" t="s">
        <v>200</v>
      </c>
      <c r="GZ306" s="2" t="s">
        <v>200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254</v>
      </c>
      <c r="HJ306" s="2" t="s">
        <v>197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254</v>
      </c>
      <c r="HV306" s="2" t="s">
        <v>197</v>
      </c>
      <c r="HW306" s="2" t="s">
        <v>200</v>
      </c>
      <c r="HX306" s="2" t="s">
        <v>200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210</v>
      </c>
      <c r="IH306" s="2" t="s">
        <v>197</v>
      </c>
      <c r="II306" s="2" t="s">
        <v>2321</v>
      </c>
      <c r="IJ306" s="2" t="s">
        <v>200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228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254</v>
      </c>
      <c r="JF306" s="2" t="s">
        <v>197</v>
      </c>
      <c r="JG306" s="2" t="s">
        <v>200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200</v>
      </c>
      <c r="JS306" s="2" t="s">
        <v>200</v>
      </c>
      <c r="JT306" s="2" t="s">
        <v>200</v>
      </c>
      <c r="JU306" s="2" t="s">
        <v>200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228</v>
      </c>
      <c r="KD306" s="2" t="s">
        <v>197</v>
      </c>
      <c r="KE306" s="2" t="s">
        <v>200</v>
      </c>
      <c r="KF306" s="2" t="s">
        <v>200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210</v>
      </c>
      <c r="KP306" s="2" t="s">
        <v>243</v>
      </c>
      <c r="KQ306" s="2" t="s">
        <v>945</v>
      </c>
      <c r="KR306" s="2" t="s">
        <v>2049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242</v>
      </c>
      <c r="LB306" s="2" t="s">
        <v>197</v>
      </c>
      <c r="LC306" s="2" t="s">
        <v>200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254</v>
      </c>
      <c r="LN306" s="2" t="s">
        <v>197</v>
      </c>
      <c r="LO306" s="2" t="s">
        <v>200</v>
      </c>
      <c r="LP306" s="2" t="s">
        <v>200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254</v>
      </c>
      <c r="LZ306" s="2" t="s">
        <v>197</v>
      </c>
      <c r="MA306" s="2" t="s">
        <v>200</v>
      </c>
      <c r="MB306" s="2" t="s">
        <v>200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210</v>
      </c>
      <c r="ML306" s="2" t="s">
        <v>251</v>
      </c>
      <c r="MM306" s="2" t="s">
        <v>1129</v>
      </c>
      <c r="MN306" s="2" t="s">
        <v>3109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242</v>
      </c>
      <c r="MX306" s="2" t="s">
        <v>243</v>
      </c>
      <c r="MY306" s="2" t="s">
        <v>200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254</v>
      </c>
      <c r="NJ306" s="2" t="s">
        <v>197</v>
      </c>
      <c r="NK306" s="2" t="s">
        <v>200</v>
      </c>
      <c r="NL306" s="2" t="s">
        <v>200</v>
      </c>
      <c r="NM306" s="2" t="s">
        <v>212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242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254</v>
      </c>
      <c r="OT306" s="2" t="s">
        <v>243</v>
      </c>
      <c r="OU306" s="2" t="s">
        <v>200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210</v>
      </c>
      <c r="PF306" s="2" t="s">
        <v>197</v>
      </c>
      <c r="PG306" s="2" t="s">
        <v>281</v>
      </c>
      <c r="PH306" s="2" t="s">
        <v>200</v>
      </c>
      <c r="PI306" s="2" t="s">
        <v>212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242</v>
      </c>
      <c r="PR306" s="2" t="s">
        <v>197</v>
      </c>
      <c r="PS306" s="2" t="s">
        <v>200</v>
      </c>
      <c r="PT306" s="2" t="s">
        <v>200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254</v>
      </c>
      <c r="QP306" s="2" t="s">
        <v>243</v>
      </c>
      <c r="QQ306" s="2" t="s">
        <v>200</v>
      </c>
      <c r="QR306" s="2" t="s">
        <v>200</v>
      </c>
      <c r="QS306" s="2" t="s">
        <v>212</v>
      </c>
      <c r="QT306" s="2" t="s">
        <v>200</v>
      </c>
      <c r="QU306" s="4">
        <v>141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3110</v>
      </c>
      <c r="B307" s="2" t="s">
        <v>189</v>
      </c>
      <c r="C307" s="2" t="s">
        <v>2693</v>
      </c>
      <c r="D307" s="2" t="s">
        <v>2274</v>
      </c>
      <c r="E307" s="2" t="s">
        <v>2867</v>
      </c>
      <c r="F307" s="2" t="s">
        <v>3107</v>
      </c>
      <c r="G307" s="2" t="s">
        <v>3107</v>
      </c>
      <c r="H307" s="2" t="s">
        <v>3107</v>
      </c>
      <c r="I307" s="2" t="s">
        <v>2989</v>
      </c>
      <c r="J307" s="2" t="s">
        <v>262</v>
      </c>
      <c r="K307" s="2" t="s">
        <v>2836</v>
      </c>
      <c r="L307" s="3">
        <v>59.42</v>
      </c>
      <c r="M307" s="3">
        <v>62.39</v>
      </c>
      <c r="N307" s="3">
        <v>129.99</v>
      </c>
      <c r="O307" s="2" t="s">
        <v>1266</v>
      </c>
      <c r="P307" s="2" t="s">
        <v>396</v>
      </c>
      <c r="Q307" s="2" t="s">
        <v>199</v>
      </c>
      <c r="R307" s="2" t="s">
        <v>200</v>
      </c>
      <c r="S307" s="2" t="s">
        <v>3108</v>
      </c>
      <c r="T307" s="2" t="s">
        <v>202</v>
      </c>
      <c r="U307" s="2" t="s">
        <v>203</v>
      </c>
      <c r="V307" s="2" t="s">
        <v>859</v>
      </c>
      <c r="W307" s="2" t="s">
        <v>2735</v>
      </c>
      <c r="X307" s="2" t="s">
        <v>2798</v>
      </c>
      <c r="Y307" s="2" t="s">
        <v>2321</v>
      </c>
      <c r="Z307" s="4">
        <v>114</v>
      </c>
      <c r="AA307" s="4">
        <f>=ROUNDDOWN(76,0)</f>
      </c>
      <c r="AB307" s="5">
        <v>1.5</v>
      </c>
      <c r="AC307" s="2" t="s">
        <v>200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/>
      <c r="AP307" s="4">
        <v>2</v>
      </c>
      <c r="AQ307" s="8">
        <v>66.92</v>
      </c>
      <c r="AR307" s="4"/>
      <c r="AS307" s="8"/>
      <c r="AT307" s="7"/>
      <c r="AU307" s="7"/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1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2</v>
      </c>
      <c r="BK307" s="8">
        <v>66.92</v>
      </c>
      <c r="BL307" s="2" t="s">
        <v>1250</v>
      </c>
      <c r="BM307" s="7">
        <v>1</v>
      </c>
      <c r="BN307" s="7">
        <v>1</v>
      </c>
      <c r="BO307" s="4">
        <v>1</v>
      </c>
      <c r="BP307" s="8">
        <v>34.16</v>
      </c>
      <c r="BQ307" s="4"/>
      <c r="BR307" s="8"/>
      <c r="BS307" s="7"/>
      <c r="BT307" s="7"/>
      <c r="BU307" s="2" t="s">
        <v>210</v>
      </c>
      <c r="BV307" s="2" t="s">
        <v>197</v>
      </c>
      <c r="BW307" s="2" t="s">
        <v>200</v>
      </c>
      <c r="BX307" s="2" t="s">
        <v>2597</v>
      </c>
      <c r="BY307" s="2" t="s">
        <v>212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210</v>
      </c>
      <c r="CH307" s="2" t="s">
        <v>197</v>
      </c>
      <c r="CI307" s="2" t="s">
        <v>1071</v>
      </c>
      <c r="CJ307" s="2" t="s">
        <v>1718</v>
      </c>
      <c r="CK307" s="2" t="s">
        <v>499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210</v>
      </c>
      <c r="CT307" s="2" t="s">
        <v>251</v>
      </c>
      <c r="CU307" s="2" t="s">
        <v>1962</v>
      </c>
      <c r="CV307" s="2" t="s">
        <v>2598</v>
      </c>
      <c r="CW307" s="2" t="s">
        <v>499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930</v>
      </c>
      <c r="DH307" s="2" t="s">
        <v>1126</v>
      </c>
      <c r="DI307" s="2" t="s">
        <v>212</v>
      </c>
      <c r="DJ307" s="2" t="s">
        <v>200</v>
      </c>
      <c r="DK307" s="4"/>
      <c r="DL307" s="8"/>
      <c r="DM307" s="4"/>
      <c r="DN307" s="8"/>
      <c r="DO307" s="7"/>
      <c r="DP307" s="7"/>
      <c r="DQ307" s="2" t="s">
        <v>210</v>
      </c>
      <c r="DR307" s="2" t="s">
        <v>197</v>
      </c>
      <c r="DS307" s="2" t="s">
        <v>1268</v>
      </c>
      <c r="DT307" s="2" t="s">
        <v>1456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2310</v>
      </c>
      <c r="EF307" s="2" t="s">
        <v>1268</v>
      </c>
      <c r="EG307" s="2" t="s">
        <v>212</v>
      </c>
      <c r="EH307" s="2" t="s">
        <v>200</v>
      </c>
      <c r="EI307" s="4">
        <v>1</v>
      </c>
      <c r="EJ307" s="8">
        <v>32.76</v>
      </c>
      <c r="EK307" s="4"/>
      <c r="EL307" s="8"/>
      <c r="EM307" s="7"/>
      <c r="EN307" s="7"/>
      <c r="EO307" s="2" t="s">
        <v>210</v>
      </c>
      <c r="EP307" s="2" t="s">
        <v>197</v>
      </c>
      <c r="EQ307" s="2" t="s">
        <v>612</v>
      </c>
      <c r="ER307" s="2" t="s">
        <v>2036</v>
      </c>
      <c r="ES307" s="2" t="s">
        <v>212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210</v>
      </c>
      <c r="FB307" s="2" t="s">
        <v>197</v>
      </c>
      <c r="FC307" s="2" t="s">
        <v>795</v>
      </c>
      <c r="FD307" s="2" t="s">
        <v>2932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254</v>
      </c>
      <c r="FN307" s="2" t="s">
        <v>197</v>
      </c>
      <c r="FO307" s="2" t="s">
        <v>200</v>
      </c>
      <c r="FP307" s="2" t="s">
        <v>200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254</v>
      </c>
      <c r="FZ307" s="2" t="s">
        <v>197</v>
      </c>
      <c r="GA307" s="2" t="s">
        <v>200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254</v>
      </c>
      <c r="GL307" s="2" t="s">
        <v>197</v>
      </c>
      <c r="GM307" s="2" t="s">
        <v>200</v>
      </c>
      <c r="GN307" s="2" t="s">
        <v>200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254</v>
      </c>
      <c r="GX307" s="2" t="s">
        <v>197</v>
      </c>
      <c r="GY307" s="2" t="s">
        <v>200</v>
      </c>
      <c r="GZ307" s="2" t="s">
        <v>200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254</v>
      </c>
      <c r="HJ307" s="2" t="s">
        <v>197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254</v>
      </c>
      <c r="HV307" s="2" t="s">
        <v>197</v>
      </c>
      <c r="HW307" s="2" t="s">
        <v>200</v>
      </c>
      <c r="HX307" s="2" t="s">
        <v>200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210</v>
      </c>
      <c r="IH307" s="2" t="s">
        <v>197</v>
      </c>
      <c r="II307" s="2" t="s">
        <v>2321</v>
      </c>
      <c r="IJ307" s="2" t="s">
        <v>200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228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254</v>
      </c>
      <c r="JF307" s="2" t="s">
        <v>197</v>
      </c>
      <c r="JG307" s="2" t="s">
        <v>200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200</v>
      </c>
      <c r="JS307" s="2" t="s">
        <v>200</v>
      </c>
      <c r="JT307" s="2" t="s">
        <v>200</v>
      </c>
      <c r="JU307" s="2" t="s">
        <v>200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228</v>
      </c>
      <c r="KD307" s="2" t="s">
        <v>197</v>
      </c>
      <c r="KE307" s="2" t="s">
        <v>200</v>
      </c>
      <c r="KF307" s="2" t="s">
        <v>200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210</v>
      </c>
      <c r="KP307" s="2" t="s">
        <v>243</v>
      </c>
      <c r="KQ307" s="2" t="s">
        <v>945</v>
      </c>
      <c r="KR307" s="2" t="s">
        <v>2815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242</v>
      </c>
      <c r="LB307" s="2" t="s">
        <v>197</v>
      </c>
      <c r="LC307" s="2" t="s">
        <v>200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254</v>
      </c>
      <c r="LN307" s="2" t="s">
        <v>197</v>
      </c>
      <c r="LO307" s="2" t="s">
        <v>200</v>
      </c>
      <c r="LP307" s="2" t="s">
        <v>200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254</v>
      </c>
      <c r="LZ307" s="2" t="s">
        <v>197</v>
      </c>
      <c r="MA307" s="2" t="s">
        <v>200</v>
      </c>
      <c r="MB307" s="2" t="s">
        <v>200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210</v>
      </c>
      <c r="ML307" s="2" t="s">
        <v>251</v>
      </c>
      <c r="MM307" s="2" t="s">
        <v>1129</v>
      </c>
      <c r="MN307" s="2" t="s">
        <v>493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242</v>
      </c>
      <c r="MX307" s="2" t="s">
        <v>243</v>
      </c>
      <c r="MY307" s="2" t="s">
        <v>200</v>
      </c>
      <c r="MZ307" s="2" t="s">
        <v>200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254</v>
      </c>
      <c r="NJ307" s="2" t="s">
        <v>197</v>
      </c>
      <c r="NK307" s="2" t="s">
        <v>200</v>
      </c>
      <c r="NL307" s="2" t="s">
        <v>200</v>
      </c>
      <c r="NM307" s="2" t="s">
        <v>212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242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254</v>
      </c>
      <c r="OT307" s="2" t="s">
        <v>243</v>
      </c>
      <c r="OU307" s="2" t="s">
        <v>200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210</v>
      </c>
      <c r="PF307" s="2" t="s">
        <v>197</v>
      </c>
      <c r="PG307" s="2" t="s">
        <v>281</v>
      </c>
      <c r="PH307" s="2" t="s">
        <v>200</v>
      </c>
      <c r="PI307" s="2" t="s">
        <v>212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242</v>
      </c>
      <c r="PR307" s="2" t="s">
        <v>197</v>
      </c>
      <c r="PS307" s="2" t="s">
        <v>200</v>
      </c>
      <c r="PT307" s="2" t="s">
        <v>200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254</v>
      </c>
      <c r="QP307" s="2" t="s">
        <v>243</v>
      </c>
      <c r="QQ307" s="2" t="s">
        <v>200</v>
      </c>
      <c r="QR307" s="2" t="s">
        <v>200</v>
      </c>
      <c r="QS307" s="2" t="s">
        <v>212</v>
      </c>
      <c r="QT307" s="2" t="s">
        <v>200</v>
      </c>
      <c r="QU307" s="4">
        <v>114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3111</v>
      </c>
      <c r="B308" s="2" t="s">
        <v>189</v>
      </c>
      <c r="C308" s="2" t="s">
        <v>2693</v>
      </c>
      <c r="D308" s="2" t="s">
        <v>2274</v>
      </c>
      <c r="E308" s="2" t="s">
        <v>2867</v>
      </c>
      <c r="F308" s="2" t="s">
        <v>3112</v>
      </c>
      <c r="G308" s="2" t="s">
        <v>3112</v>
      </c>
      <c r="H308" s="2" t="s">
        <v>3112</v>
      </c>
      <c r="I308" s="2" t="s">
        <v>3069</v>
      </c>
      <c r="J308" s="2" t="s">
        <v>195</v>
      </c>
      <c r="K308" s="2" t="s">
        <v>3113</v>
      </c>
      <c r="L308" s="3">
        <v>48</v>
      </c>
      <c r="M308" s="3">
        <v>50.39</v>
      </c>
      <c r="N308" s="3">
        <v>99.99</v>
      </c>
      <c r="O308" s="2" t="s">
        <v>1266</v>
      </c>
      <c r="P308" s="2" t="s">
        <v>396</v>
      </c>
      <c r="Q308" s="2" t="s">
        <v>199</v>
      </c>
      <c r="R308" s="2" t="s">
        <v>200</v>
      </c>
      <c r="S308" s="2" t="s">
        <v>200</v>
      </c>
      <c r="T308" s="2" t="s">
        <v>200</v>
      </c>
      <c r="U308" s="2" t="s">
        <v>200</v>
      </c>
      <c r="V308" s="2" t="s">
        <v>1594</v>
      </c>
      <c r="W308" s="2" t="s">
        <v>2735</v>
      </c>
      <c r="X308" s="2" t="s">
        <v>2245</v>
      </c>
      <c r="Y308" s="2" t="s">
        <v>2700</v>
      </c>
      <c r="Z308" s="4"/>
      <c r="AA308" s="4">
        <f>=ROUNDDOWN({0},0)</f>
      </c>
      <c r="AB308" s="5"/>
      <c r="AC308" s="2" t="s">
        <v>200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/>
      <c r="AP308" s="4"/>
      <c r="AQ308" s="8"/>
      <c r="AR308" s="4">
        <v>5</v>
      </c>
      <c r="AS308" s="8">
        <v>236.03</v>
      </c>
      <c r="AT308" s="7">
        <v>-1</v>
      </c>
      <c r="AU308" s="7">
        <v>-1</v>
      </c>
      <c r="AV308" s="4" t="s">
        <v>200</v>
      </c>
      <c r="AW308" s="8" t="s">
        <v>200</v>
      </c>
      <c r="AX308" s="4">
        <v>11</v>
      </c>
      <c r="AY308" s="8">
        <v>576.67</v>
      </c>
      <c r="AZ308" s="7" t="s">
        <v>200</v>
      </c>
      <c r="BA308" s="7" t="s">
        <v>200</v>
      </c>
      <c r="BB308" s="7"/>
      <c r="BC308" s="4" t="s">
        <v>200</v>
      </c>
      <c r="BD308" s="8" t="s">
        <v>200</v>
      </c>
      <c r="BE308" s="4">
        <v>11</v>
      </c>
      <c r="BF308" s="8">
        <v>576.67</v>
      </c>
      <c r="BG308" s="7" t="s">
        <v>200</v>
      </c>
      <c r="BH308" s="7" t="s">
        <v>200</v>
      </c>
      <c r="BI308" s="7"/>
      <c r="BJ308" s="4"/>
      <c r="BK308" s="8"/>
      <c r="BL308" s="2" t="s">
        <v>3114</v>
      </c>
      <c r="BM308" s="7"/>
      <c r="BN308" s="7"/>
      <c r="BO308" s="4"/>
      <c r="BP308" s="8"/>
      <c r="BQ308" s="4">
        <v>2</v>
      </c>
      <c r="BR308" s="8">
        <v>102.16</v>
      </c>
      <c r="BS308" s="7">
        <v>-1</v>
      </c>
      <c r="BT308" s="7">
        <v>-1</v>
      </c>
      <c r="BU308" s="2" t="s">
        <v>210</v>
      </c>
      <c r="BV308" s="2" t="s">
        <v>243</v>
      </c>
      <c r="BW308" s="2" t="s">
        <v>200</v>
      </c>
      <c r="BX308" s="2" t="s">
        <v>3115</v>
      </c>
      <c r="BY308" s="2" t="s">
        <v>212</v>
      </c>
      <c r="BZ308" s="2" t="s">
        <v>200</v>
      </c>
      <c r="CA308" s="4"/>
      <c r="CB308" s="8"/>
      <c r="CC308" s="4">
        <v>1</v>
      </c>
      <c r="CD308" s="8">
        <v>31.92</v>
      </c>
      <c r="CE308" s="7">
        <v>-1</v>
      </c>
      <c r="CF308" s="7">
        <v>-1</v>
      </c>
      <c r="CG308" s="2" t="s">
        <v>210</v>
      </c>
      <c r="CH308" s="2" t="s">
        <v>243</v>
      </c>
      <c r="CI308" s="2" t="s">
        <v>1590</v>
      </c>
      <c r="CJ308" s="2" t="s">
        <v>2649</v>
      </c>
      <c r="CK308" s="2" t="s">
        <v>499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210</v>
      </c>
      <c r="CT308" s="2" t="s">
        <v>243</v>
      </c>
      <c r="CU308" s="2" t="s">
        <v>2702</v>
      </c>
      <c r="CV308" s="2" t="s">
        <v>613</v>
      </c>
      <c r="CW308" s="2" t="s">
        <v>499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210</v>
      </c>
      <c r="DF308" s="2" t="s">
        <v>243</v>
      </c>
      <c r="DG308" s="2" t="s">
        <v>3059</v>
      </c>
      <c r="DH308" s="2" t="s">
        <v>1528</v>
      </c>
      <c r="DI308" s="2" t="s">
        <v>212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210</v>
      </c>
      <c r="DR308" s="2" t="s">
        <v>243</v>
      </c>
      <c r="DS308" s="2" t="s">
        <v>1753</v>
      </c>
      <c r="DT308" s="2" t="s">
        <v>226</v>
      </c>
      <c r="DU308" s="2" t="s">
        <v>212</v>
      </c>
      <c r="DV308" s="2" t="s">
        <v>200</v>
      </c>
      <c r="DW308" s="4"/>
      <c r="DX308" s="8"/>
      <c r="DY308" s="4">
        <v>1</v>
      </c>
      <c r="DZ308" s="8">
        <v>53.64</v>
      </c>
      <c r="EA308" s="7">
        <v>-1</v>
      </c>
      <c r="EB308" s="7">
        <v>-1</v>
      </c>
      <c r="EC308" s="2" t="s">
        <v>210</v>
      </c>
      <c r="ED308" s="2" t="s">
        <v>243</v>
      </c>
      <c r="EE308" s="2" t="s">
        <v>294</v>
      </c>
      <c r="EF308" s="2" t="s">
        <v>1825</v>
      </c>
      <c r="EG308" s="2" t="s">
        <v>212</v>
      </c>
      <c r="EH308" s="2" t="s">
        <v>200</v>
      </c>
      <c r="EI308" s="4"/>
      <c r="EJ308" s="8"/>
      <c r="EK308" s="4">
        <v>1</v>
      </c>
      <c r="EL308" s="8">
        <v>48.31</v>
      </c>
      <c r="EM308" s="7">
        <v>-1</v>
      </c>
      <c r="EN308" s="7">
        <v>-1</v>
      </c>
      <c r="EO308" s="2" t="s">
        <v>210</v>
      </c>
      <c r="EP308" s="2" t="s">
        <v>243</v>
      </c>
      <c r="EQ308" s="2" t="s">
        <v>2588</v>
      </c>
      <c r="ER308" s="2" t="s">
        <v>217</v>
      </c>
      <c r="ES308" s="2" t="s">
        <v>212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210</v>
      </c>
      <c r="FB308" s="2" t="s">
        <v>243</v>
      </c>
      <c r="FC308" s="2" t="s">
        <v>3073</v>
      </c>
      <c r="FD308" s="2" t="s">
        <v>1902</v>
      </c>
      <c r="FE308" s="2" t="s">
        <v>212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210</v>
      </c>
      <c r="FN308" s="2" t="s">
        <v>243</v>
      </c>
      <c r="FO308" s="2" t="s">
        <v>226</v>
      </c>
      <c r="FP308" s="2" t="s">
        <v>697</v>
      </c>
      <c r="FQ308" s="2" t="s">
        <v>212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210</v>
      </c>
      <c r="FZ308" s="2" t="s">
        <v>243</v>
      </c>
      <c r="GA308" s="2" t="s">
        <v>1082</v>
      </c>
      <c r="GB308" s="2" t="s">
        <v>897</v>
      </c>
      <c r="GC308" s="2" t="s">
        <v>212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254</v>
      </c>
      <c r="GL308" s="2" t="s">
        <v>243</v>
      </c>
      <c r="GM308" s="2" t="s">
        <v>200</v>
      </c>
      <c r="GN308" s="2" t="s">
        <v>200</v>
      </c>
      <c r="GO308" s="2" t="s">
        <v>212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1017</v>
      </c>
      <c r="GX308" s="2" t="s">
        <v>243</v>
      </c>
      <c r="GY308" s="2" t="s">
        <v>2892</v>
      </c>
      <c r="GZ308" s="2" t="s">
        <v>1315</v>
      </c>
      <c r="HA308" s="2" t="s">
        <v>212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254</v>
      </c>
      <c r="HJ308" s="2" t="s">
        <v>243</v>
      </c>
      <c r="HK308" s="2" t="s">
        <v>200</v>
      </c>
      <c r="HL308" s="2" t="s">
        <v>200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254</v>
      </c>
      <c r="HV308" s="2" t="s">
        <v>243</v>
      </c>
      <c r="HW308" s="2" t="s">
        <v>200</v>
      </c>
      <c r="HX308" s="2" t="s">
        <v>200</v>
      </c>
      <c r="HY308" s="2" t="s">
        <v>212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210</v>
      </c>
      <c r="IH308" s="2" t="s">
        <v>243</v>
      </c>
      <c r="II308" s="2" t="s">
        <v>3038</v>
      </c>
      <c r="IJ308" s="2" t="s">
        <v>224</v>
      </c>
      <c r="IK308" s="2" t="s">
        <v>212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228</v>
      </c>
      <c r="IT308" s="2" t="s">
        <v>243</v>
      </c>
      <c r="IU308" s="2" t="s">
        <v>200</v>
      </c>
      <c r="IV308" s="2" t="s">
        <v>200</v>
      </c>
      <c r="IW308" s="2" t="s">
        <v>212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254</v>
      </c>
      <c r="JF308" s="2" t="s">
        <v>243</v>
      </c>
      <c r="JG308" s="2" t="s">
        <v>200</v>
      </c>
      <c r="JH308" s="2" t="s">
        <v>200</v>
      </c>
      <c r="JI308" s="2" t="s">
        <v>212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228</v>
      </c>
      <c r="KD308" s="2" t="s">
        <v>243</v>
      </c>
      <c r="KE308" s="2" t="s">
        <v>200</v>
      </c>
      <c r="KF308" s="2" t="s">
        <v>200</v>
      </c>
      <c r="KG308" s="2" t="s">
        <v>212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210</v>
      </c>
      <c r="KP308" s="2" t="s">
        <v>243</v>
      </c>
      <c r="KQ308" s="2" t="s">
        <v>810</v>
      </c>
      <c r="KR308" s="2" t="s">
        <v>1299</v>
      </c>
      <c r="KS308" s="2" t="s">
        <v>212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242</v>
      </c>
      <c r="LB308" s="2" t="s">
        <v>243</v>
      </c>
      <c r="LC308" s="2" t="s">
        <v>200</v>
      </c>
      <c r="LD308" s="2" t="s">
        <v>200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254</v>
      </c>
      <c r="LN308" s="2" t="s">
        <v>243</v>
      </c>
      <c r="LO308" s="2" t="s">
        <v>200</v>
      </c>
      <c r="LP308" s="2" t="s">
        <v>200</v>
      </c>
      <c r="LQ308" s="2" t="s">
        <v>212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254</v>
      </c>
      <c r="LZ308" s="2" t="s">
        <v>243</v>
      </c>
      <c r="MA308" s="2" t="s">
        <v>200</v>
      </c>
      <c r="MB308" s="2" t="s">
        <v>200</v>
      </c>
      <c r="MC308" s="2" t="s">
        <v>212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210</v>
      </c>
      <c r="ML308" s="2" t="s">
        <v>243</v>
      </c>
      <c r="MM308" s="2" t="s">
        <v>1548</v>
      </c>
      <c r="MN308" s="2" t="s">
        <v>1534</v>
      </c>
      <c r="MO308" s="2" t="s">
        <v>212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254</v>
      </c>
      <c r="NJ308" s="2" t="s">
        <v>243</v>
      </c>
      <c r="NK308" s="2" t="s">
        <v>200</v>
      </c>
      <c r="NL308" s="2" t="s">
        <v>200</v>
      </c>
      <c r="NM308" s="2" t="s">
        <v>212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254</v>
      </c>
      <c r="NV308" s="2" t="s">
        <v>243</v>
      </c>
      <c r="NW308" s="2" t="s">
        <v>200</v>
      </c>
      <c r="NX308" s="2" t="s">
        <v>200</v>
      </c>
      <c r="NY308" s="2" t="s">
        <v>212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210</v>
      </c>
      <c r="OT308" s="2" t="s">
        <v>243</v>
      </c>
      <c r="OU308" s="2" t="s">
        <v>1430</v>
      </c>
      <c r="OV308" s="2" t="s">
        <v>200</v>
      </c>
      <c r="OW308" s="2" t="s">
        <v>212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210</v>
      </c>
      <c r="PF308" s="2" t="s">
        <v>243</v>
      </c>
      <c r="PG308" s="2" t="s">
        <v>1061</v>
      </c>
      <c r="PH308" s="2" t="s">
        <v>200</v>
      </c>
      <c r="PI308" s="2" t="s">
        <v>212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242</v>
      </c>
      <c r="PR308" s="2" t="s">
        <v>243</v>
      </c>
      <c r="PS308" s="2" t="s">
        <v>200</v>
      </c>
      <c r="PT308" s="2" t="s">
        <v>200</v>
      </c>
      <c r="PU308" s="2" t="s">
        <v>212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228</v>
      </c>
      <c r="QP308" s="2" t="s">
        <v>243</v>
      </c>
      <c r="QQ308" s="2" t="s">
        <v>200</v>
      </c>
      <c r="QR308" s="2" t="s">
        <v>200</v>
      </c>
      <c r="QS308" s="2" t="s">
        <v>212</v>
      </c>
      <c r="QT308" s="2" t="s">
        <v>200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3116</v>
      </c>
      <c r="B309" s="2" t="s">
        <v>189</v>
      </c>
      <c r="C309" s="2" t="s">
        <v>2693</v>
      </c>
      <c r="D309" s="2" t="s">
        <v>2274</v>
      </c>
      <c r="E309" s="2" t="s">
        <v>2867</v>
      </c>
      <c r="F309" s="2" t="s">
        <v>3112</v>
      </c>
      <c r="G309" s="2" t="s">
        <v>3112</v>
      </c>
      <c r="H309" s="2" t="s">
        <v>3112</v>
      </c>
      <c r="I309" s="2" t="s">
        <v>3069</v>
      </c>
      <c r="J309" s="2" t="s">
        <v>262</v>
      </c>
      <c r="K309" s="2" t="s">
        <v>3113</v>
      </c>
      <c r="L309" s="3">
        <v>52.8</v>
      </c>
      <c r="M309" s="3">
        <v>55.43</v>
      </c>
      <c r="N309" s="3">
        <v>109.99</v>
      </c>
      <c r="O309" s="2" t="s">
        <v>1190</v>
      </c>
      <c r="P309" s="2" t="s">
        <v>396</v>
      </c>
      <c r="Q309" s="2" t="s">
        <v>199</v>
      </c>
      <c r="R309" s="2" t="s">
        <v>200</v>
      </c>
      <c r="S309" s="2" t="s">
        <v>200</v>
      </c>
      <c r="T309" s="2" t="s">
        <v>200</v>
      </c>
      <c r="U309" s="2" t="s">
        <v>200</v>
      </c>
      <c r="V309" s="2" t="s">
        <v>1594</v>
      </c>
      <c r="W309" s="2" t="s">
        <v>2735</v>
      </c>
      <c r="X309" s="2" t="s">
        <v>2245</v>
      </c>
      <c r="Y309" s="2" t="s">
        <v>2700</v>
      </c>
      <c r="Z309" s="4"/>
      <c r="AA309" s="4">
        <f>=ROUNDDOWN({0},0)</f>
      </c>
      <c r="AB309" s="5">
        <v>1.9</v>
      </c>
      <c r="AC309" s="2" t="s">
        <v>200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/>
      <c r="AP309" s="4"/>
      <c r="AQ309" s="8"/>
      <c r="AR309" s="4">
        <v>6</v>
      </c>
      <c r="AS309" s="8">
        <v>340.64</v>
      </c>
      <c r="AT309" s="7">
        <v>-1</v>
      </c>
      <c r="AU309" s="7">
        <v>-1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/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/>
      <c r="BJ309" s="4"/>
      <c r="BK309" s="8"/>
      <c r="BL309" s="2" t="s">
        <v>3117</v>
      </c>
      <c r="BM309" s="7"/>
      <c r="BN309" s="7"/>
      <c r="BO309" s="4"/>
      <c r="BP309" s="8"/>
      <c r="BQ309" s="4">
        <v>3</v>
      </c>
      <c r="BR309" s="8">
        <v>172.65</v>
      </c>
      <c r="BS309" s="7">
        <v>-1</v>
      </c>
      <c r="BT309" s="7">
        <v>-1</v>
      </c>
      <c r="BU309" s="2" t="s">
        <v>210</v>
      </c>
      <c r="BV309" s="2" t="s">
        <v>243</v>
      </c>
      <c r="BW309" s="2" t="s">
        <v>200</v>
      </c>
      <c r="BX309" s="2" t="s">
        <v>1462</v>
      </c>
      <c r="BY309" s="2" t="s">
        <v>212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210</v>
      </c>
      <c r="CH309" s="2" t="s">
        <v>243</v>
      </c>
      <c r="CI309" s="2" t="s">
        <v>1590</v>
      </c>
      <c r="CJ309" s="2" t="s">
        <v>2471</v>
      </c>
      <c r="CK309" s="2" t="s">
        <v>499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210</v>
      </c>
      <c r="CT309" s="2" t="s">
        <v>243</v>
      </c>
      <c r="CU309" s="2" t="s">
        <v>2702</v>
      </c>
      <c r="CV309" s="2" t="s">
        <v>1747</v>
      </c>
      <c r="CW309" s="2" t="s">
        <v>499</v>
      </c>
      <c r="CX309" s="2" t="s">
        <v>200</v>
      </c>
      <c r="CY309" s="4"/>
      <c r="CZ309" s="8"/>
      <c r="DA309" s="4">
        <v>1</v>
      </c>
      <c r="DB309" s="8">
        <v>57.95</v>
      </c>
      <c r="DC309" s="7">
        <v>-1</v>
      </c>
      <c r="DD309" s="7">
        <v>-1</v>
      </c>
      <c r="DE309" s="2" t="s">
        <v>210</v>
      </c>
      <c r="DF309" s="2" t="s">
        <v>243</v>
      </c>
      <c r="DG309" s="2" t="s">
        <v>3059</v>
      </c>
      <c r="DH309" s="2" t="s">
        <v>700</v>
      </c>
      <c r="DI309" s="2" t="s">
        <v>212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210</v>
      </c>
      <c r="DR309" s="2" t="s">
        <v>243</v>
      </c>
      <c r="DS309" s="2" t="s">
        <v>1753</v>
      </c>
      <c r="DT309" s="2" t="s">
        <v>2542</v>
      </c>
      <c r="DU309" s="2" t="s">
        <v>212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210</v>
      </c>
      <c r="ED309" s="2" t="s">
        <v>243</v>
      </c>
      <c r="EE309" s="2" t="s">
        <v>294</v>
      </c>
      <c r="EF309" s="2" t="s">
        <v>1685</v>
      </c>
      <c r="EG309" s="2" t="s">
        <v>212</v>
      </c>
      <c r="EH309" s="2" t="s">
        <v>200</v>
      </c>
      <c r="EI309" s="4"/>
      <c r="EJ309" s="8"/>
      <c r="EK309" s="4">
        <v>1</v>
      </c>
      <c r="EL309" s="8">
        <v>53.68</v>
      </c>
      <c r="EM309" s="7">
        <v>-1</v>
      </c>
      <c r="EN309" s="7">
        <v>-1</v>
      </c>
      <c r="EO309" s="2" t="s">
        <v>210</v>
      </c>
      <c r="EP309" s="2" t="s">
        <v>243</v>
      </c>
      <c r="EQ309" s="2" t="s">
        <v>2588</v>
      </c>
      <c r="ER309" s="2" t="s">
        <v>2148</v>
      </c>
      <c r="ES309" s="2" t="s">
        <v>212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210</v>
      </c>
      <c r="FB309" s="2" t="s">
        <v>243</v>
      </c>
      <c r="FC309" s="2" t="s">
        <v>3073</v>
      </c>
      <c r="FD309" s="2" t="s">
        <v>1451</v>
      </c>
      <c r="FE309" s="2" t="s">
        <v>212</v>
      </c>
      <c r="FF309" s="2" t="s">
        <v>200</v>
      </c>
      <c r="FG309" s="4"/>
      <c r="FH309" s="8"/>
      <c r="FI309" s="4">
        <v>1</v>
      </c>
      <c r="FJ309" s="8">
        <v>56.36</v>
      </c>
      <c r="FK309" s="7">
        <v>-1</v>
      </c>
      <c r="FL309" s="7">
        <v>-1</v>
      </c>
      <c r="FM309" s="2" t="s">
        <v>210</v>
      </c>
      <c r="FN309" s="2" t="s">
        <v>243</v>
      </c>
      <c r="FO309" s="2" t="s">
        <v>226</v>
      </c>
      <c r="FP309" s="2" t="s">
        <v>2807</v>
      </c>
      <c r="FQ309" s="2" t="s">
        <v>212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210</v>
      </c>
      <c r="FZ309" s="2" t="s">
        <v>243</v>
      </c>
      <c r="GA309" s="2" t="s">
        <v>1082</v>
      </c>
      <c r="GB309" s="2" t="s">
        <v>278</v>
      </c>
      <c r="GC309" s="2" t="s">
        <v>212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254</v>
      </c>
      <c r="GL309" s="2" t="s">
        <v>243</v>
      </c>
      <c r="GM309" s="2" t="s">
        <v>200</v>
      </c>
      <c r="GN309" s="2" t="s">
        <v>200</v>
      </c>
      <c r="GO309" s="2" t="s">
        <v>212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1017</v>
      </c>
      <c r="GX309" s="2" t="s">
        <v>243</v>
      </c>
      <c r="GY309" s="2" t="s">
        <v>2892</v>
      </c>
      <c r="GZ309" s="2" t="s">
        <v>277</v>
      </c>
      <c r="HA309" s="2" t="s">
        <v>212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254</v>
      </c>
      <c r="HJ309" s="2" t="s">
        <v>243</v>
      </c>
      <c r="HK309" s="2" t="s">
        <v>200</v>
      </c>
      <c r="HL309" s="2" t="s">
        <v>200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254</v>
      </c>
      <c r="HV309" s="2" t="s">
        <v>243</v>
      </c>
      <c r="HW309" s="2" t="s">
        <v>200</v>
      </c>
      <c r="HX309" s="2" t="s">
        <v>200</v>
      </c>
      <c r="HY309" s="2" t="s">
        <v>212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210</v>
      </c>
      <c r="IH309" s="2" t="s">
        <v>243</v>
      </c>
      <c r="II309" s="2" t="s">
        <v>3038</v>
      </c>
      <c r="IJ309" s="2" t="s">
        <v>1911</v>
      </c>
      <c r="IK309" s="2" t="s">
        <v>212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228</v>
      </c>
      <c r="IT309" s="2" t="s">
        <v>243</v>
      </c>
      <c r="IU309" s="2" t="s">
        <v>200</v>
      </c>
      <c r="IV309" s="2" t="s">
        <v>200</v>
      </c>
      <c r="IW309" s="2" t="s">
        <v>212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254</v>
      </c>
      <c r="JF309" s="2" t="s">
        <v>243</v>
      </c>
      <c r="JG309" s="2" t="s">
        <v>200</v>
      </c>
      <c r="JH309" s="2" t="s">
        <v>200</v>
      </c>
      <c r="JI309" s="2" t="s">
        <v>212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228</v>
      </c>
      <c r="KD309" s="2" t="s">
        <v>243</v>
      </c>
      <c r="KE309" s="2" t="s">
        <v>200</v>
      </c>
      <c r="KF309" s="2" t="s">
        <v>200</v>
      </c>
      <c r="KG309" s="2" t="s">
        <v>212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210</v>
      </c>
      <c r="KP309" s="2" t="s">
        <v>243</v>
      </c>
      <c r="KQ309" s="2" t="s">
        <v>945</v>
      </c>
      <c r="KR309" s="2" t="s">
        <v>3118</v>
      </c>
      <c r="KS309" s="2" t="s">
        <v>212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242</v>
      </c>
      <c r="LB309" s="2" t="s">
        <v>243</v>
      </c>
      <c r="LC309" s="2" t="s">
        <v>200</v>
      </c>
      <c r="LD309" s="2" t="s">
        <v>200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254</v>
      </c>
      <c r="LN309" s="2" t="s">
        <v>243</v>
      </c>
      <c r="LO309" s="2" t="s">
        <v>200</v>
      </c>
      <c r="LP309" s="2" t="s">
        <v>200</v>
      </c>
      <c r="LQ309" s="2" t="s">
        <v>212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254</v>
      </c>
      <c r="LZ309" s="2" t="s">
        <v>243</v>
      </c>
      <c r="MA309" s="2" t="s">
        <v>200</v>
      </c>
      <c r="MB309" s="2" t="s">
        <v>200</v>
      </c>
      <c r="MC309" s="2" t="s">
        <v>212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210</v>
      </c>
      <c r="ML309" s="2" t="s">
        <v>243</v>
      </c>
      <c r="MM309" s="2" t="s">
        <v>1548</v>
      </c>
      <c r="MN309" s="2" t="s">
        <v>2779</v>
      </c>
      <c r="MO309" s="2" t="s">
        <v>212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254</v>
      </c>
      <c r="NJ309" s="2" t="s">
        <v>243</v>
      </c>
      <c r="NK309" s="2" t="s">
        <v>200</v>
      </c>
      <c r="NL309" s="2" t="s">
        <v>200</v>
      </c>
      <c r="NM309" s="2" t="s">
        <v>212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254</v>
      </c>
      <c r="NV309" s="2" t="s">
        <v>243</v>
      </c>
      <c r="NW309" s="2" t="s">
        <v>200</v>
      </c>
      <c r="NX309" s="2" t="s">
        <v>200</v>
      </c>
      <c r="NY309" s="2" t="s">
        <v>212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210</v>
      </c>
      <c r="OT309" s="2" t="s">
        <v>243</v>
      </c>
      <c r="OU309" s="2" t="s">
        <v>1430</v>
      </c>
      <c r="OV309" s="2" t="s">
        <v>200</v>
      </c>
      <c r="OW309" s="2" t="s">
        <v>212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210</v>
      </c>
      <c r="PF309" s="2" t="s">
        <v>243</v>
      </c>
      <c r="PG309" s="2" t="s">
        <v>1061</v>
      </c>
      <c r="PH309" s="2" t="s">
        <v>200</v>
      </c>
      <c r="PI309" s="2" t="s">
        <v>212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242</v>
      </c>
      <c r="PR309" s="2" t="s">
        <v>243</v>
      </c>
      <c r="PS309" s="2" t="s">
        <v>200</v>
      </c>
      <c r="PT309" s="2" t="s">
        <v>200</v>
      </c>
      <c r="PU309" s="2" t="s">
        <v>212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228</v>
      </c>
      <c r="QP309" s="2" t="s">
        <v>243</v>
      </c>
      <c r="QQ309" s="2" t="s">
        <v>200</v>
      </c>
      <c r="QR309" s="2" t="s">
        <v>200</v>
      </c>
      <c r="QS309" s="2" t="s">
        <v>212</v>
      </c>
      <c r="QT309" s="2" t="s">
        <v>200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3119</v>
      </c>
      <c r="B310" s="2" t="s">
        <v>189</v>
      </c>
      <c r="C310" s="2" t="s">
        <v>2693</v>
      </c>
      <c r="D310" s="2" t="s">
        <v>2274</v>
      </c>
      <c r="E310" s="2" t="s">
        <v>2867</v>
      </c>
      <c r="F310" s="2" t="s">
        <v>3120</v>
      </c>
      <c r="G310" s="2" t="s">
        <v>3120</v>
      </c>
      <c r="H310" s="2" t="s">
        <v>3120</v>
      </c>
      <c r="I310" s="2" t="s">
        <v>2964</v>
      </c>
      <c r="J310" s="2" t="s">
        <v>195</v>
      </c>
      <c r="K310" s="2" t="s">
        <v>2844</v>
      </c>
      <c r="L310" s="3">
        <v>52.08</v>
      </c>
      <c r="M310" s="3">
        <v>54.68</v>
      </c>
      <c r="N310" s="3">
        <v>109.99</v>
      </c>
      <c r="O310" s="2" t="s">
        <v>1190</v>
      </c>
      <c r="P310" s="2" t="s">
        <v>396</v>
      </c>
      <c r="Q310" s="2" t="s">
        <v>199</v>
      </c>
      <c r="R310" s="2" t="s">
        <v>200</v>
      </c>
      <c r="S310" s="2" t="s">
        <v>3121</v>
      </c>
      <c r="T310" s="2" t="s">
        <v>202</v>
      </c>
      <c r="U310" s="2" t="s">
        <v>203</v>
      </c>
      <c r="V310" s="2" t="s">
        <v>3122</v>
      </c>
      <c r="W310" s="2" t="s">
        <v>2735</v>
      </c>
      <c r="X310" s="2" t="s">
        <v>723</v>
      </c>
      <c r="Y310" s="2" t="s">
        <v>2823</v>
      </c>
      <c r="Z310" s="4"/>
      <c r="AA310" s="4">
        <f>=ROUNDDOWN({0},0)</f>
      </c>
      <c r="AB310" s="5"/>
      <c r="AC310" s="2" t="s">
        <v>200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/>
      <c r="AP310" s="4"/>
      <c r="AQ310" s="8"/>
      <c r="AR310" s="4">
        <v>1</v>
      </c>
      <c r="AS310" s="8">
        <v>28.71</v>
      </c>
      <c r="AT310" s="7">
        <v>-1</v>
      </c>
      <c r="AU310" s="7">
        <v>-1</v>
      </c>
      <c r="AV310" s="4" t="s">
        <v>200</v>
      </c>
      <c r="AW310" s="8" t="s">
        <v>200</v>
      </c>
      <c r="AX310" s="4">
        <v>5</v>
      </c>
      <c r="AY310" s="8">
        <v>243.35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>
        <v>5</v>
      </c>
      <c r="BF310" s="8">
        <v>243.35</v>
      </c>
      <c r="BG310" s="7" t="s">
        <v>200</v>
      </c>
      <c r="BH310" s="7" t="s">
        <v>200</v>
      </c>
      <c r="BI310" s="7"/>
      <c r="BJ310" s="4"/>
      <c r="BK310" s="8"/>
      <c r="BL310" s="2" t="s">
        <v>17</v>
      </c>
      <c r="BM310" s="7"/>
      <c r="BN310" s="7"/>
      <c r="BO310" s="4"/>
      <c r="BP310" s="8"/>
      <c r="BQ310" s="4"/>
      <c r="BR310" s="8"/>
      <c r="BS310" s="7"/>
      <c r="BT310" s="7"/>
      <c r="BU310" s="2" t="s">
        <v>210</v>
      </c>
      <c r="BV310" s="2" t="s">
        <v>243</v>
      </c>
      <c r="BW310" s="2" t="s">
        <v>200</v>
      </c>
      <c r="BX310" s="2" t="s">
        <v>789</v>
      </c>
      <c r="BY310" s="2" t="s">
        <v>212</v>
      </c>
      <c r="BZ310" s="2" t="s">
        <v>200</v>
      </c>
      <c r="CA310" s="4"/>
      <c r="CB310" s="8"/>
      <c r="CC310" s="4">
        <v>1</v>
      </c>
      <c r="CD310" s="8">
        <v>28.71</v>
      </c>
      <c r="CE310" s="7">
        <v>-1</v>
      </c>
      <c r="CF310" s="7">
        <v>-1</v>
      </c>
      <c r="CG310" s="2" t="s">
        <v>210</v>
      </c>
      <c r="CH310" s="2" t="s">
        <v>243</v>
      </c>
      <c r="CI310" s="2" t="s">
        <v>2103</v>
      </c>
      <c r="CJ310" s="2" t="s">
        <v>1050</v>
      </c>
      <c r="CK310" s="2" t="s">
        <v>499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210</v>
      </c>
      <c r="CT310" s="2" t="s">
        <v>243</v>
      </c>
      <c r="CU310" s="2" t="s">
        <v>1962</v>
      </c>
      <c r="CV310" s="2" t="s">
        <v>1200</v>
      </c>
      <c r="CW310" s="2" t="s">
        <v>499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210</v>
      </c>
      <c r="DF310" s="2" t="s">
        <v>243</v>
      </c>
      <c r="DG310" s="2" t="s">
        <v>3123</v>
      </c>
      <c r="DH310" s="2" t="s">
        <v>274</v>
      </c>
      <c r="DI310" s="2" t="s">
        <v>212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210</v>
      </c>
      <c r="DR310" s="2" t="s">
        <v>243</v>
      </c>
      <c r="DS310" s="2" t="s">
        <v>3123</v>
      </c>
      <c r="DT310" s="2" t="s">
        <v>3124</v>
      </c>
      <c r="DU310" s="2" t="s">
        <v>212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210</v>
      </c>
      <c r="ED310" s="2" t="s">
        <v>243</v>
      </c>
      <c r="EE310" s="2" t="s">
        <v>3123</v>
      </c>
      <c r="EF310" s="2" t="s">
        <v>2318</v>
      </c>
      <c r="EG310" s="2" t="s">
        <v>212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210</v>
      </c>
      <c r="EP310" s="2" t="s">
        <v>243</v>
      </c>
      <c r="EQ310" s="2" t="s">
        <v>3125</v>
      </c>
      <c r="ER310" s="2" t="s">
        <v>498</v>
      </c>
      <c r="ES310" s="2" t="s">
        <v>212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210</v>
      </c>
      <c r="FB310" s="2" t="s">
        <v>243</v>
      </c>
      <c r="FC310" s="2" t="s">
        <v>463</v>
      </c>
      <c r="FD310" s="2" t="s">
        <v>1962</v>
      </c>
      <c r="FE310" s="2" t="s">
        <v>212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254</v>
      </c>
      <c r="FN310" s="2" t="s">
        <v>243</v>
      </c>
      <c r="FO310" s="2" t="s">
        <v>200</v>
      </c>
      <c r="FP310" s="2" t="s">
        <v>200</v>
      </c>
      <c r="FQ310" s="2" t="s">
        <v>212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254</v>
      </c>
      <c r="FZ310" s="2" t="s">
        <v>243</v>
      </c>
      <c r="GA310" s="2" t="s">
        <v>200</v>
      </c>
      <c r="GB310" s="2" t="s">
        <v>200</v>
      </c>
      <c r="GC310" s="2" t="s">
        <v>212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254</v>
      </c>
      <c r="GL310" s="2" t="s">
        <v>243</v>
      </c>
      <c r="GM310" s="2" t="s">
        <v>200</v>
      </c>
      <c r="GN310" s="2" t="s">
        <v>200</v>
      </c>
      <c r="GO310" s="2" t="s">
        <v>212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254</v>
      </c>
      <c r="GX310" s="2" t="s">
        <v>243</v>
      </c>
      <c r="GY310" s="2" t="s">
        <v>200</v>
      </c>
      <c r="GZ310" s="2" t="s">
        <v>200</v>
      </c>
      <c r="HA310" s="2" t="s">
        <v>212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254</v>
      </c>
      <c r="HJ310" s="2" t="s">
        <v>243</v>
      </c>
      <c r="HK310" s="2" t="s">
        <v>200</v>
      </c>
      <c r="HL310" s="2" t="s">
        <v>200</v>
      </c>
      <c r="HM310" s="2" t="s">
        <v>212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254</v>
      </c>
      <c r="HV310" s="2" t="s">
        <v>243</v>
      </c>
      <c r="HW310" s="2" t="s">
        <v>200</v>
      </c>
      <c r="HX310" s="2" t="s">
        <v>200</v>
      </c>
      <c r="HY310" s="2" t="s">
        <v>212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210</v>
      </c>
      <c r="IH310" s="2" t="s">
        <v>243</v>
      </c>
      <c r="II310" s="2" t="s">
        <v>3123</v>
      </c>
      <c r="IJ310" s="2" t="s">
        <v>200</v>
      </c>
      <c r="IK310" s="2" t="s">
        <v>212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228</v>
      </c>
      <c r="IT310" s="2" t="s">
        <v>243</v>
      </c>
      <c r="IU310" s="2" t="s">
        <v>200</v>
      </c>
      <c r="IV310" s="2" t="s">
        <v>200</v>
      </c>
      <c r="IW310" s="2" t="s">
        <v>212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254</v>
      </c>
      <c r="JF310" s="2" t="s">
        <v>243</v>
      </c>
      <c r="JG310" s="2" t="s">
        <v>200</v>
      </c>
      <c r="JH310" s="2" t="s">
        <v>200</v>
      </c>
      <c r="JI310" s="2" t="s">
        <v>212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228</v>
      </c>
      <c r="KD310" s="2" t="s">
        <v>243</v>
      </c>
      <c r="KE310" s="2" t="s">
        <v>200</v>
      </c>
      <c r="KF310" s="2" t="s">
        <v>200</v>
      </c>
      <c r="KG310" s="2" t="s">
        <v>212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210</v>
      </c>
      <c r="KP310" s="2" t="s">
        <v>243</v>
      </c>
      <c r="KQ310" s="2" t="s">
        <v>945</v>
      </c>
      <c r="KR310" s="2" t="s">
        <v>200</v>
      </c>
      <c r="KS310" s="2" t="s">
        <v>212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242</v>
      </c>
      <c r="LB310" s="2" t="s">
        <v>243</v>
      </c>
      <c r="LC310" s="2" t="s">
        <v>200</v>
      </c>
      <c r="LD310" s="2" t="s">
        <v>200</v>
      </c>
      <c r="LE310" s="2" t="s">
        <v>212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254</v>
      </c>
      <c r="LN310" s="2" t="s">
        <v>243</v>
      </c>
      <c r="LO310" s="2" t="s">
        <v>200</v>
      </c>
      <c r="LP310" s="2" t="s">
        <v>200</v>
      </c>
      <c r="LQ310" s="2" t="s">
        <v>212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254</v>
      </c>
      <c r="LZ310" s="2" t="s">
        <v>243</v>
      </c>
      <c r="MA310" s="2" t="s">
        <v>200</v>
      </c>
      <c r="MB310" s="2" t="s">
        <v>200</v>
      </c>
      <c r="MC310" s="2" t="s">
        <v>212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210</v>
      </c>
      <c r="ML310" s="2" t="s">
        <v>243</v>
      </c>
      <c r="MM310" s="2" t="s">
        <v>3123</v>
      </c>
      <c r="MN310" s="2" t="s">
        <v>1321</v>
      </c>
      <c r="MO310" s="2" t="s">
        <v>212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242</v>
      </c>
      <c r="MX310" s="2" t="s">
        <v>243</v>
      </c>
      <c r="MY310" s="2" t="s">
        <v>200</v>
      </c>
      <c r="MZ310" s="2" t="s">
        <v>200</v>
      </c>
      <c r="NA310" s="2" t="s">
        <v>212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254</v>
      </c>
      <c r="NJ310" s="2" t="s">
        <v>243</v>
      </c>
      <c r="NK310" s="2" t="s">
        <v>200</v>
      </c>
      <c r="NL310" s="2" t="s">
        <v>200</v>
      </c>
      <c r="NM310" s="2" t="s">
        <v>212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242</v>
      </c>
      <c r="OH310" s="2" t="s">
        <v>243</v>
      </c>
      <c r="OI310" s="2" t="s">
        <v>200</v>
      </c>
      <c r="OJ310" s="2" t="s">
        <v>200</v>
      </c>
      <c r="OK310" s="2" t="s">
        <v>212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254</v>
      </c>
      <c r="OT310" s="2" t="s">
        <v>243</v>
      </c>
      <c r="OU310" s="2" t="s">
        <v>200</v>
      </c>
      <c r="OV310" s="2" t="s">
        <v>200</v>
      </c>
      <c r="OW310" s="2" t="s">
        <v>212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254</v>
      </c>
      <c r="PF310" s="2" t="s">
        <v>243</v>
      </c>
      <c r="PG310" s="2" t="s">
        <v>200</v>
      </c>
      <c r="PH310" s="2" t="s">
        <v>200</v>
      </c>
      <c r="PI310" s="2" t="s">
        <v>212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242</v>
      </c>
      <c r="PR310" s="2" t="s">
        <v>243</v>
      </c>
      <c r="PS310" s="2" t="s">
        <v>200</v>
      </c>
      <c r="PT310" s="2" t="s">
        <v>200</v>
      </c>
      <c r="PU310" s="2" t="s">
        <v>212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254</v>
      </c>
      <c r="QP310" s="2" t="s">
        <v>243</v>
      </c>
      <c r="QQ310" s="2" t="s">
        <v>200</v>
      </c>
      <c r="QR310" s="2" t="s">
        <v>200</v>
      </c>
      <c r="QS310" s="2" t="s">
        <v>212</v>
      </c>
      <c r="QT310" s="2" t="s">
        <v>200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3126</v>
      </c>
      <c r="B311" s="2" t="s">
        <v>189</v>
      </c>
      <c r="C311" s="2" t="s">
        <v>2693</v>
      </c>
      <c r="D311" s="2" t="s">
        <v>2274</v>
      </c>
      <c r="E311" s="2" t="s">
        <v>2867</v>
      </c>
      <c r="F311" s="2" t="s">
        <v>3120</v>
      </c>
      <c r="G311" s="2" t="s">
        <v>3120</v>
      </c>
      <c r="H311" s="2" t="s">
        <v>3120</v>
      </c>
      <c r="I311" s="2" t="s">
        <v>2964</v>
      </c>
      <c r="J311" s="2" t="s">
        <v>262</v>
      </c>
      <c r="K311" s="2" t="s">
        <v>2844</v>
      </c>
      <c r="L311" s="3">
        <v>62.5</v>
      </c>
      <c r="M311" s="3">
        <v>65.62</v>
      </c>
      <c r="N311" s="3">
        <v>129.99</v>
      </c>
      <c r="O311" s="2" t="s">
        <v>1190</v>
      </c>
      <c r="P311" s="2" t="s">
        <v>396</v>
      </c>
      <c r="Q311" s="2" t="s">
        <v>199</v>
      </c>
      <c r="R311" s="2" t="s">
        <v>200</v>
      </c>
      <c r="S311" s="2" t="s">
        <v>3121</v>
      </c>
      <c r="T311" s="2" t="s">
        <v>202</v>
      </c>
      <c r="U311" s="2" t="s">
        <v>203</v>
      </c>
      <c r="V311" s="2" t="s">
        <v>3122</v>
      </c>
      <c r="W311" s="2" t="s">
        <v>2735</v>
      </c>
      <c r="X311" s="2" t="s">
        <v>723</v>
      </c>
      <c r="Y311" s="2" t="s">
        <v>2823</v>
      </c>
      <c r="Z311" s="4"/>
      <c r="AA311" s="4">
        <f>=ROUNDDOWN({0},0)</f>
      </c>
      <c r="AB311" s="5"/>
      <c r="AC311" s="2" t="s">
        <v>200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/>
      <c r="AP311" s="4"/>
      <c r="AQ311" s="8"/>
      <c r="AR311" s="4">
        <v>4</v>
      </c>
      <c r="AS311" s="8">
        <v>214.64</v>
      </c>
      <c r="AT311" s="7">
        <v>-1</v>
      </c>
      <c r="AU311" s="7">
        <v>-1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/>
      <c r="BJ311" s="4"/>
      <c r="BK311" s="8"/>
      <c r="BL311" s="2" t="s">
        <v>1762</v>
      </c>
      <c r="BM311" s="7"/>
      <c r="BN311" s="7"/>
      <c r="BO311" s="4"/>
      <c r="BP311" s="8"/>
      <c r="BQ311" s="4">
        <v>2</v>
      </c>
      <c r="BR311" s="8">
        <v>143.76</v>
      </c>
      <c r="BS311" s="7">
        <v>-1</v>
      </c>
      <c r="BT311" s="7">
        <v>-1</v>
      </c>
      <c r="BU311" s="2" t="s">
        <v>210</v>
      </c>
      <c r="BV311" s="2" t="s">
        <v>243</v>
      </c>
      <c r="BW311" s="2" t="s">
        <v>200</v>
      </c>
      <c r="BX311" s="2" t="s">
        <v>789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210</v>
      </c>
      <c r="CH311" s="2" t="s">
        <v>243</v>
      </c>
      <c r="CI311" s="2" t="s">
        <v>2103</v>
      </c>
      <c r="CJ311" s="2" t="s">
        <v>1065</v>
      </c>
      <c r="CK311" s="2" t="s">
        <v>499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210</v>
      </c>
      <c r="CT311" s="2" t="s">
        <v>243</v>
      </c>
      <c r="CU311" s="2" t="s">
        <v>1962</v>
      </c>
      <c r="CV311" s="2" t="s">
        <v>1087</v>
      </c>
      <c r="CW311" s="2" t="s">
        <v>499</v>
      </c>
      <c r="CX311" s="2" t="s">
        <v>200</v>
      </c>
      <c r="CY311" s="4"/>
      <c r="CZ311" s="8"/>
      <c r="DA311" s="4">
        <v>2</v>
      </c>
      <c r="DB311" s="8">
        <v>70.88</v>
      </c>
      <c r="DC311" s="7">
        <v>-1</v>
      </c>
      <c r="DD311" s="7">
        <v>-1</v>
      </c>
      <c r="DE311" s="2" t="s">
        <v>210</v>
      </c>
      <c r="DF311" s="2" t="s">
        <v>243</v>
      </c>
      <c r="DG311" s="2" t="s">
        <v>3123</v>
      </c>
      <c r="DH311" s="2" t="s">
        <v>2318</v>
      </c>
      <c r="DI311" s="2" t="s">
        <v>212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210</v>
      </c>
      <c r="DR311" s="2" t="s">
        <v>243</v>
      </c>
      <c r="DS311" s="2" t="s">
        <v>3123</v>
      </c>
      <c r="DT311" s="2" t="s">
        <v>3002</v>
      </c>
      <c r="DU311" s="2" t="s">
        <v>212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210</v>
      </c>
      <c r="ED311" s="2" t="s">
        <v>243</v>
      </c>
      <c r="EE311" s="2" t="s">
        <v>3123</v>
      </c>
      <c r="EF311" s="2" t="s">
        <v>2395</v>
      </c>
      <c r="EG311" s="2" t="s">
        <v>212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210</v>
      </c>
      <c r="EP311" s="2" t="s">
        <v>243</v>
      </c>
      <c r="EQ311" s="2" t="s">
        <v>798</v>
      </c>
      <c r="ER311" s="2" t="s">
        <v>810</v>
      </c>
      <c r="ES311" s="2" t="s">
        <v>212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210</v>
      </c>
      <c r="FB311" s="2" t="s">
        <v>243</v>
      </c>
      <c r="FC311" s="2" t="s">
        <v>463</v>
      </c>
      <c r="FD311" s="2" t="s">
        <v>1951</v>
      </c>
      <c r="FE311" s="2" t="s">
        <v>212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254</v>
      </c>
      <c r="FN311" s="2" t="s">
        <v>243</v>
      </c>
      <c r="FO311" s="2" t="s">
        <v>200</v>
      </c>
      <c r="FP311" s="2" t="s">
        <v>200</v>
      </c>
      <c r="FQ311" s="2" t="s">
        <v>212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254</v>
      </c>
      <c r="FZ311" s="2" t="s">
        <v>243</v>
      </c>
      <c r="GA311" s="2" t="s">
        <v>200</v>
      </c>
      <c r="GB311" s="2" t="s">
        <v>200</v>
      </c>
      <c r="GC311" s="2" t="s">
        <v>212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254</v>
      </c>
      <c r="GL311" s="2" t="s">
        <v>243</v>
      </c>
      <c r="GM311" s="2" t="s">
        <v>200</v>
      </c>
      <c r="GN311" s="2" t="s">
        <v>200</v>
      </c>
      <c r="GO311" s="2" t="s">
        <v>212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254</v>
      </c>
      <c r="GX311" s="2" t="s">
        <v>243</v>
      </c>
      <c r="GY311" s="2" t="s">
        <v>200</v>
      </c>
      <c r="GZ311" s="2" t="s">
        <v>200</v>
      </c>
      <c r="HA311" s="2" t="s">
        <v>212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254</v>
      </c>
      <c r="HJ311" s="2" t="s">
        <v>243</v>
      </c>
      <c r="HK311" s="2" t="s">
        <v>200</v>
      </c>
      <c r="HL311" s="2" t="s">
        <v>200</v>
      </c>
      <c r="HM311" s="2" t="s">
        <v>212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254</v>
      </c>
      <c r="HV311" s="2" t="s">
        <v>243</v>
      </c>
      <c r="HW311" s="2" t="s">
        <v>200</v>
      </c>
      <c r="HX311" s="2" t="s">
        <v>200</v>
      </c>
      <c r="HY311" s="2" t="s">
        <v>212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210</v>
      </c>
      <c r="IH311" s="2" t="s">
        <v>243</v>
      </c>
      <c r="II311" s="2" t="s">
        <v>3123</v>
      </c>
      <c r="IJ311" s="2" t="s">
        <v>200</v>
      </c>
      <c r="IK311" s="2" t="s">
        <v>212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228</v>
      </c>
      <c r="IT311" s="2" t="s">
        <v>243</v>
      </c>
      <c r="IU311" s="2" t="s">
        <v>200</v>
      </c>
      <c r="IV311" s="2" t="s">
        <v>200</v>
      </c>
      <c r="IW311" s="2" t="s">
        <v>212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254</v>
      </c>
      <c r="JF311" s="2" t="s">
        <v>243</v>
      </c>
      <c r="JG311" s="2" t="s">
        <v>200</v>
      </c>
      <c r="JH311" s="2" t="s">
        <v>200</v>
      </c>
      <c r="JI311" s="2" t="s">
        <v>212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228</v>
      </c>
      <c r="KD311" s="2" t="s">
        <v>243</v>
      </c>
      <c r="KE311" s="2" t="s">
        <v>200</v>
      </c>
      <c r="KF311" s="2" t="s">
        <v>200</v>
      </c>
      <c r="KG311" s="2" t="s">
        <v>212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210</v>
      </c>
      <c r="KP311" s="2" t="s">
        <v>243</v>
      </c>
      <c r="KQ311" s="2" t="s">
        <v>945</v>
      </c>
      <c r="KR311" s="2" t="s">
        <v>1325</v>
      </c>
      <c r="KS311" s="2" t="s">
        <v>212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242</v>
      </c>
      <c r="LB311" s="2" t="s">
        <v>243</v>
      </c>
      <c r="LC311" s="2" t="s">
        <v>200</v>
      </c>
      <c r="LD311" s="2" t="s">
        <v>200</v>
      </c>
      <c r="LE311" s="2" t="s">
        <v>212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254</v>
      </c>
      <c r="LN311" s="2" t="s">
        <v>243</v>
      </c>
      <c r="LO311" s="2" t="s">
        <v>200</v>
      </c>
      <c r="LP311" s="2" t="s">
        <v>200</v>
      </c>
      <c r="LQ311" s="2" t="s">
        <v>212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254</v>
      </c>
      <c r="LZ311" s="2" t="s">
        <v>243</v>
      </c>
      <c r="MA311" s="2" t="s">
        <v>200</v>
      </c>
      <c r="MB311" s="2" t="s">
        <v>200</v>
      </c>
      <c r="MC311" s="2" t="s">
        <v>212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210</v>
      </c>
      <c r="ML311" s="2" t="s">
        <v>243</v>
      </c>
      <c r="MM311" s="2" t="s">
        <v>3123</v>
      </c>
      <c r="MN311" s="2" t="s">
        <v>1475</v>
      </c>
      <c r="MO311" s="2" t="s">
        <v>212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242</v>
      </c>
      <c r="MX311" s="2" t="s">
        <v>243</v>
      </c>
      <c r="MY311" s="2" t="s">
        <v>200</v>
      </c>
      <c r="MZ311" s="2" t="s">
        <v>200</v>
      </c>
      <c r="NA311" s="2" t="s">
        <v>212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254</v>
      </c>
      <c r="NJ311" s="2" t="s">
        <v>243</v>
      </c>
      <c r="NK311" s="2" t="s">
        <v>200</v>
      </c>
      <c r="NL311" s="2" t="s">
        <v>200</v>
      </c>
      <c r="NM311" s="2" t="s">
        <v>212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242</v>
      </c>
      <c r="OH311" s="2" t="s">
        <v>243</v>
      </c>
      <c r="OI311" s="2" t="s">
        <v>200</v>
      </c>
      <c r="OJ311" s="2" t="s">
        <v>200</v>
      </c>
      <c r="OK311" s="2" t="s">
        <v>212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254</v>
      </c>
      <c r="OT311" s="2" t="s">
        <v>243</v>
      </c>
      <c r="OU311" s="2" t="s">
        <v>200</v>
      </c>
      <c r="OV311" s="2" t="s">
        <v>200</v>
      </c>
      <c r="OW311" s="2" t="s">
        <v>212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254</v>
      </c>
      <c r="PF311" s="2" t="s">
        <v>243</v>
      </c>
      <c r="PG311" s="2" t="s">
        <v>200</v>
      </c>
      <c r="PH311" s="2" t="s">
        <v>200</v>
      </c>
      <c r="PI311" s="2" t="s">
        <v>212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242</v>
      </c>
      <c r="PR311" s="2" t="s">
        <v>243</v>
      </c>
      <c r="PS311" s="2" t="s">
        <v>200</v>
      </c>
      <c r="PT311" s="2" t="s">
        <v>200</v>
      </c>
      <c r="PU311" s="2" t="s">
        <v>212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254</v>
      </c>
      <c r="QP311" s="2" t="s">
        <v>243</v>
      </c>
      <c r="QQ311" s="2" t="s">
        <v>200</v>
      </c>
      <c r="QR311" s="2" t="s">
        <v>200</v>
      </c>
      <c r="QS311" s="2" t="s">
        <v>212</v>
      </c>
      <c r="QT311" s="2" t="s">
        <v>200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3127</v>
      </c>
      <c r="B312" s="2" t="s">
        <v>189</v>
      </c>
      <c r="C312" s="2" t="s">
        <v>2693</v>
      </c>
      <c r="D312" s="2" t="s">
        <v>2274</v>
      </c>
      <c r="E312" s="2" t="s">
        <v>2275</v>
      </c>
      <c r="F312" s="2" t="s">
        <v>3084</v>
      </c>
      <c r="G312" s="2" t="s">
        <v>3084</v>
      </c>
      <c r="H312" s="2" t="s">
        <v>3084</v>
      </c>
      <c r="I312" s="2" t="s">
        <v>3128</v>
      </c>
      <c r="J312" s="2" t="s">
        <v>3129</v>
      </c>
      <c r="K312" s="2" t="s">
        <v>3086</v>
      </c>
      <c r="L312" s="3">
        <v>57.99</v>
      </c>
      <c r="M312" s="3">
        <v>60.89</v>
      </c>
      <c r="N312" s="3">
        <v>99.99</v>
      </c>
      <c r="O312" s="2" t="s">
        <v>197</v>
      </c>
      <c r="P312" s="2" t="s">
        <v>3087</v>
      </c>
      <c r="Q312" s="2" t="s">
        <v>199</v>
      </c>
      <c r="R312" s="2" t="s">
        <v>16</v>
      </c>
      <c r="S312" s="2" t="s">
        <v>200</v>
      </c>
      <c r="T312" s="2" t="s">
        <v>200</v>
      </c>
      <c r="U312" s="2" t="s">
        <v>2821</v>
      </c>
      <c r="V312" s="2" t="s">
        <v>1485</v>
      </c>
      <c r="W312" s="2" t="s">
        <v>200</v>
      </c>
      <c r="X312" s="2" t="s">
        <v>200</v>
      </c>
      <c r="Y312" s="2" t="s">
        <v>3088</v>
      </c>
      <c r="Z312" s="4">
        <v>212</v>
      </c>
      <c r="AA312" s="4">
        <f>=ROUNDDOWN(53,0)</f>
      </c>
      <c r="AB312" s="5">
        <v>4</v>
      </c>
      <c r="AC312" s="2" t="s">
        <v>200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/>
      <c r="AP312" s="4">
        <v>5</v>
      </c>
      <c r="AQ312" s="8">
        <v>289.95</v>
      </c>
      <c r="AR312" s="4">
        <v>2</v>
      </c>
      <c r="AS312" s="8">
        <v>115.98</v>
      </c>
      <c r="AT312" s="7">
        <v>1.5</v>
      </c>
      <c r="AU312" s="7">
        <v>1.5</v>
      </c>
      <c r="AV312" s="4">
        <v>5</v>
      </c>
      <c r="AW312" s="8">
        <v>289.95</v>
      </c>
      <c r="AX312" s="4">
        <v>2</v>
      </c>
      <c r="AY312" s="8">
        <v>115.98</v>
      </c>
      <c r="AZ312" s="7">
        <v>1.5</v>
      </c>
      <c r="BA312" s="7">
        <v>1.5</v>
      </c>
      <c r="BB312" s="7">
        <v>1</v>
      </c>
      <c r="BC312" s="4">
        <v>7</v>
      </c>
      <c r="BD312" s="8">
        <v>405.93</v>
      </c>
      <c r="BE312" s="4">
        <v>4</v>
      </c>
      <c r="BF312" s="8">
        <v>231.96</v>
      </c>
      <c r="BG312" s="7">
        <v>0.75</v>
      </c>
      <c r="BH312" s="7">
        <v>0.75</v>
      </c>
      <c r="BI312" s="7">
        <v>0.7143</v>
      </c>
      <c r="BJ312" s="4">
        <v>5</v>
      </c>
      <c r="BK312" s="8">
        <v>289.95</v>
      </c>
      <c r="BL312" s="2" t="s">
        <v>1479</v>
      </c>
      <c r="BM312" s="7">
        <v>1</v>
      </c>
      <c r="BN312" s="7">
        <v>1</v>
      </c>
      <c r="BO312" s="4">
        <v>5</v>
      </c>
      <c r="BP312" s="8">
        <v>289.95</v>
      </c>
      <c r="BQ312" s="4">
        <v>2</v>
      </c>
      <c r="BR312" s="8">
        <v>115.98</v>
      </c>
      <c r="BS312" s="7">
        <v>1.5</v>
      </c>
      <c r="BT312" s="7">
        <v>1.5</v>
      </c>
      <c r="BU312" s="2" t="s">
        <v>210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200</v>
      </c>
      <c r="CH312" s="2" t="s">
        <v>200</v>
      </c>
      <c r="CI312" s="2" t="s">
        <v>200</v>
      </c>
      <c r="CJ312" s="2" t="s">
        <v>200</v>
      </c>
      <c r="CK312" s="2" t="s">
        <v>200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200</v>
      </c>
      <c r="CU312" s="2" t="s">
        <v>200</v>
      </c>
      <c r="CV312" s="2" t="s">
        <v>200</v>
      </c>
      <c r="CW312" s="2" t="s">
        <v>200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200</v>
      </c>
      <c r="DG312" s="2" t="s">
        <v>200</v>
      </c>
      <c r="DH312" s="2" t="s">
        <v>200</v>
      </c>
      <c r="DI312" s="2" t="s">
        <v>200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200</v>
      </c>
      <c r="DS312" s="2" t="s">
        <v>200</v>
      </c>
      <c r="DT312" s="2" t="s">
        <v>200</v>
      </c>
      <c r="DU312" s="2" t="s">
        <v>200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200</v>
      </c>
      <c r="EE312" s="2" t="s">
        <v>200</v>
      </c>
      <c r="EF312" s="2" t="s">
        <v>200</v>
      </c>
      <c r="EG312" s="2" t="s">
        <v>200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200</v>
      </c>
      <c r="EQ312" s="2" t="s">
        <v>200</v>
      </c>
      <c r="ER312" s="2" t="s">
        <v>200</v>
      </c>
      <c r="ES312" s="2" t="s">
        <v>200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200</v>
      </c>
      <c r="FC312" s="2" t="s">
        <v>200</v>
      </c>
      <c r="FD312" s="2" t="s">
        <v>200</v>
      </c>
      <c r="FE312" s="2" t="s">
        <v>200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200</v>
      </c>
      <c r="FN312" s="2" t="s">
        <v>200</v>
      </c>
      <c r="FO312" s="2" t="s">
        <v>200</v>
      </c>
      <c r="FP312" s="2" t="s">
        <v>200</v>
      </c>
      <c r="FQ312" s="2" t="s">
        <v>200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200</v>
      </c>
      <c r="FZ312" s="2" t="s">
        <v>200</v>
      </c>
      <c r="GA312" s="2" t="s">
        <v>200</v>
      </c>
      <c r="GB312" s="2" t="s">
        <v>200</v>
      </c>
      <c r="GC312" s="2" t="s">
        <v>200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200</v>
      </c>
      <c r="GM312" s="2" t="s">
        <v>200</v>
      </c>
      <c r="GN312" s="2" t="s">
        <v>200</v>
      </c>
      <c r="GO312" s="2" t="s">
        <v>200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200</v>
      </c>
      <c r="GX312" s="2" t="s">
        <v>200</v>
      </c>
      <c r="GY312" s="2" t="s">
        <v>200</v>
      </c>
      <c r="GZ312" s="2" t="s">
        <v>200</v>
      </c>
      <c r="HA312" s="2" t="s">
        <v>200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200</v>
      </c>
      <c r="HJ312" s="2" t="s">
        <v>200</v>
      </c>
      <c r="HK312" s="2" t="s">
        <v>200</v>
      </c>
      <c r="HL312" s="2" t="s">
        <v>200</v>
      </c>
      <c r="HM312" s="2" t="s">
        <v>200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200</v>
      </c>
      <c r="HW312" s="2" t="s">
        <v>200</v>
      </c>
      <c r="HX312" s="2" t="s">
        <v>200</v>
      </c>
      <c r="HY312" s="2" t="s">
        <v>200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200</v>
      </c>
      <c r="IH312" s="2" t="s">
        <v>200</v>
      </c>
      <c r="II312" s="2" t="s">
        <v>200</v>
      </c>
      <c r="IJ312" s="2" t="s">
        <v>200</v>
      </c>
      <c r="IK312" s="2" t="s">
        <v>200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200</v>
      </c>
      <c r="IT312" s="2" t="s">
        <v>200</v>
      </c>
      <c r="IU312" s="2" t="s">
        <v>200</v>
      </c>
      <c r="IV312" s="2" t="s">
        <v>200</v>
      </c>
      <c r="IW312" s="2" t="s">
        <v>200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200</v>
      </c>
      <c r="JF312" s="2" t="s">
        <v>200</v>
      </c>
      <c r="JG312" s="2" t="s">
        <v>200</v>
      </c>
      <c r="JH312" s="2" t="s">
        <v>200</v>
      </c>
      <c r="JI312" s="2" t="s">
        <v>200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200</v>
      </c>
      <c r="JR312" s="2" t="s">
        <v>200</v>
      </c>
      <c r="JS312" s="2" t="s">
        <v>200</v>
      </c>
      <c r="JT312" s="2" t="s">
        <v>200</v>
      </c>
      <c r="JU312" s="2" t="s">
        <v>200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200</v>
      </c>
      <c r="KD312" s="2" t="s">
        <v>200</v>
      </c>
      <c r="KE312" s="2" t="s">
        <v>200</v>
      </c>
      <c r="KF312" s="2" t="s">
        <v>200</v>
      </c>
      <c r="KG312" s="2" t="s">
        <v>200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200</v>
      </c>
      <c r="LC312" s="2" t="s">
        <v>200</v>
      </c>
      <c r="LD312" s="2" t="s">
        <v>200</v>
      </c>
      <c r="LE312" s="2" t="s">
        <v>200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200</v>
      </c>
      <c r="ML312" s="2" t="s">
        <v>200</v>
      </c>
      <c r="MM312" s="2" t="s">
        <v>200</v>
      </c>
      <c r="MN312" s="2" t="s">
        <v>200</v>
      </c>
      <c r="MO312" s="2" t="s">
        <v>200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200</v>
      </c>
      <c r="MX312" s="2" t="s">
        <v>200</v>
      </c>
      <c r="MY312" s="2" t="s">
        <v>200</v>
      </c>
      <c r="MZ312" s="2" t="s">
        <v>200</v>
      </c>
      <c r="NA312" s="2" t="s">
        <v>200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200</v>
      </c>
      <c r="NK312" s="2" t="s">
        <v>200</v>
      </c>
      <c r="NL312" s="2" t="s">
        <v>200</v>
      </c>
      <c r="NM312" s="2" t="s">
        <v>200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200</v>
      </c>
      <c r="OH312" s="2" t="s">
        <v>200</v>
      </c>
      <c r="OI312" s="2" t="s">
        <v>200</v>
      </c>
      <c r="OJ312" s="2" t="s">
        <v>200</v>
      </c>
      <c r="OK312" s="2" t="s">
        <v>200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200</v>
      </c>
      <c r="PR312" s="2" t="s">
        <v>200</v>
      </c>
      <c r="PS312" s="2" t="s">
        <v>200</v>
      </c>
      <c r="PT312" s="2" t="s">
        <v>200</v>
      </c>
      <c r="PU312" s="2" t="s">
        <v>200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>
        <v>212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3130</v>
      </c>
      <c r="B313" s="2" t="s">
        <v>189</v>
      </c>
      <c r="C313" s="2" t="s">
        <v>2693</v>
      </c>
      <c r="D313" s="2" t="s">
        <v>2274</v>
      </c>
      <c r="E313" s="2" t="s">
        <v>2275</v>
      </c>
      <c r="F313" s="2" t="s">
        <v>3084</v>
      </c>
      <c r="G313" s="2" t="s">
        <v>3084</v>
      </c>
      <c r="H313" s="2" t="s">
        <v>3084</v>
      </c>
      <c r="I313" s="2" t="s">
        <v>3128</v>
      </c>
      <c r="J313" s="2" t="s">
        <v>3129</v>
      </c>
      <c r="K313" s="2" t="s">
        <v>2844</v>
      </c>
      <c r="L313" s="3">
        <v>57.99</v>
      </c>
      <c r="M313" s="3">
        <v>60.89</v>
      </c>
      <c r="N313" s="3">
        <v>99.99</v>
      </c>
      <c r="O313" s="2" t="s">
        <v>197</v>
      </c>
      <c r="P313" s="2" t="s">
        <v>3087</v>
      </c>
      <c r="Q313" s="2" t="s">
        <v>199</v>
      </c>
      <c r="R313" s="2" t="s">
        <v>16</v>
      </c>
      <c r="S313" s="2" t="s">
        <v>200</v>
      </c>
      <c r="T313" s="2" t="s">
        <v>200</v>
      </c>
      <c r="U313" s="2" t="s">
        <v>2821</v>
      </c>
      <c r="V313" s="2" t="s">
        <v>1485</v>
      </c>
      <c r="W313" s="2" t="s">
        <v>200</v>
      </c>
      <c r="X313" s="2" t="s">
        <v>200</v>
      </c>
      <c r="Y313" s="2" t="s">
        <v>3092</v>
      </c>
      <c r="Z313" s="4">
        <v>236</v>
      </c>
      <c r="AA313" s="4">
        <f>=ROUNDDOWN(118,0)</f>
      </c>
      <c r="AB313" s="5">
        <v>2</v>
      </c>
      <c r="AC313" s="2" t="s">
        <v>200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/>
      <c r="AP313" s="4">
        <v>2</v>
      </c>
      <c r="AQ313" s="8">
        <v>115.98</v>
      </c>
      <c r="AR313" s="4">
        <v>2</v>
      </c>
      <c r="AS313" s="8">
        <v>115.98</v>
      </c>
      <c r="AT313" s="7"/>
      <c r="AU313" s="7"/>
      <c r="AV313" s="4">
        <v>2</v>
      </c>
      <c r="AW313" s="8">
        <v>115.98</v>
      </c>
      <c r="AX313" s="4">
        <v>2</v>
      </c>
      <c r="AY313" s="8">
        <v>115.98</v>
      </c>
      <c r="AZ313" s="7"/>
      <c r="BA313" s="7"/>
      <c r="BB313" s="7">
        <v>1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>
        <v>0.2857</v>
      </c>
      <c r="BJ313" s="4">
        <v>2</v>
      </c>
      <c r="BK313" s="8">
        <v>115.98</v>
      </c>
      <c r="BL313" s="2" t="s">
        <v>1479</v>
      </c>
      <c r="BM313" s="7">
        <v>1</v>
      </c>
      <c r="BN313" s="7">
        <v>1</v>
      </c>
      <c r="BO313" s="4">
        <v>2</v>
      </c>
      <c r="BP313" s="8">
        <v>115.98</v>
      </c>
      <c r="BQ313" s="4">
        <v>2</v>
      </c>
      <c r="BR313" s="8">
        <v>115.98</v>
      </c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200</v>
      </c>
      <c r="CH313" s="2" t="s">
        <v>200</v>
      </c>
      <c r="CI313" s="2" t="s">
        <v>200</v>
      </c>
      <c r="CJ313" s="2" t="s">
        <v>200</v>
      </c>
      <c r="CK313" s="2" t="s">
        <v>200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200</v>
      </c>
      <c r="CU313" s="2" t="s">
        <v>200</v>
      </c>
      <c r="CV313" s="2" t="s">
        <v>200</v>
      </c>
      <c r="CW313" s="2" t="s">
        <v>200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200</v>
      </c>
      <c r="DF313" s="2" t="s">
        <v>200</v>
      </c>
      <c r="DG313" s="2" t="s">
        <v>200</v>
      </c>
      <c r="DH313" s="2" t="s">
        <v>200</v>
      </c>
      <c r="DI313" s="2" t="s">
        <v>200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200</v>
      </c>
      <c r="DR313" s="2" t="s">
        <v>200</v>
      </c>
      <c r="DS313" s="2" t="s">
        <v>200</v>
      </c>
      <c r="DT313" s="2" t="s">
        <v>200</v>
      </c>
      <c r="DU313" s="2" t="s">
        <v>200</v>
      </c>
      <c r="DV313" s="2" t="s">
        <v>200</v>
      </c>
      <c r="DW313" s="4"/>
      <c r="DX313" s="8"/>
      <c r="DY313" s="4"/>
      <c r="DZ313" s="8"/>
      <c r="EA313" s="7"/>
      <c r="EB313" s="7"/>
      <c r="EC313" s="2" t="s">
        <v>200</v>
      </c>
      <c r="ED313" s="2" t="s">
        <v>200</v>
      </c>
      <c r="EE313" s="2" t="s">
        <v>200</v>
      </c>
      <c r="EF313" s="2" t="s">
        <v>200</v>
      </c>
      <c r="EG313" s="2" t="s">
        <v>200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200</v>
      </c>
      <c r="EP313" s="2" t="s">
        <v>200</v>
      </c>
      <c r="EQ313" s="2" t="s">
        <v>200</v>
      </c>
      <c r="ER313" s="2" t="s">
        <v>200</v>
      </c>
      <c r="ES313" s="2" t="s">
        <v>200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200</v>
      </c>
      <c r="FC313" s="2" t="s">
        <v>200</v>
      </c>
      <c r="FD313" s="2" t="s">
        <v>200</v>
      </c>
      <c r="FE313" s="2" t="s">
        <v>200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200</v>
      </c>
      <c r="FO313" s="2" t="s">
        <v>200</v>
      </c>
      <c r="FP313" s="2" t="s">
        <v>200</v>
      </c>
      <c r="FQ313" s="2" t="s">
        <v>200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200</v>
      </c>
      <c r="GA313" s="2" t="s">
        <v>200</v>
      </c>
      <c r="GB313" s="2" t="s">
        <v>200</v>
      </c>
      <c r="GC313" s="2" t="s">
        <v>200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200</v>
      </c>
      <c r="GM313" s="2" t="s">
        <v>200</v>
      </c>
      <c r="GN313" s="2" t="s">
        <v>200</v>
      </c>
      <c r="GO313" s="2" t="s">
        <v>200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200</v>
      </c>
      <c r="GX313" s="2" t="s">
        <v>200</v>
      </c>
      <c r="GY313" s="2" t="s">
        <v>200</v>
      </c>
      <c r="GZ313" s="2" t="s">
        <v>200</v>
      </c>
      <c r="HA313" s="2" t="s">
        <v>200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200</v>
      </c>
      <c r="HJ313" s="2" t="s">
        <v>200</v>
      </c>
      <c r="HK313" s="2" t="s">
        <v>200</v>
      </c>
      <c r="HL313" s="2" t="s">
        <v>200</v>
      </c>
      <c r="HM313" s="2" t="s">
        <v>200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200</v>
      </c>
      <c r="HW313" s="2" t="s">
        <v>200</v>
      </c>
      <c r="HX313" s="2" t="s">
        <v>200</v>
      </c>
      <c r="HY313" s="2" t="s">
        <v>200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200</v>
      </c>
      <c r="IH313" s="2" t="s">
        <v>200</v>
      </c>
      <c r="II313" s="2" t="s">
        <v>200</v>
      </c>
      <c r="IJ313" s="2" t="s">
        <v>200</v>
      </c>
      <c r="IK313" s="2" t="s">
        <v>200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200</v>
      </c>
      <c r="IT313" s="2" t="s">
        <v>200</v>
      </c>
      <c r="IU313" s="2" t="s">
        <v>200</v>
      </c>
      <c r="IV313" s="2" t="s">
        <v>200</v>
      </c>
      <c r="IW313" s="2" t="s">
        <v>200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200</v>
      </c>
      <c r="JF313" s="2" t="s">
        <v>200</v>
      </c>
      <c r="JG313" s="2" t="s">
        <v>200</v>
      </c>
      <c r="JH313" s="2" t="s">
        <v>200</v>
      </c>
      <c r="JI313" s="2" t="s">
        <v>200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200</v>
      </c>
      <c r="JS313" s="2" t="s">
        <v>200</v>
      </c>
      <c r="JT313" s="2" t="s">
        <v>200</v>
      </c>
      <c r="JU313" s="2" t="s">
        <v>200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200</v>
      </c>
      <c r="KD313" s="2" t="s">
        <v>200</v>
      </c>
      <c r="KE313" s="2" t="s">
        <v>200</v>
      </c>
      <c r="KF313" s="2" t="s">
        <v>200</v>
      </c>
      <c r="KG313" s="2" t="s">
        <v>200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200</v>
      </c>
      <c r="KP313" s="2" t="s">
        <v>200</v>
      </c>
      <c r="KQ313" s="2" t="s">
        <v>200</v>
      </c>
      <c r="KR313" s="2" t="s">
        <v>200</v>
      </c>
      <c r="KS313" s="2" t="s">
        <v>200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200</v>
      </c>
      <c r="LB313" s="2" t="s">
        <v>200</v>
      </c>
      <c r="LC313" s="2" t="s">
        <v>200</v>
      </c>
      <c r="LD313" s="2" t="s">
        <v>200</v>
      </c>
      <c r="LE313" s="2" t="s">
        <v>200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200</v>
      </c>
      <c r="LZ313" s="2" t="s">
        <v>200</v>
      </c>
      <c r="MA313" s="2" t="s">
        <v>200</v>
      </c>
      <c r="MB313" s="2" t="s">
        <v>200</v>
      </c>
      <c r="MC313" s="2" t="s">
        <v>200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200</v>
      </c>
      <c r="ML313" s="2" t="s">
        <v>200</v>
      </c>
      <c r="MM313" s="2" t="s">
        <v>200</v>
      </c>
      <c r="MN313" s="2" t="s">
        <v>200</v>
      </c>
      <c r="MO313" s="2" t="s">
        <v>200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200</v>
      </c>
      <c r="MX313" s="2" t="s">
        <v>200</v>
      </c>
      <c r="MY313" s="2" t="s">
        <v>200</v>
      </c>
      <c r="MZ313" s="2" t="s">
        <v>200</v>
      </c>
      <c r="NA313" s="2" t="s">
        <v>200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200</v>
      </c>
      <c r="NK313" s="2" t="s">
        <v>200</v>
      </c>
      <c r="NL313" s="2" t="s">
        <v>200</v>
      </c>
      <c r="NM313" s="2" t="s">
        <v>200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200</v>
      </c>
      <c r="OH313" s="2" t="s">
        <v>200</v>
      </c>
      <c r="OI313" s="2" t="s">
        <v>200</v>
      </c>
      <c r="OJ313" s="2" t="s">
        <v>200</v>
      </c>
      <c r="OK313" s="2" t="s">
        <v>200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200</v>
      </c>
      <c r="PS313" s="2" t="s">
        <v>200</v>
      </c>
      <c r="PT313" s="2" t="s">
        <v>200</v>
      </c>
      <c r="PU313" s="2" t="s">
        <v>200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>
        <v>236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3131</v>
      </c>
      <c r="B314" s="2" t="s">
        <v>189</v>
      </c>
      <c r="C314" s="2" t="s">
        <v>2693</v>
      </c>
      <c r="D314" s="2" t="s">
        <v>2274</v>
      </c>
      <c r="E314" s="2" t="s">
        <v>2275</v>
      </c>
      <c r="F314" s="2" t="s">
        <v>3132</v>
      </c>
      <c r="G314" s="2" t="s">
        <v>3132</v>
      </c>
      <c r="H314" s="2" t="s">
        <v>3132</v>
      </c>
      <c r="I314" s="2" t="s">
        <v>3133</v>
      </c>
      <c r="J314" s="2" t="s">
        <v>195</v>
      </c>
      <c r="K314" s="2" t="s">
        <v>2844</v>
      </c>
      <c r="L314" s="3">
        <v>58.97</v>
      </c>
      <c r="M314" s="3">
        <v>61.92</v>
      </c>
      <c r="N314" s="3">
        <v>129.99</v>
      </c>
      <c r="O314" s="2" t="s">
        <v>395</v>
      </c>
      <c r="P314" s="2" t="s">
        <v>396</v>
      </c>
      <c r="Q314" s="2" t="s">
        <v>199</v>
      </c>
      <c r="R314" s="2" t="s">
        <v>200</v>
      </c>
      <c r="S314" s="2" t="s">
        <v>3134</v>
      </c>
      <c r="T314" s="2" t="s">
        <v>202</v>
      </c>
      <c r="U314" s="2" t="s">
        <v>203</v>
      </c>
      <c r="V314" s="2" t="s">
        <v>204</v>
      </c>
      <c r="W314" s="2" t="s">
        <v>2735</v>
      </c>
      <c r="X314" s="2" t="s">
        <v>2798</v>
      </c>
      <c r="Y314" s="2" t="s">
        <v>3135</v>
      </c>
      <c r="Z314" s="4">
        <v>211</v>
      </c>
      <c r="AA314" s="4">
        <f>=ROUNDDOWN(70.3333333333333,0)</f>
      </c>
      <c r="AB314" s="5">
        <v>3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/>
      <c r="AP314" s="4">
        <v>1</v>
      </c>
      <c r="AQ314" s="8">
        <v>40.12</v>
      </c>
      <c r="AR314" s="4">
        <v>2</v>
      </c>
      <c r="AS314" s="8">
        <v>134.36</v>
      </c>
      <c r="AT314" s="7">
        <v>-0.5</v>
      </c>
      <c r="AU314" s="7">
        <v>-0.7014</v>
      </c>
      <c r="AV314" s="4">
        <v>4</v>
      </c>
      <c r="AW314" s="8">
        <v>231.61</v>
      </c>
      <c r="AX314" s="4">
        <v>3</v>
      </c>
      <c r="AY314" s="8">
        <v>212.69</v>
      </c>
      <c r="AZ314" s="7">
        <v>0.3333</v>
      </c>
      <c r="BA314" s="7">
        <v>0.089</v>
      </c>
      <c r="BB314" s="7">
        <v>0.1732</v>
      </c>
      <c r="BC314" s="4">
        <v>4</v>
      </c>
      <c r="BD314" s="8">
        <v>231.61</v>
      </c>
      <c r="BE314" s="4">
        <v>3</v>
      </c>
      <c r="BF314" s="8">
        <v>212.69</v>
      </c>
      <c r="BG314" s="7">
        <v>0.3333</v>
      </c>
      <c r="BH314" s="7">
        <v>0.089</v>
      </c>
      <c r="BI314" s="7">
        <v>1</v>
      </c>
      <c r="BJ314" s="4">
        <v>1</v>
      </c>
      <c r="BK314" s="8">
        <v>40.12</v>
      </c>
      <c r="BL314" s="2" t="s">
        <v>3136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210</v>
      </c>
      <c r="BV314" s="2" t="s">
        <v>197</v>
      </c>
      <c r="BW314" s="2" t="s">
        <v>200</v>
      </c>
      <c r="BX314" s="2" t="s">
        <v>200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210</v>
      </c>
      <c r="CH314" s="2" t="s">
        <v>197</v>
      </c>
      <c r="CI314" s="2" t="s">
        <v>318</v>
      </c>
      <c r="CJ314" s="2" t="s">
        <v>543</v>
      </c>
      <c r="CK314" s="2" t="s">
        <v>212</v>
      </c>
      <c r="CL314" s="2" t="s">
        <v>200</v>
      </c>
      <c r="CM314" s="4"/>
      <c r="CN314" s="8"/>
      <c r="CO314" s="4">
        <v>1</v>
      </c>
      <c r="CP314" s="8">
        <v>69.35</v>
      </c>
      <c r="CQ314" s="7">
        <v>-1</v>
      </c>
      <c r="CR314" s="7">
        <v>-1</v>
      </c>
      <c r="CS314" s="2" t="s">
        <v>210</v>
      </c>
      <c r="CT314" s="2" t="s">
        <v>251</v>
      </c>
      <c r="CU314" s="2" t="s">
        <v>771</v>
      </c>
      <c r="CV314" s="2" t="s">
        <v>3137</v>
      </c>
      <c r="CW314" s="2" t="s">
        <v>499</v>
      </c>
      <c r="CX314" s="2" t="s">
        <v>200</v>
      </c>
      <c r="CY314" s="4"/>
      <c r="CZ314" s="8"/>
      <c r="DA314" s="4"/>
      <c r="DB314" s="8"/>
      <c r="DC314" s="7"/>
      <c r="DD314" s="7"/>
      <c r="DE314" s="2" t="s">
        <v>210</v>
      </c>
      <c r="DF314" s="2" t="s">
        <v>197</v>
      </c>
      <c r="DG314" s="2" t="s">
        <v>318</v>
      </c>
      <c r="DH314" s="2" t="s">
        <v>272</v>
      </c>
      <c r="DI314" s="2" t="s">
        <v>212</v>
      </c>
      <c r="DJ314" s="2" t="s">
        <v>200</v>
      </c>
      <c r="DK314" s="4">
        <v>1</v>
      </c>
      <c r="DL314" s="8">
        <v>40.12</v>
      </c>
      <c r="DM314" s="4"/>
      <c r="DN314" s="8"/>
      <c r="DO314" s="7"/>
      <c r="DP314" s="7"/>
      <c r="DQ314" s="2" t="s">
        <v>210</v>
      </c>
      <c r="DR314" s="2" t="s">
        <v>197</v>
      </c>
      <c r="DS314" s="2" t="s">
        <v>537</v>
      </c>
      <c r="DT314" s="2" t="s">
        <v>3138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1787</v>
      </c>
      <c r="EF314" s="2" t="s">
        <v>1072</v>
      </c>
      <c r="EG314" s="2" t="s">
        <v>212</v>
      </c>
      <c r="EH314" s="2" t="s">
        <v>200</v>
      </c>
      <c r="EI314" s="4"/>
      <c r="EJ314" s="8"/>
      <c r="EK314" s="4">
        <v>1</v>
      </c>
      <c r="EL314" s="8">
        <v>65.01</v>
      </c>
      <c r="EM314" s="7">
        <v>-1</v>
      </c>
      <c r="EN314" s="7">
        <v>-1</v>
      </c>
      <c r="EO314" s="2" t="s">
        <v>210</v>
      </c>
      <c r="EP314" s="2" t="s">
        <v>197</v>
      </c>
      <c r="EQ314" s="2" t="s">
        <v>1124</v>
      </c>
      <c r="ER314" s="2" t="s">
        <v>1774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210</v>
      </c>
      <c r="FB314" s="2" t="s">
        <v>197</v>
      </c>
      <c r="FC314" s="2" t="s">
        <v>1272</v>
      </c>
      <c r="FD314" s="2" t="s">
        <v>3139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210</v>
      </c>
      <c r="FN314" s="2" t="s">
        <v>197</v>
      </c>
      <c r="FO314" s="2" t="s">
        <v>365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228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254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254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254</v>
      </c>
      <c r="HJ314" s="2" t="s">
        <v>197</v>
      </c>
      <c r="HK314" s="2" t="s">
        <v>200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254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210</v>
      </c>
      <c r="IH314" s="2" t="s">
        <v>197</v>
      </c>
      <c r="II314" s="2" t="s">
        <v>318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228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254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210</v>
      </c>
      <c r="JR314" s="2" t="s">
        <v>197</v>
      </c>
      <c r="JS314" s="2" t="s">
        <v>1817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228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210</v>
      </c>
      <c r="KP314" s="2" t="s">
        <v>243</v>
      </c>
      <c r="KQ314" s="2" t="s">
        <v>1124</v>
      </c>
      <c r="KR314" s="2" t="s">
        <v>1722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242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243</v>
      </c>
      <c r="LO314" s="2" t="s">
        <v>412</v>
      </c>
      <c r="LP314" s="2" t="s">
        <v>200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254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228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242</v>
      </c>
      <c r="MX314" s="2" t="s">
        <v>243</v>
      </c>
      <c r="MY314" s="2" t="s">
        <v>200</v>
      </c>
      <c r="MZ314" s="2" t="s">
        <v>200</v>
      </c>
      <c r="NA314" s="2" t="s">
        <v>212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254</v>
      </c>
      <c r="NJ314" s="2" t="s">
        <v>197</v>
      </c>
      <c r="NK314" s="2" t="s">
        <v>200</v>
      </c>
      <c r="NL314" s="2" t="s">
        <v>200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210</v>
      </c>
      <c r="NV314" s="2" t="s">
        <v>243</v>
      </c>
      <c r="NW314" s="2" t="s">
        <v>2722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242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210</v>
      </c>
      <c r="PF314" s="2" t="s">
        <v>197</v>
      </c>
      <c r="PG314" s="2" t="s">
        <v>378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242</v>
      </c>
      <c r="PR314" s="2" t="s">
        <v>197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254</v>
      </c>
      <c r="QD314" s="2" t="s">
        <v>197</v>
      </c>
      <c r="QE314" s="2" t="s">
        <v>200</v>
      </c>
      <c r="QF314" s="2" t="s">
        <v>200</v>
      </c>
      <c r="QG314" s="2" t="s">
        <v>212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200</v>
      </c>
      <c r="QP314" s="2" t="s">
        <v>200</v>
      </c>
      <c r="QQ314" s="2" t="s">
        <v>200</v>
      </c>
      <c r="QR314" s="2" t="s">
        <v>200</v>
      </c>
      <c r="QS314" s="2" t="s">
        <v>200</v>
      </c>
      <c r="QT314" s="2" t="s">
        <v>200</v>
      </c>
      <c r="QU314" s="4">
        <v>211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3140</v>
      </c>
      <c r="B315" s="2" t="s">
        <v>189</v>
      </c>
      <c r="C315" s="2" t="s">
        <v>2693</v>
      </c>
      <c r="D315" s="2" t="s">
        <v>2274</v>
      </c>
      <c r="E315" s="2" t="s">
        <v>2275</v>
      </c>
      <c r="F315" s="2" t="s">
        <v>3132</v>
      </c>
      <c r="G315" s="2" t="s">
        <v>3132</v>
      </c>
      <c r="H315" s="2" t="s">
        <v>3132</v>
      </c>
      <c r="I315" s="2" t="s">
        <v>3133</v>
      </c>
      <c r="J315" s="2" t="s">
        <v>262</v>
      </c>
      <c r="K315" s="2" t="s">
        <v>2844</v>
      </c>
      <c r="L315" s="3">
        <v>68.11</v>
      </c>
      <c r="M315" s="3">
        <v>71.52</v>
      </c>
      <c r="N315" s="3">
        <v>149.99</v>
      </c>
      <c r="O315" s="2" t="s">
        <v>395</v>
      </c>
      <c r="P315" s="2" t="s">
        <v>396</v>
      </c>
      <c r="Q315" s="2" t="s">
        <v>199</v>
      </c>
      <c r="R315" s="2" t="s">
        <v>200</v>
      </c>
      <c r="S315" s="2" t="s">
        <v>3134</v>
      </c>
      <c r="T315" s="2" t="s">
        <v>202</v>
      </c>
      <c r="U315" s="2" t="s">
        <v>203</v>
      </c>
      <c r="V315" s="2" t="s">
        <v>204</v>
      </c>
      <c r="W315" s="2" t="s">
        <v>2735</v>
      </c>
      <c r="X315" s="2" t="s">
        <v>2798</v>
      </c>
      <c r="Y315" s="2" t="s">
        <v>3135</v>
      </c>
      <c r="Z315" s="4">
        <v>139</v>
      </c>
      <c r="AA315" s="4">
        <f>=ROUNDDOWN(23.1666666666667,0)</f>
      </c>
      <c r="AB315" s="5">
        <v>6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/>
      <c r="AP315" s="4">
        <v>3</v>
      </c>
      <c r="AQ315" s="8">
        <v>191.49</v>
      </c>
      <c r="AR315" s="4">
        <v>1</v>
      </c>
      <c r="AS315" s="8">
        <v>78.33</v>
      </c>
      <c r="AT315" s="7">
        <v>2</v>
      </c>
      <c r="AU315" s="7">
        <v>1.4447</v>
      </c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0.8268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3</v>
      </c>
      <c r="BK315" s="8">
        <v>191.49</v>
      </c>
      <c r="BL315" s="2" t="s">
        <v>824</v>
      </c>
      <c r="BM315" s="7">
        <v>1</v>
      </c>
      <c r="BN315" s="7">
        <v>1</v>
      </c>
      <c r="BO315" s="4">
        <v>1</v>
      </c>
      <c r="BP315" s="8">
        <v>39.16</v>
      </c>
      <c r="BQ315" s="4">
        <v>1</v>
      </c>
      <c r="BR315" s="8">
        <v>78.33</v>
      </c>
      <c r="BS315" s="7"/>
      <c r="BT315" s="7">
        <v>-0.5001</v>
      </c>
      <c r="BU315" s="2" t="s">
        <v>210</v>
      </c>
      <c r="BV315" s="2" t="s">
        <v>197</v>
      </c>
      <c r="BW315" s="2" t="s">
        <v>200</v>
      </c>
      <c r="BX315" s="2" t="s">
        <v>200</v>
      </c>
      <c r="BY315" s="2" t="s">
        <v>212</v>
      </c>
      <c r="BZ315" s="2" t="s">
        <v>200</v>
      </c>
      <c r="CA315" s="4"/>
      <c r="CB315" s="8"/>
      <c r="CC315" s="4"/>
      <c r="CD315" s="8"/>
      <c r="CE315" s="7"/>
      <c r="CF315" s="7"/>
      <c r="CG315" s="2" t="s">
        <v>210</v>
      </c>
      <c r="CH315" s="2" t="s">
        <v>197</v>
      </c>
      <c r="CI315" s="2" t="s">
        <v>318</v>
      </c>
      <c r="CJ315" s="2" t="s">
        <v>3141</v>
      </c>
      <c r="CK315" s="2" t="s">
        <v>212</v>
      </c>
      <c r="CL315" s="2" t="s">
        <v>200</v>
      </c>
      <c r="CM315" s="4"/>
      <c r="CN315" s="8"/>
      <c r="CO315" s="4"/>
      <c r="CP315" s="8"/>
      <c r="CQ315" s="7"/>
      <c r="CR315" s="7"/>
      <c r="CS315" s="2" t="s">
        <v>210</v>
      </c>
      <c r="CT315" s="2" t="s">
        <v>251</v>
      </c>
      <c r="CU315" s="2" t="s">
        <v>771</v>
      </c>
      <c r="CV315" s="2" t="s">
        <v>2331</v>
      </c>
      <c r="CW315" s="2" t="s">
        <v>499</v>
      </c>
      <c r="CX315" s="2" t="s">
        <v>200</v>
      </c>
      <c r="CY315" s="4"/>
      <c r="CZ315" s="8"/>
      <c r="DA315" s="4"/>
      <c r="DB315" s="8"/>
      <c r="DC315" s="7"/>
      <c r="DD315" s="7"/>
      <c r="DE315" s="2" t="s">
        <v>210</v>
      </c>
      <c r="DF315" s="2" t="s">
        <v>197</v>
      </c>
      <c r="DG315" s="2" t="s">
        <v>318</v>
      </c>
      <c r="DH315" s="2" t="s">
        <v>3142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537</v>
      </c>
      <c r="DT315" s="2" t="s">
        <v>557</v>
      </c>
      <c r="DU315" s="2" t="s">
        <v>212</v>
      </c>
      <c r="DV315" s="2" t="s">
        <v>200</v>
      </c>
      <c r="DW315" s="4">
        <v>1</v>
      </c>
      <c r="DX315" s="8">
        <v>77.24</v>
      </c>
      <c r="DY315" s="4"/>
      <c r="DZ315" s="8"/>
      <c r="EA315" s="7"/>
      <c r="EB315" s="7"/>
      <c r="EC315" s="2" t="s">
        <v>210</v>
      </c>
      <c r="ED315" s="2" t="s">
        <v>197</v>
      </c>
      <c r="EE315" s="2" t="s">
        <v>1787</v>
      </c>
      <c r="EF315" s="2" t="s">
        <v>780</v>
      </c>
      <c r="EG315" s="2" t="s">
        <v>212</v>
      </c>
      <c r="EH315" s="2" t="s">
        <v>200</v>
      </c>
      <c r="EI315" s="4">
        <v>1</v>
      </c>
      <c r="EJ315" s="8">
        <v>75.09</v>
      </c>
      <c r="EK315" s="4"/>
      <c r="EL315" s="8"/>
      <c r="EM315" s="7"/>
      <c r="EN315" s="7"/>
      <c r="EO315" s="2" t="s">
        <v>210</v>
      </c>
      <c r="EP315" s="2" t="s">
        <v>197</v>
      </c>
      <c r="EQ315" s="2" t="s">
        <v>1124</v>
      </c>
      <c r="ER315" s="2" t="s">
        <v>959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1272</v>
      </c>
      <c r="FD315" s="2" t="s">
        <v>384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210</v>
      </c>
      <c r="FN315" s="2" t="s">
        <v>197</v>
      </c>
      <c r="FO315" s="2" t="s">
        <v>365</v>
      </c>
      <c r="FP315" s="2" t="s">
        <v>3143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228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254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254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254</v>
      </c>
      <c r="HJ315" s="2" t="s">
        <v>197</v>
      </c>
      <c r="HK315" s="2" t="s">
        <v>200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254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210</v>
      </c>
      <c r="IH315" s="2" t="s">
        <v>197</v>
      </c>
      <c r="II315" s="2" t="s">
        <v>318</v>
      </c>
      <c r="IJ315" s="2" t="s">
        <v>1986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228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254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210</v>
      </c>
      <c r="JR315" s="2" t="s">
        <v>197</v>
      </c>
      <c r="JS315" s="2" t="s">
        <v>1817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228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210</v>
      </c>
      <c r="KP315" s="2" t="s">
        <v>243</v>
      </c>
      <c r="KQ315" s="2" t="s">
        <v>1124</v>
      </c>
      <c r="KR315" s="2" t="s">
        <v>3142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242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243</v>
      </c>
      <c r="LO315" s="2" t="s">
        <v>412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254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228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242</v>
      </c>
      <c r="MX315" s="2" t="s">
        <v>243</v>
      </c>
      <c r="MY315" s="2" t="s">
        <v>200</v>
      </c>
      <c r="MZ315" s="2" t="s">
        <v>200</v>
      </c>
      <c r="NA315" s="2" t="s">
        <v>212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254</v>
      </c>
      <c r="NJ315" s="2" t="s">
        <v>197</v>
      </c>
      <c r="NK315" s="2" t="s">
        <v>200</v>
      </c>
      <c r="NL315" s="2" t="s">
        <v>200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210</v>
      </c>
      <c r="NV315" s="2" t="s">
        <v>243</v>
      </c>
      <c r="NW315" s="2" t="s">
        <v>2722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242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210</v>
      </c>
      <c r="PF315" s="2" t="s">
        <v>197</v>
      </c>
      <c r="PG315" s="2" t="s">
        <v>378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242</v>
      </c>
      <c r="PR315" s="2" t="s">
        <v>197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254</v>
      </c>
      <c r="QD315" s="2" t="s">
        <v>197</v>
      </c>
      <c r="QE315" s="2" t="s">
        <v>200</v>
      </c>
      <c r="QF315" s="2" t="s">
        <v>200</v>
      </c>
      <c r="QG315" s="2" t="s">
        <v>212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200</v>
      </c>
      <c r="QP315" s="2" t="s">
        <v>200</v>
      </c>
      <c r="QQ315" s="2" t="s">
        <v>200</v>
      </c>
      <c r="QR315" s="2" t="s">
        <v>200</v>
      </c>
      <c r="QS315" s="2" t="s">
        <v>200</v>
      </c>
      <c r="QT315" s="2" t="s">
        <v>200</v>
      </c>
      <c r="QU315" s="4">
        <v>139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3144</v>
      </c>
      <c r="B316" s="2" t="s">
        <v>189</v>
      </c>
      <c r="C316" s="2" t="s">
        <v>2693</v>
      </c>
      <c r="D316" s="2" t="s">
        <v>2274</v>
      </c>
      <c r="E316" s="2" t="s">
        <v>3145</v>
      </c>
      <c r="F316" s="2" t="s">
        <v>2988</v>
      </c>
      <c r="G316" s="2" t="s">
        <v>2988</v>
      </c>
      <c r="H316" s="2" t="s">
        <v>200</v>
      </c>
      <c r="I316" s="2" t="s">
        <v>3146</v>
      </c>
      <c r="J316" s="2" t="s">
        <v>3147</v>
      </c>
      <c r="K316" s="2" t="s">
        <v>2844</v>
      </c>
      <c r="L316" s="3">
        <v>59.99</v>
      </c>
      <c r="M316" s="3">
        <v>62.99</v>
      </c>
      <c r="N316" s="3">
        <v>129.99</v>
      </c>
      <c r="O316" s="2" t="s">
        <v>197</v>
      </c>
      <c r="P316" s="2" t="s">
        <v>528</v>
      </c>
      <c r="Q316" s="2" t="s">
        <v>199</v>
      </c>
      <c r="R316" s="2" t="s">
        <v>200</v>
      </c>
      <c r="S316" s="2" t="s">
        <v>2954</v>
      </c>
      <c r="T316" s="2" t="s">
        <v>200</v>
      </c>
      <c r="U316" s="2" t="s">
        <v>200</v>
      </c>
      <c r="V316" s="2" t="s">
        <v>1594</v>
      </c>
      <c r="W316" s="2" t="s">
        <v>2735</v>
      </c>
      <c r="X316" s="2" t="s">
        <v>2245</v>
      </c>
      <c r="Y316" s="2" t="s">
        <v>3148</v>
      </c>
      <c r="Z316" s="4">
        <v>238</v>
      </c>
      <c r="AA316" s="4">
        <f>=ROUNDDOWN(34,0)</f>
      </c>
      <c r="AB316" s="5">
        <v>7</v>
      </c>
      <c r="AC316" s="2" t="s">
        <v>2907</v>
      </c>
      <c r="AD316" s="4">
        <v>20</v>
      </c>
      <c r="AE316" s="4">
        <v>180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/>
      <c r="AP316" s="4">
        <v>5</v>
      </c>
      <c r="AQ316" s="8">
        <v>325.83</v>
      </c>
      <c r="AR316" s="4">
        <v>5</v>
      </c>
      <c r="AS316" s="8">
        <v>346</v>
      </c>
      <c r="AT316" s="7"/>
      <c r="AU316" s="7">
        <v>-0.0583</v>
      </c>
      <c r="AV316" s="4">
        <v>5</v>
      </c>
      <c r="AW316" s="8">
        <v>325.83</v>
      </c>
      <c r="AX316" s="4">
        <v>5</v>
      </c>
      <c r="AY316" s="8">
        <v>346</v>
      </c>
      <c r="AZ316" s="7"/>
      <c r="BA316" s="7">
        <v>-0.0583</v>
      </c>
      <c r="BB316" s="7">
        <v>1</v>
      </c>
      <c r="BC316" s="4">
        <v>5</v>
      </c>
      <c r="BD316" s="8">
        <v>325.83</v>
      </c>
      <c r="BE316" s="4">
        <v>5</v>
      </c>
      <c r="BF316" s="8">
        <v>346</v>
      </c>
      <c r="BG316" s="7"/>
      <c r="BH316" s="7">
        <v>-0.0583</v>
      </c>
      <c r="BI316" s="7">
        <v>1</v>
      </c>
      <c r="BJ316" s="4">
        <v>5</v>
      </c>
      <c r="BK316" s="8">
        <v>325.83</v>
      </c>
      <c r="BL316" s="2" t="s">
        <v>594</v>
      </c>
      <c r="BM316" s="7">
        <v>1</v>
      </c>
      <c r="BN316" s="7">
        <v>1</v>
      </c>
      <c r="BO316" s="4">
        <v>1</v>
      </c>
      <c r="BP316" s="8">
        <v>68.94</v>
      </c>
      <c r="BQ316" s="4">
        <v>3</v>
      </c>
      <c r="BR316" s="8">
        <v>206.82</v>
      </c>
      <c r="BS316" s="7">
        <v>-0.6667</v>
      </c>
      <c r="BT316" s="7">
        <v>-0.6667</v>
      </c>
      <c r="BU316" s="2" t="s">
        <v>210</v>
      </c>
      <c r="BV316" s="2" t="s">
        <v>197</v>
      </c>
      <c r="BW316" s="2" t="s">
        <v>200</v>
      </c>
      <c r="BX316" s="2" t="s">
        <v>1854</v>
      </c>
      <c r="BY316" s="2" t="s">
        <v>212</v>
      </c>
      <c r="BZ316" s="2" t="s">
        <v>200</v>
      </c>
      <c r="CA316" s="4">
        <v>1</v>
      </c>
      <c r="CB316" s="8">
        <v>50.01</v>
      </c>
      <c r="CC316" s="4"/>
      <c r="CD316" s="8"/>
      <c r="CE316" s="7"/>
      <c r="CF316" s="7"/>
      <c r="CG316" s="2" t="s">
        <v>210</v>
      </c>
      <c r="CH316" s="2" t="s">
        <v>197</v>
      </c>
      <c r="CI316" s="2" t="s">
        <v>2263</v>
      </c>
      <c r="CJ316" s="2" t="s">
        <v>2477</v>
      </c>
      <c r="CK316" s="2" t="s">
        <v>212</v>
      </c>
      <c r="CL316" s="2" t="s">
        <v>200</v>
      </c>
      <c r="CM316" s="4"/>
      <c r="CN316" s="8"/>
      <c r="CO316" s="4"/>
      <c r="CP316" s="8"/>
      <c r="CQ316" s="7"/>
      <c r="CR316" s="7"/>
      <c r="CS316" s="2" t="s">
        <v>210</v>
      </c>
      <c r="CT316" s="2" t="s">
        <v>251</v>
      </c>
      <c r="CU316" s="2" t="s">
        <v>2776</v>
      </c>
      <c r="CV316" s="2" t="s">
        <v>2721</v>
      </c>
      <c r="CW316" s="2" t="s">
        <v>499</v>
      </c>
      <c r="CX316" s="2" t="s">
        <v>200</v>
      </c>
      <c r="CY316" s="4">
        <v>1</v>
      </c>
      <c r="CZ316" s="8">
        <v>73.04</v>
      </c>
      <c r="DA316" s="4">
        <v>1</v>
      </c>
      <c r="DB316" s="8">
        <v>73.04</v>
      </c>
      <c r="DC316" s="7"/>
      <c r="DD316" s="7"/>
      <c r="DE316" s="2" t="s">
        <v>210</v>
      </c>
      <c r="DF316" s="2" t="s">
        <v>197</v>
      </c>
      <c r="DG316" s="2" t="s">
        <v>2644</v>
      </c>
      <c r="DH316" s="2" t="s">
        <v>2504</v>
      </c>
      <c r="DI316" s="2" t="s">
        <v>212</v>
      </c>
      <c r="DJ316" s="2" t="s">
        <v>200</v>
      </c>
      <c r="DK316" s="4">
        <v>1</v>
      </c>
      <c r="DL316" s="8">
        <v>62.66</v>
      </c>
      <c r="DM316" s="4"/>
      <c r="DN316" s="8"/>
      <c r="DO316" s="7"/>
      <c r="DP316" s="7"/>
      <c r="DQ316" s="2" t="s">
        <v>210</v>
      </c>
      <c r="DR316" s="2" t="s">
        <v>197</v>
      </c>
      <c r="DS316" s="2" t="s">
        <v>3055</v>
      </c>
      <c r="DT316" s="2" t="s">
        <v>2720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1169</v>
      </c>
      <c r="EF316" s="2" t="s">
        <v>452</v>
      </c>
      <c r="EG316" s="2" t="s">
        <v>212</v>
      </c>
      <c r="EH316" s="2" t="s">
        <v>200</v>
      </c>
      <c r="EI316" s="4"/>
      <c r="EJ316" s="8"/>
      <c r="EK316" s="4">
        <v>1</v>
      </c>
      <c r="EL316" s="8">
        <v>66.14</v>
      </c>
      <c r="EM316" s="7">
        <v>-1</v>
      </c>
      <c r="EN316" s="7">
        <v>-1</v>
      </c>
      <c r="EO316" s="2" t="s">
        <v>210</v>
      </c>
      <c r="EP316" s="2" t="s">
        <v>197</v>
      </c>
      <c r="EQ316" s="2" t="s">
        <v>689</v>
      </c>
      <c r="ER316" s="2" t="s">
        <v>3149</v>
      </c>
      <c r="ES316" s="2" t="s">
        <v>212</v>
      </c>
      <c r="ET316" s="2" t="s">
        <v>200</v>
      </c>
      <c r="EU316" s="4">
        <v>1</v>
      </c>
      <c r="EV316" s="8">
        <v>71.18</v>
      </c>
      <c r="EW316" s="4"/>
      <c r="EX316" s="8"/>
      <c r="EY316" s="7"/>
      <c r="EZ316" s="7"/>
      <c r="FA316" s="2" t="s">
        <v>210</v>
      </c>
      <c r="FB316" s="2" t="s">
        <v>197</v>
      </c>
      <c r="FC316" s="2" t="s">
        <v>1646</v>
      </c>
      <c r="FD316" s="2" t="s">
        <v>3150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210</v>
      </c>
      <c r="FN316" s="2" t="s">
        <v>197</v>
      </c>
      <c r="FO316" s="2" t="s">
        <v>226</v>
      </c>
      <c r="FP316" s="2" t="s">
        <v>2288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1059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254</v>
      </c>
      <c r="GL316" s="2" t="s">
        <v>197</v>
      </c>
      <c r="GM316" s="2" t="s">
        <v>200</v>
      </c>
      <c r="GN316" s="2" t="s">
        <v>200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254</v>
      </c>
      <c r="GX316" s="2" t="s">
        <v>197</v>
      </c>
      <c r="GY316" s="2" t="s">
        <v>200</v>
      </c>
      <c r="GZ316" s="2" t="s">
        <v>200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233</v>
      </c>
      <c r="HL316" s="2" t="s">
        <v>2314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254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210</v>
      </c>
      <c r="IH316" s="2" t="s">
        <v>197</v>
      </c>
      <c r="II316" s="2" t="s">
        <v>3058</v>
      </c>
      <c r="IJ316" s="2" t="s">
        <v>2476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228</v>
      </c>
      <c r="IT316" s="2" t="s">
        <v>197</v>
      </c>
      <c r="IU316" s="2" t="s">
        <v>200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228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200</v>
      </c>
      <c r="JR316" s="2" t="s">
        <v>200</v>
      </c>
      <c r="JS316" s="2" t="s">
        <v>200</v>
      </c>
      <c r="JT316" s="2" t="s">
        <v>200</v>
      </c>
      <c r="JU316" s="2" t="s">
        <v>200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228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243</v>
      </c>
      <c r="KQ316" s="2" t="s">
        <v>945</v>
      </c>
      <c r="KR316" s="2" t="s">
        <v>1699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242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210</v>
      </c>
      <c r="LN316" s="2" t="s">
        <v>243</v>
      </c>
      <c r="LO316" s="2" t="s">
        <v>1743</v>
      </c>
      <c r="LP316" s="2" t="s">
        <v>200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406</v>
      </c>
      <c r="LZ316" s="2" t="s">
        <v>243</v>
      </c>
      <c r="MA316" s="2" t="s">
        <v>1111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210</v>
      </c>
      <c r="ML316" s="2" t="s">
        <v>251</v>
      </c>
      <c r="MM316" s="2" t="s">
        <v>2270</v>
      </c>
      <c r="MN316" s="2" t="s">
        <v>2167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200</v>
      </c>
      <c r="MY316" s="2" t="s">
        <v>200</v>
      </c>
      <c r="MZ316" s="2" t="s">
        <v>200</v>
      </c>
      <c r="NA316" s="2" t="s">
        <v>200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254</v>
      </c>
      <c r="NJ316" s="2" t="s">
        <v>197</v>
      </c>
      <c r="NK316" s="2" t="s">
        <v>200</v>
      </c>
      <c r="NL316" s="2" t="s">
        <v>200</v>
      </c>
      <c r="NM316" s="2" t="s">
        <v>212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210</v>
      </c>
      <c r="NV316" s="2" t="s">
        <v>243</v>
      </c>
      <c r="NW316" s="2" t="s">
        <v>2722</v>
      </c>
      <c r="NX316" s="2" t="s">
        <v>200</v>
      </c>
      <c r="NY316" s="2" t="s">
        <v>212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200</v>
      </c>
      <c r="OH316" s="2" t="s">
        <v>200</v>
      </c>
      <c r="OI316" s="2" t="s">
        <v>200</v>
      </c>
      <c r="OJ316" s="2" t="s">
        <v>200</v>
      </c>
      <c r="OK316" s="2" t="s">
        <v>200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210</v>
      </c>
      <c r="OT316" s="2" t="s">
        <v>243</v>
      </c>
      <c r="OU316" s="2" t="s">
        <v>1430</v>
      </c>
      <c r="OV316" s="2" t="s">
        <v>260</v>
      </c>
      <c r="OW316" s="2" t="s">
        <v>212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307</v>
      </c>
      <c r="PF316" s="2" t="s">
        <v>197</v>
      </c>
      <c r="PG316" s="2" t="s">
        <v>2505</v>
      </c>
      <c r="PH316" s="2" t="s">
        <v>200</v>
      </c>
      <c r="PI316" s="2" t="s">
        <v>212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242</v>
      </c>
      <c r="PR316" s="2" t="s">
        <v>197</v>
      </c>
      <c r="PS316" s="2" t="s">
        <v>200</v>
      </c>
      <c r="PT316" s="2" t="s">
        <v>200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228</v>
      </c>
      <c r="QP316" s="2" t="s">
        <v>243</v>
      </c>
      <c r="QQ316" s="2" t="s">
        <v>200</v>
      </c>
      <c r="QR316" s="2" t="s">
        <v>200</v>
      </c>
      <c r="QS316" s="2" t="s">
        <v>212</v>
      </c>
      <c r="QT316" s="2" t="s">
        <v>200</v>
      </c>
      <c r="QU316" s="4">
        <v>238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20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160</v>
      </c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</row>
    <row r="317">
      <c r="A317" s="2" t="s">
        <v>3151</v>
      </c>
      <c r="B317" s="2" t="s">
        <v>189</v>
      </c>
      <c r="C317" s="2" t="s">
        <v>2693</v>
      </c>
      <c r="D317" s="2" t="s">
        <v>2274</v>
      </c>
      <c r="E317" s="2" t="s">
        <v>3145</v>
      </c>
      <c r="F317" s="2" t="s">
        <v>2976</v>
      </c>
      <c r="G317" s="2" t="s">
        <v>2976</v>
      </c>
      <c r="H317" s="2" t="s">
        <v>200</v>
      </c>
      <c r="I317" s="2" t="s">
        <v>3146</v>
      </c>
      <c r="J317" s="2" t="s">
        <v>3147</v>
      </c>
      <c r="K317" s="2" t="s">
        <v>2849</v>
      </c>
      <c r="L317" s="3">
        <v>59.99</v>
      </c>
      <c r="M317" s="3">
        <v>62.99</v>
      </c>
      <c r="N317" s="3">
        <v>119.99</v>
      </c>
      <c r="O317" s="2" t="s">
        <v>197</v>
      </c>
      <c r="P317" s="2" t="s">
        <v>528</v>
      </c>
      <c r="Q317" s="2" t="s">
        <v>199</v>
      </c>
      <c r="R317" s="2" t="s">
        <v>200</v>
      </c>
      <c r="S317" s="2" t="s">
        <v>2954</v>
      </c>
      <c r="T317" s="2" t="s">
        <v>200</v>
      </c>
      <c r="U317" s="2" t="s">
        <v>200</v>
      </c>
      <c r="V317" s="2" t="s">
        <v>1594</v>
      </c>
      <c r="W317" s="2" t="s">
        <v>2735</v>
      </c>
      <c r="X317" s="2" t="s">
        <v>2245</v>
      </c>
      <c r="Y317" s="2" t="s">
        <v>3148</v>
      </c>
      <c r="Z317" s="4">
        <v>64</v>
      </c>
      <c r="AA317" s="4">
        <f>=ROUNDDOWN(9.14285714285714,0)</f>
      </c>
      <c r="AB317" s="5">
        <v>7</v>
      </c>
      <c r="AC317" s="2" t="s">
        <v>2907</v>
      </c>
      <c r="AD317" s="4">
        <v>60</v>
      </c>
      <c r="AE317" s="4">
        <v>260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/>
      <c r="AP317" s="4">
        <v>3</v>
      </c>
      <c r="AQ317" s="8">
        <v>163.01</v>
      </c>
      <c r="AR317" s="4">
        <v>14</v>
      </c>
      <c r="AS317" s="8">
        <v>917.75</v>
      </c>
      <c r="AT317" s="7">
        <v>-0.7857</v>
      </c>
      <c r="AU317" s="7">
        <v>-0.8224</v>
      </c>
      <c r="AV317" s="4">
        <v>3</v>
      </c>
      <c r="AW317" s="8">
        <v>163.01</v>
      </c>
      <c r="AX317" s="4">
        <v>14</v>
      </c>
      <c r="AY317" s="8">
        <v>917.75</v>
      </c>
      <c r="AZ317" s="7">
        <v>-0.7857</v>
      </c>
      <c r="BA317" s="7">
        <v>-0.8224</v>
      </c>
      <c r="BB317" s="7">
        <v>1</v>
      </c>
      <c r="BC317" s="4">
        <v>3</v>
      </c>
      <c r="BD317" s="8">
        <v>163.01</v>
      </c>
      <c r="BE317" s="4">
        <v>14</v>
      </c>
      <c r="BF317" s="8">
        <v>917.75</v>
      </c>
      <c r="BG317" s="7">
        <v>-0.7857</v>
      </c>
      <c r="BH317" s="7">
        <v>-0.8224</v>
      </c>
      <c r="BI317" s="7">
        <v>1</v>
      </c>
      <c r="BJ317" s="4">
        <v>3</v>
      </c>
      <c r="BK317" s="8">
        <v>163.01</v>
      </c>
      <c r="BL317" s="2" t="s">
        <v>3152</v>
      </c>
      <c r="BM317" s="7">
        <v>1</v>
      </c>
      <c r="BN317" s="7">
        <v>1</v>
      </c>
      <c r="BO317" s="4"/>
      <c r="BP317" s="8"/>
      <c r="BQ317" s="4">
        <v>9</v>
      </c>
      <c r="BR317" s="8">
        <v>611.91</v>
      </c>
      <c r="BS317" s="7">
        <v>-1</v>
      </c>
      <c r="BT317" s="7">
        <v>-1</v>
      </c>
      <c r="BU317" s="2" t="s">
        <v>210</v>
      </c>
      <c r="BV317" s="2" t="s">
        <v>197</v>
      </c>
      <c r="BW317" s="2" t="s">
        <v>200</v>
      </c>
      <c r="BX317" s="2" t="s">
        <v>3153</v>
      </c>
      <c r="BY317" s="2" t="s">
        <v>212</v>
      </c>
      <c r="BZ317" s="2" t="s">
        <v>200</v>
      </c>
      <c r="CA317" s="4">
        <v>2</v>
      </c>
      <c r="CB317" s="8">
        <v>100.02</v>
      </c>
      <c r="CC317" s="4">
        <v>4</v>
      </c>
      <c r="CD317" s="8">
        <v>237.54</v>
      </c>
      <c r="CE317" s="7">
        <v>-0.5</v>
      </c>
      <c r="CF317" s="7">
        <v>-0.5789</v>
      </c>
      <c r="CG317" s="2" t="s">
        <v>210</v>
      </c>
      <c r="CH317" s="2" t="s">
        <v>197</v>
      </c>
      <c r="CI317" s="2" t="s">
        <v>2263</v>
      </c>
      <c r="CJ317" s="2" t="s">
        <v>2476</v>
      </c>
      <c r="CK317" s="2" t="s">
        <v>212</v>
      </c>
      <c r="CL317" s="2" t="s">
        <v>200</v>
      </c>
      <c r="CM317" s="4"/>
      <c r="CN317" s="8"/>
      <c r="CO317" s="4"/>
      <c r="CP317" s="8"/>
      <c r="CQ317" s="7"/>
      <c r="CR317" s="7"/>
      <c r="CS317" s="2" t="s">
        <v>210</v>
      </c>
      <c r="CT317" s="2" t="s">
        <v>197</v>
      </c>
      <c r="CU317" s="2" t="s">
        <v>2776</v>
      </c>
      <c r="CV317" s="2" t="s">
        <v>2760</v>
      </c>
      <c r="CW317" s="2" t="s">
        <v>499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197</v>
      </c>
      <c r="DG317" s="2" t="s">
        <v>2644</v>
      </c>
      <c r="DH317" s="2" t="s">
        <v>3154</v>
      </c>
      <c r="DI317" s="2" t="s">
        <v>212</v>
      </c>
      <c r="DJ317" s="2" t="s">
        <v>200</v>
      </c>
      <c r="DK317" s="4"/>
      <c r="DL317" s="8"/>
      <c r="DM317" s="4"/>
      <c r="DN317" s="8"/>
      <c r="DO317" s="7"/>
      <c r="DP317" s="7"/>
      <c r="DQ317" s="2" t="s">
        <v>210</v>
      </c>
      <c r="DR317" s="2" t="s">
        <v>197</v>
      </c>
      <c r="DS317" s="2" t="s">
        <v>3055</v>
      </c>
      <c r="DT317" s="2" t="s">
        <v>1590</v>
      </c>
      <c r="DU317" s="2" t="s">
        <v>212</v>
      </c>
      <c r="DV317" s="2" t="s">
        <v>200</v>
      </c>
      <c r="DW317" s="4"/>
      <c r="DX317" s="8"/>
      <c r="DY317" s="4">
        <v>1</v>
      </c>
      <c r="DZ317" s="8">
        <v>68.3</v>
      </c>
      <c r="EA317" s="7">
        <v>-1</v>
      </c>
      <c r="EB317" s="7">
        <v>-1</v>
      </c>
      <c r="EC317" s="2" t="s">
        <v>210</v>
      </c>
      <c r="ED317" s="2" t="s">
        <v>197</v>
      </c>
      <c r="EE317" s="2" t="s">
        <v>294</v>
      </c>
      <c r="EF317" s="2" t="s">
        <v>1169</v>
      </c>
      <c r="EG317" s="2" t="s">
        <v>212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197</v>
      </c>
      <c r="EQ317" s="2" t="s">
        <v>689</v>
      </c>
      <c r="ER317" s="2" t="s">
        <v>3149</v>
      </c>
      <c r="ES317" s="2" t="s">
        <v>212</v>
      </c>
      <c r="ET317" s="2" t="s">
        <v>200</v>
      </c>
      <c r="EU317" s="4">
        <v>1</v>
      </c>
      <c r="EV317" s="8">
        <v>62.99</v>
      </c>
      <c r="EW317" s="4"/>
      <c r="EX317" s="8"/>
      <c r="EY317" s="7"/>
      <c r="EZ317" s="7"/>
      <c r="FA317" s="2" t="s">
        <v>210</v>
      </c>
      <c r="FB317" s="2" t="s">
        <v>197</v>
      </c>
      <c r="FC317" s="2" t="s">
        <v>1646</v>
      </c>
      <c r="FD317" s="2" t="s">
        <v>991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210</v>
      </c>
      <c r="FN317" s="2" t="s">
        <v>197</v>
      </c>
      <c r="FO317" s="2" t="s">
        <v>226</v>
      </c>
      <c r="FP317" s="2" t="s">
        <v>706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210</v>
      </c>
      <c r="FZ317" s="2" t="s">
        <v>197</v>
      </c>
      <c r="GA317" s="2" t="s">
        <v>2856</v>
      </c>
      <c r="GB317" s="2" t="s">
        <v>1239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254</v>
      </c>
      <c r="GL317" s="2" t="s">
        <v>197</v>
      </c>
      <c r="GM317" s="2" t="s">
        <v>200</v>
      </c>
      <c r="GN317" s="2" t="s">
        <v>200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254</v>
      </c>
      <c r="GX317" s="2" t="s">
        <v>197</v>
      </c>
      <c r="GY317" s="2" t="s">
        <v>200</v>
      </c>
      <c r="GZ317" s="2" t="s">
        <v>200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307</v>
      </c>
      <c r="HJ317" s="2" t="s">
        <v>197</v>
      </c>
      <c r="HK317" s="2" t="s">
        <v>233</v>
      </c>
      <c r="HL317" s="2" t="s">
        <v>2387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254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210</v>
      </c>
      <c r="IH317" s="2" t="s">
        <v>197</v>
      </c>
      <c r="II317" s="2" t="s">
        <v>3058</v>
      </c>
      <c r="IJ317" s="2" t="s">
        <v>3149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228</v>
      </c>
      <c r="IT317" s="2" t="s">
        <v>197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228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200</v>
      </c>
      <c r="JR317" s="2" t="s">
        <v>200</v>
      </c>
      <c r="JS317" s="2" t="s">
        <v>200</v>
      </c>
      <c r="JT317" s="2" t="s">
        <v>200</v>
      </c>
      <c r="JU317" s="2" t="s">
        <v>200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228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210</v>
      </c>
      <c r="KP317" s="2" t="s">
        <v>243</v>
      </c>
      <c r="KQ317" s="2" t="s">
        <v>945</v>
      </c>
      <c r="KR317" s="2" t="s">
        <v>1148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242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243</v>
      </c>
      <c r="LO317" s="2" t="s">
        <v>1743</v>
      </c>
      <c r="LP317" s="2" t="s">
        <v>474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406</v>
      </c>
      <c r="LZ317" s="2" t="s">
        <v>243</v>
      </c>
      <c r="MA317" s="2" t="s">
        <v>1111</v>
      </c>
      <c r="MB317" s="2" t="s">
        <v>200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210</v>
      </c>
      <c r="ML317" s="2" t="s">
        <v>251</v>
      </c>
      <c r="MM317" s="2" t="s">
        <v>2270</v>
      </c>
      <c r="MN317" s="2" t="s">
        <v>3155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200</v>
      </c>
      <c r="MX317" s="2" t="s">
        <v>200</v>
      </c>
      <c r="MY317" s="2" t="s">
        <v>200</v>
      </c>
      <c r="MZ317" s="2" t="s">
        <v>200</v>
      </c>
      <c r="NA317" s="2" t="s">
        <v>200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254</v>
      </c>
      <c r="NJ317" s="2" t="s">
        <v>197</v>
      </c>
      <c r="NK317" s="2" t="s">
        <v>200</v>
      </c>
      <c r="NL317" s="2" t="s">
        <v>200</v>
      </c>
      <c r="NM317" s="2" t="s">
        <v>212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210</v>
      </c>
      <c r="NV317" s="2" t="s">
        <v>243</v>
      </c>
      <c r="NW317" s="2" t="s">
        <v>2722</v>
      </c>
      <c r="NX317" s="2" t="s">
        <v>200</v>
      </c>
      <c r="NY317" s="2" t="s">
        <v>212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200</v>
      </c>
      <c r="OH317" s="2" t="s">
        <v>200</v>
      </c>
      <c r="OI317" s="2" t="s">
        <v>200</v>
      </c>
      <c r="OJ317" s="2" t="s">
        <v>200</v>
      </c>
      <c r="OK317" s="2" t="s">
        <v>200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210</v>
      </c>
      <c r="OT317" s="2" t="s">
        <v>243</v>
      </c>
      <c r="OU317" s="2" t="s">
        <v>1430</v>
      </c>
      <c r="OV317" s="2" t="s">
        <v>3156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307</v>
      </c>
      <c r="PF317" s="2" t="s">
        <v>197</v>
      </c>
      <c r="PG317" s="2" t="s">
        <v>358</v>
      </c>
      <c r="PH317" s="2" t="s">
        <v>3157</v>
      </c>
      <c r="PI317" s="2" t="s">
        <v>212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242</v>
      </c>
      <c r="PR317" s="2" t="s">
        <v>197</v>
      </c>
      <c r="PS317" s="2" t="s">
        <v>200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228</v>
      </c>
      <c r="QP317" s="2" t="s">
        <v>243</v>
      </c>
      <c r="QQ317" s="2" t="s">
        <v>200</v>
      </c>
      <c r="QR317" s="2" t="s">
        <v>200</v>
      </c>
      <c r="QS317" s="2" t="s">
        <v>212</v>
      </c>
      <c r="QT317" s="2" t="s">
        <v>200</v>
      </c>
      <c r="QU317" s="4">
        <v>64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>
        <v>60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>
        <v>110</v>
      </c>
      <c r="SZ317" s="4"/>
      <c r="TA317" s="4"/>
      <c r="TB317" s="4"/>
      <c r="TC317" s="4">
        <v>90</v>
      </c>
      <c r="TD317" s="4"/>
      <c r="TE317" s="4"/>
      <c r="TF317" s="4"/>
      <c r="TG317" s="4"/>
      <c r="TH317" s="4"/>
      <c r="TI317" s="4"/>
      <c r="TJ317" s="4"/>
    </row>
    <row r="318">
      <c r="A318" s="2" t="s">
        <v>3158</v>
      </c>
      <c r="B318" s="2" t="s">
        <v>189</v>
      </c>
      <c r="C318" s="2" t="s">
        <v>2693</v>
      </c>
      <c r="D318" s="2" t="s">
        <v>2274</v>
      </c>
      <c r="E318" s="2" t="s">
        <v>2409</v>
      </c>
      <c r="F318" s="2" t="s">
        <v>3159</v>
      </c>
      <c r="G318" s="2" t="s">
        <v>3159</v>
      </c>
      <c r="H318" s="2" t="s">
        <v>3159</v>
      </c>
      <c r="I318" s="2" t="s">
        <v>3160</v>
      </c>
      <c r="J318" s="2" t="s">
        <v>195</v>
      </c>
      <c r="K318" s="2" t="s">
        <v>3161</v>
      </c>
      <c r="L318" s="3">
        <v>42</v>
      </c>
      <c r="M318" s="3">
        <v>44.1</v>
      </c>
      <c r="N318" s="3">
        <v>89.99</v>
      </c>
      <c r="O318" s="2" t="s">
        <v>197</v>
      </c>
      <c r="P318" s="2" t="s">
        <v>396</v>
      </c>
      <c r="Q318" s="2" t="s">
        <v>199</v>
      </c>
      <c r="R318" s="2" t="s">
        <v>200</v>
      </c>
      <c r="S318" s="2" t="s">
        <v>3162</v>
      </c>
      <c r="T318" s="2" t="s">
        <v>2797</v>
      </c>
      <c r="U318" s="2" t="s">
        <v>203</v>
      </c>
      <c r="V318" s="2" t="s">
        <v>1594</v>
      </c>
      <c r="W318" s="2" t="s">
        <v>2735</v>
      </c>
      <c r="X318" s="2" t="s">
        <v>2798</v>
      </c>
      <c r="Y318" s="2" t="s">
        <v>3163</v>
      </c>
      <c r="Z318" s="4">
        <v>4</v>
      </c>
      <c r="AA318" s="4">
        <f>=ROUNDDOWN(1.33333333333333,0)</f>
      </c>
      <c r="AB318" s="5">
        <v>3</v>
      </c>
      <c r="AC318" s="2" t="s">
        <v>200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/>
      <c r="AP318" s="4">
        <v>5</v>
      </c>
      <c r="AQ318" s="8">
        <v>134.59</v>
      </c>
      <c r="AR318" s="4">
        <v>1</v>
      </c>
      <c r="AS318" s="8">
        <v>47.63</v>
      </c>
      <c r="AT318" s="7">
        <v>4</v>
      </c>
      <c r="AU318" s="7">
        <v>1.8257</v>
      </c>
      <c r="AV318" s="4">
        <v>17</v>
      </c>
      <c r="AW318" s="8">
        <v>472.93</v>
      </c>
      <c r="AX318" s="4">
        <v>5</v>
      </c>
      <c r="AY318" s="8">
        <v>264.61</v>
      </c>
      <c r="AZ318" s="7">
        <v>2.4</v>
      </c>
      <c r="BA318" s="7">
        <v>0.7873</v>
      </c>
      <c r="BB318" s="7">
        <v>0.2846</v>
      </c>
      <c r="BC318" s="4">
        <v>17</v>
      </c>
      <c r="BD318" s="8">
        <v>472.93</v>
      </c>
      <c r="BE318" s="4">
        <v>5</v>
      </c>
      <c r="BF318" s="8">
        <v>264.61</v>
      </c>
      <c r="BG318" s="7">
        <v>2.4</v>
      </c>
      <c r="BH318" s="7">
        <v>0.7873</v>
      </c>
      <c r="BI318" s="7">
        <v>1</v>
      </c>
      <c r="BJ318" s="4">
        <v>5</v>
      </c>
      <c r="BK318" s="8">
        <v>134.59</v>
      </c>
      <c r="BL318" s="2" t="s">
        <v>3164</v>
      </c>
      <c r="BM318" s="7">
        <v>1</v>
      </c>
      <c r="BN318" s="7">
        <v>1</v>
      </c>
      <c r="BO318" s="4">
        <v>1</v>
      </c>
      <c r="BP318" s="8">
        <v>24.15</v>
      </c>
      <c r="BQ318" s="4"/>
      <c r="BR318" s="8"/>
      <c r="BS318" s="7"/>
      <c r="BT318" s="7"/>
      <c r="BU318" s="2" t="s">
        <v>210</v>
      </c>
      <c r="BV318" s="2" t="s">
        <v>197</v>
      </c>
      <c r="BW318" s="2" t="s">
        <v>200</v>
      </c>
      <c r="BX318" s="2" t="s">
        <v>200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210</v>
      </c>
      <c r="CH318" s="2" t="s">
        <v>197</v>
      </c>
      <c r="CI318" s="2" t="s">
        <v>766</v>
      </c>
      <c r="CJ318" s="2" t="s">
        <v>1195</v>
      </c>
      <c r="CK318" s="2" t="s">
        <v>212</v>
      </c>
      <c r="CL318" s="2" t="s">
        <v>200</v>
      </c>
      <c r="CM318" s="4">
        <v>1</v>
      </c>
      <c r="CN318" s="8">
        <v>24.7</v>
      </c>
      <c r="CO318" s="4"/>
      <c r="CP318" s="8"/>
      <c r="CQ318" s="7"/>
      <c r="CR318" s="7"/>
      <c r="CS318" s="2" t="s">
        <v>210</v>
      </c>
      <c r="CT318" s="2" t="s">
        <v>197</v>
      </c>
      <c r="CU318" s="2" t="s">
        <v>771</v>
      </c>
      <c r="CV318" s="2" t="s">
        <v>2241</v>
      </c>
      <c r="CW318" s="2" t="s">
        <v>499</v>
      </c>
      <c r="CX318" s="2" t="s">
        <v>200</v>
      </c>
      <c r="CY318" s="4"/>
      <c r="CZ318" s="8"/>
      <c r="DA318" s="4">
        <v>1</v>
      </c>
      <c r="DB318" s="8">
        <v>47.63</v>
      </c>
      <c r="DC318" s="7">
        <v>-1</v>
      </c>
      <c r="DD318" s="7">
        <v>-1</v>
      </c>
      <c r="DE318" s="2" t="s">
        <v>210</v>
      </c>
      <c r="DF318" s="2" t="s">
        <v>197</v>
      </c>
      <c r="DG318" s="2" t="s">
        <v>1160</v>
      </c>
      <c r="DH318" s="2" t="s">
        <v>1984</v>
      </c>
      <c r="DI318" s="2" t="s">
        <v>212</v>
      </c>
      <c r="DJ318" s="2" t="s">
        <v>200</v>
      </c>
      <c r="DK318" s="4">
        <v>3</v>
      </c>
      <c r="DL318" s="8">
        <v>85.74</v>
      </c>
      <c r="DM318" s="4"/>
      <c r="DN318" s="8"/>
      <c r="DO318" s="7"/>
      <c r="DP318" s="7"/>
      <c r="DQ318" s="2" t="s">
        <v>210</v>
      </c>
      <c r="DR318" s="2" t="s">
        <v>197</v>
      </c>
      <c r="DS318" s="2" t="s">
        <v>1657</v>
      </c>
      <c r="DT318" s="2" t="s">
        <v>2047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197</v>
      </c>
      <c r="EE318" s="2" t="s">
        <v>2043</v>
      </c>
      <c r="EF318" s="2" t="s">
        <v>1782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197</v>
      </c>
      <c r="EQ318" s="2" t="s">
        <v>3163</v>
      </c>
      <c r="ER318" s="2" t="s">
        <v>767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197</v>
      </c>
      <c r="FC318" s="2" t="s">
        <v>3163</v>
      </c>
      <c r="FD318" s="2" t="s">
        <v>3165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210</v>
      </c>
      <c r="FN318" s="2" t="s">
        <v>197</v>
      </c>
      <c r="FO318" s="2" t="s">
        <v>365</v>
      </c>
      <c r="FP318" s="2" t="s">
        <v>2006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228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254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254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254</v>
      </c>
      <c r="HJ318" s="2" t="s">
        <v>197</v>
      </c>
      <c r="HK318" s="2" t="s">
        <v>200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254</v>
      </c>
      <c r="HV318" s="2" t="s">
        <v>197</v>
      </c>
      <c r="HW318" s="2" t="s">
        <v>200</v>
      </c>
      <c r="HX318" s="2" t="s">
        <v>200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210</v>
      </c>
      <c r="IH318" s="2" t="s">
        <v>197</v>
      </c>
      <c r="II318" s="2" t="s">
        <v>3163</v>
      </c>
      <c r="IJ318" s="2" t="s">
        <v>781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228</v>
      </c>
      <c r="IT318" s="2" t="s">
        <v>197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254</v>
      </c>
      <c r="JF318" s="2" t="s">
        <v>197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210</v>
      </c>
      <c r="JR318" s="2" t="s">
        <v>197</v>
      </c>
      <c r="JS318" s="2" t="s">
        <v>1817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228</v>
      </c>
      <c r="KD318" s="2" t="s">
        <v>197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210</v>
      </c>
      <c r="KP318" s="2" t="s">
        <v>243</v>
      </c>
      <c r="KQ318" s="2" t="s">
        <v>374</v>
      </c>
      <c r="KR318" s="2" t="s">
        <v>3166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242</v>
      </c>
      <c r="LB318" s="2" t="s">
        <v>197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210</v>
      </c>
      <c r="LN318" s="2" t="s">
        <v>243</v>
      </c>
      <c r="LO318" s="2" t="s">
        <v>412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254</v>
      </c>
      <c r="LZ318" s="2" t="s">
        <v>197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210</v>
      </c>
      <c r="ML318" s="2" t="s">
        <v>251</v>
      </c>
      <c r="MM318" s="2" t="s">
        <v>920</v>
      </c>
      <c r="MN318" s="2" t="s">
        <v>1161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242</v>
      </c>
      <c r="MX318" s="2" t="s">
        <v>243</v>
      </c>
      <c r="MY318" s="2" t="s">
        <v>200</v>
      </c>
      <c r="MZ318" s="2" t="s">
        <v>200</v>
      </c>
      <c r="NA318" s="2" t="s">
        <v>212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254</v>
      </c>
      <c r="NJ318" s="2" t="s">
        <v>197</v>
      </c>
      <c r="NK318" s="2" t="s">
        <v>200</v>
      </c>
      <c r="NL318" s="2" t="s">
        <v>200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210</v>
      </c>
      <c r="NV318" s="2" t="s">
        <v>243</v>
      </c>
      <c r="NW318" s="2" t="s">
        <v>2722</v>
      </c>
      <c r="NX318" s="2" t="s">
        <v>200</v>
      </c>
      <c r="NY318" s="2" t="s">
        <v>212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242</v>
      </c>
      <c r="OH318" s="2" t="s">
        <v>197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210</v>
      </c>
      <c r="PF318" s="2" t="s">
        <v>197</v>
      </c>
      <c r="PG318" s="2" t="s">
        <v>2944</v>
      </c>
      <c r="PH318" s="2" t="s">
        <v>200</v>
      </c>
      <c r="PI318" s="2" t="s">
        <v>212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242</v>
      </c>
      <c r="PR318" s="2" t="s">
        <v>197</v>
      </c>
      <c r="PS318" s="2" t="s">
        <v>200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254</v>
      </c>
      <c r="QD318" s="2" t="s">
        <v>197</v>
      </c>
      <c r="QE318" s="2" t="s">
        <v>200</v>
      </c>
      <c r="QF318" s="2" t="s">
        <v>200</v>
      </c>
      <c r="QG318" s="2" t="s">
        <v>212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200</v>
      </c>
      <c r="QP318" s="2" t="s">
        <v>200</v>
      </c>
      <c r="QQ318" s="2" t="s">
        <v>200</v>
      </c>
      <c r="QR318" s="2" t="s">
        <v>200</v>
      </c>
      <c r="QS318" s="2" t="s">
        <v>200</v>
      </c>
      <c r="QT318" s="2" t="s">
        <v>200</v>
      </c>
      <c r="QU318" s="4">
        <v>4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3167</v>
      </c>
      <c r="B319" s="2" t="s">
        <v>189</v>
      </c>
      <c r="C319" s="2" t="s">
        <v>2693</v>
      </c>
      <c r="D319" s="2" t="s">
        <v>2274</v>
      </c>
      <c r="E319" s="2" t="s">
        <v>2409</v>
      </c>
      <c r="F319" s="2" t="s">
        <v>3159</v>
      </c>
      <c r="G319" s="2" t="s">
        <v>3159</v>
      </c>
      <c r="H319" s="2" t="s">
        <v>3159</v>
      </c>
      <c r="I319" s="2" t="s">
        <v>3160</v>
      </c>
      <c r="J319" s="2" t="s">
        <v>262</v>
      </c>
      <c r="K319" s="2" t="s">
        <v>3161</v>
      </c>
      <c r="L319" s="3">
        <v>48</v>
      </c>
      <c r="M319" s="3">
        <v>50.4</v>
      </c>
      <c r="N319" s="3">
        <v>99.99</v>
      </c>
      <c r="O319" s="2" t="s">
        <v>1266</v>
      </c>
      <c r="P319" s="2" t="s">
        <v>396</v>
      </c>
      <c r="Q319" s="2" t="s">
        <v>199</v>
      </c>
      <c r="R319" s="2" t="s">
        <v>200</v>
      </c>
      <c r="S319" s="2" t="s">
        <v>3162</v>
      </c>
      <c r="T319" s="2" t="s">
        <v>2797</v>
      </c>
      <c r="U319" s="2" t="s">
        <v>203</v>
      </c>
      <c r="V319" s="2" t="s">
        <v>1594</v>
      </c>
      <c r="W319" s="2" t="s">
        <v>2735</v>
      </c>
      <c r="X319" s="2" t="s">
        <v>2798</v>
      </c>
      <c r="Y319" s="2" t="s">
        <v>3163</v>
      </c>
      <c r="Z319" s="4"/>
      <c r="AA319" s="4">
        <f>=ROUNDDOWN({0},0)</f>
      </c>
      <c r="AB319" s="5">
        <v>3</v>
      </c>
      <c r="AC319" s="2" t="s">
        <v>200</v>
      </c>
      <c r="AD319" s="4"/>
      <c r="AE319" s="4"/>
      <c r="AF319" s="6">
        <v>65</v>
      </c>
      <c r="AG319" s="6"/>
      <c r="AH319" s="7">
        <v>0.1429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/>
      <c r="AP319" s="4">
        <v>12</v>
      </c>
      <c r="AQ319" s="8">
        <v>338.34</v>
      </c>
      <c r="AR319" s="4">
        <v>4</v>
      </c>
      <c r="AS319" s="8">
        <v>216.98</v>
      </c>
      <c r="AT319" s="7">
        <v>2</v>
      </c>
      <c r="AU319" s="7">
        <v>0.5593</v>
      </c>
      <c r="AV319" s="4" t="s">
        <v>200</v>
      </c>
      <c r="AW319" s="8" t="s">
        <v>200</v>
      </c>
      <c r="AX319" s="4" t="s">
        <v>200</v>
      </c>
      <c r="AY319" s="8" t="s">
        <v>200</v>
      </c>
      <c r="AZ319" s="7" t="s">
        <v>200</v>
      </c>
      <c r="BA319" s="7" t="s">
        <v>200</v>
      </c>
      <c r="BB319" s="7">
        <v>0.7154</v>
      </c>
      <c r="BC319" s="4" t="s">
        <v>200</v>
      </c>
      <c r="BD319" s="8" t="s">
        <v>200</v>
      </c>
      <c r="BE319" s="4" t="s">
        <v>200</v>
      </c>
      <c r="BF319" s="8" t="s">
        <v>200</v>
      </c>
      <c r="BG319" s="7" t="s">
        <v>200</v>
      </c>
      <c r="BH319" s="7" t="s">
        <v>200</v>
      </c>
      <c r="BI319" s="7" t="s">
        <v>200</v>
      </c>
      <c r="BJ319" s="4">
        <v>12</v>
      </c>
      <c r="BK319" s="8">
        <v>338.34</v>
      </c>
      <c r="BL319" s="2" t="s">
        <v>3168</v>
      </c>
      <c r="BM319" s="7">
        <v>1</v>
      </c>
      <c r="BN319" s="7">
        <v>1</v>
      </c>
      <c r="BO319" s="4">
        <v>2</v>
      </c>
      <c r="BP319" s="8">
        <v>55.2</v>
      </c>
      <c r="BQ319" s="4">
        <v>1</v>
      </c>
      <c r="BR319" s="8">
        <v>55.2</v>
      </c>
      <c r="BS319" s="7">
        <v>1</v>
      </c>
      <c r="BT319" s="7"/>
      <c r="BU319" s="2" t="s">
        <v>210</v>
      </c>
      <c r="BV319" s="2" t="s">
        <v>243</v>
      </c>
      <c r="BW319" s="2" t="s">
        <v>200</v>
      </c>
      <c r="BX319" s="2" t="s">
        <v>200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243</v>
      </c>
      <c r="CI319" s="2" t="s">
        <v>766</v>
      </c>
      <c r="CJ319" s="2" t="s">
        <v>3169</v>
      </c>
      <c r="CK319" s="2" t="s">
        <v>212</v>
      </c>
      <c r="CL319" s="2" t="s">
        <v>200</v>
      </c>
      <c r="CM319" s="4">
        <v>3</v>
      </c>
      <c r="CN319" s="8">
        <v>84.69</v>
      </c>
      <c r="CO319" s="4"/>
      <c r="CP319" s="8"/>
      <c r="CQ319" s="7"/>
      <c r="CR319" s="7"/>
      <c r="CS319" s="2" t="s">
        <v>210</v>
      </c>
      <c r="CT319" s="2" t="s">
        <v>243</v>
      </c>
      <c r="CU319" s="2" t="s">
        <v>771</v>
      </c>
      <c r="CV319" s="2" t="s">
        <v>2873</v>
      </c>
      <c r="CW319" s="2" t="s">
        <v>499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243</v>
      </c>
      <c r="DG319" s="2" t="s">
        <v>1160</v>
      </c>
      <c r="DH319" s="2" t="s">
        <v>361</v>
      </c>
      <c r="DI319" s="2" t="s">
        <v>212</v>
      </c>
      <c r="DJ319" s="2" t="s">
        <v>200</v>
      </c>
      <c r="DK319" s="4">
        <v>3</v>
      </c>
      <c r="DL319" s="8">
        <v>97.98</v>
      </c>
      <c r="DM319" s="4">
        <v>1</v>
      </c>
      <c r="DN319" s="8">
        <v>54.43</v>
      </c>
      <c r="DO319" s="7">
        <v>2</v>
      </c>
      <c r="DP319" s="7">
        <v>0.8001</v>
      </c>
      <c r="DQ319" s="2" t="s">
        <v>210</v>
      </c>
      <c r="DR319" s="2" t="s">
        <v>243</v>
      </c>
      <c r="DS319" s="2" t="s">
        <v>1657</v>
      </c>
      <c r="DT319" s="2" t="s">
        <v>1137</v>
      </c>
      <c r="DU319" s="2" t="s">
        <v>212</v>
      </c>
      <c r="DV319" s="2" t="s">
        <v>200</v>
      </c>
      <c r="DW319" s="4"/>
      <c r="DX319" s="8"/>
      <c r="DY319" s="4">
        <v>1</v>
      </c>
      <c r="DZ319" s="8">
        <v>54.43</v>
      </c>
      <c r="EA319" s="7">
        <v>-1</v>
      </c>
      <c r="EB319" s="7">
        <v>-1</v>
      </c>
      <c r="EC319" s="2" t="s">
        <v>210</v>
      </c>
      <c r="ED319" s="2" t="s">
        <v>243</v>
      </c>
      <c r="EE319" s="2" t="s">
        <v>2043</v>
      </c>
      <c r="EF319" s="2" t="s">
        <v>3088</v>
      </c>
      <c r="EG319" s="2" t="s">
        <v>212</v>
      </c>
      <c r="EH319" s="2" t="s">
        <v>200</v>
      </c>
      <c r="EI319" s="4">
        <v>1</v>
      </c>
      <c r="EJ319" s="8">
        <v>52.92</v>
      </c>
      <c r="EK319" s="4">
        <v>1</v>
      </c>
      <c r="EL319" s="8">
        <v>52.92</v>
      </c>
      <c r="EM319" s="7"/>
      <c r="EN319" s="7"/>
      <c r="EO319" s="2" t="s">
        <v>210</v>
      </c>
      <c r="EP319" s="2" t="s">
        <v>243</v>
      </c>
      <c r="EQ319" s="2" t="s">
        <v>3163</v>
      </c>
      <c r="ER319" s="2" t="s">
        <v>766</v>
      </c>
      <c r="ES319" s="2" t="s">
        <v>212</v>
      </c>
      <c r="ET319" s="2" t="s">
        <v>200</v>
      </c>
      <c r="EU319" s="4"/>
      <c r="EV319" s="8"/>
      <c r="EW319" s="4"/>
      <c r="EX319" s="8"/>
      <c r="EY319" s="7"/>
      <c r="EZ319" s="7"/>
      <c r="FA319" s="2" t="s">
        <v>210</v>
      </c>
      <c r="FB319" s="2" t="s">
        <v>243</v>
      </c>
      <c r="FC319" s="2" t="s">
        <v>3163</v>
      </c>
      <c r="FD319" s="2" t="s">
        <v>778</v>
      </c>
      <c r="FE319" s="2" t="s">
        <v>212</v>
      </c>
      <c r="FF319" s="2" t="s">
        <v>200</v>
      </c>
      <c r="FG319" s="4">
        <v>3</v>
      </c>
      <c r="FH319" s="8">
        <v>47.55</v>
      </c>
      <c r="FI319" s="4"/>
      <c r="FJ319" s="8"/>
      <c r="FK319" s="7"/>
      <c r="FL319" s="7"/>
      <c r="FM319" s="2" t="s">
        <v>210</v>
      </c>
      <c r="FN319" s="2" t="s">
        <v>243</v>
      </c>
      <c r="FO319" s="2" t="s">
        <v>365</v>
      </c>
      <c r="FP319" s="2" t="s">
        <v>309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228</v>
      </c>
      <c r="FZ319" s="2" t="s">
        <v>243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254</v>
      </c>
      <c r="GL319" s="2" t="s">
        <v>243</v>
      </c>
      <c r="GM319" s="2" t="s">
        <v>200</v>
      </c>
      <c r="GN319" s="2" t="s">
        <v>200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254</v>
      </c>
      <c r="GX319" s="2" t="s">
        <v>243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254</v>
      </c>
      <c r="HJ319" s="2" t="s">
        <v>243</v>
      </c>
      <c r="HK319" s="2" t="s">
        <v>200</v>
      </c>
      <c r="HL319" s="2" t="s">
        <v>200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254</v>
      </c>
      <c r="HV319" s="2" t="s">
        <v>243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210</v>
      </c>
      <c r="IH319" s="2" t="s">
        <v>243</v>
      </c>
      <c r="II319" s="2" t="s">
        <v>3163</v>
      </c>
      <c r="IJ319" s="2" t="s">
        <v>3170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228</v>
      </c>
      <c r="IT319" s="2" t="s">
        <v>243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254</v>
      </c>
      <c r="JF319" s="2" t="s">
        <v>243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210</v>
      </c>
      <c r="JR319" s="2" t="s">
        <v>243</v>
      </c>
      <c r="JS319" s="2" t="s">
        <v>1817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228</v>
      </c>
      <c r="KD319" s="2" t="s">
        <v>243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243</v>
      </c>
      <c r="KQ319" s="2" t="s">
        <v>374</v>
      </c>
      <c r="KR319" s="2" t="s">
        <v>1696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242</v>
      </c>
      <c r="LB319" s="2" t="s">
        <v>243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243</v>
      </c>
      <c r="LO319" s="2" t="s">
        <v>412</v>
      </c>
      <c r="LP319" s="2" t="s">
        <v>200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254</v>
      </c>
      <c r="LZ319" s="2" t="s">
        <v>243</v>
      </c>
      <c r="MA319" s="2" t="s">
        <v>200</v>
      </c>
      <c r="MB319" s="2" t="s">
        <v>200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210</v>
      </c>
      <c r="ML319" s="2" t="s">
        <v>243</v>
      </c>
      <c r="MM319" s="2" t="s">
        <v>920</v>
      </c>
      <c r="MN319" s="2" t="s">
        <v>1971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242</v>
      </c>
      <c r="MX319" s="2" t="s">
        <v>243</v>
      </c>
      <c r="MY319" s="2" t="s">
        <v>200</v>
      </c>
      <c r="MZ319" s="2" t="s">
        <v>200</v>
      </c>
      <c r="NA319" s="2" t="s">
        <v>212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254</v>
      </c>
      <c r="NJ319" s="2" t="s">
        <v>243</v>
      </c>
      <c r="NK319" s="2" t="s">
        <v>200</v>
      </c>
      <c r="NL319" s="2" t="s">
        <v>200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210</v>
      </c>
      <c r="NV319" s="2" t="s">
        <v>243</v>
      </c>
      <c r="NW319" s="2" t="s">
        <v>2722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242</v>
      </c>
      <c r="OH319" s="2" t="s">
        <v>243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200</v>
      </c>
      <c r="OU319" s="2" t="s">
        <v>200</v>
      </c>
      <c r="OV319" s="2" t="s">
        <v>200</v>
      </c>
      <c r="OW319" s="2" t="s">
        <v>200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210</v>
      </c>
      <c r="PF319" s="2" t="s">
        <v>243</v>
      </c>
      <c r="PG319" s="2" t="s">
        <v>2944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242</v>
      </c>
      <c r="PR319" s="2" t="s">
        <v>243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254</v>
      </c>
      <c r="QD319" s="2" t="s">
        <v>243</v>
      </c>
      <c r="QE319" s="2" t="s">
        <v>200</v>
      </c>
      <c r="QF319" s="2" t="s">
        <v>200</v>
      </c>
      <c r="QG319" s="2" t="s">
        <v>212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200</v>
      </c>
      <c r="QP319" s="2" t="s">
        <v>200</v>
      </c>
      <c r="QQ319" s="2" t="s">
        <v>200</v>
      </c>
      <c r="QR319" s="2" t="s">
        <v>200</v>
      </c>
      <c r="QS319" s="2" t="s">
        <v>200</v>
      </c>
      <c r="QT319" s="2" t="s">
        <v>200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3171</v>
      </c>
      <c r="B320" s="2" t="s">
        <v>189</v>
      </c>
      <c r="C320" s="2" t="s">
        <v>2693</v>
      </c>
      <c r="D320" s="2" t="s">
        <v>3172</v>
      </c>
      <c r="E320" s="2" t="s">
        <v>3173</v>
      </c>
      <c r="F320" s="2" t="s">
        <v>2952</v>
      </c>
      <c r="G320" s="2" t="s">
        <v>2952</v>
      </c>
      <c r="H320" s="2" t="s">
        <v>2952</v>
      </c>
      <c r="I320" s="2" t="s">
        <v>3174</v>
      </c>
      <c r="J320" s="2" t="s">
        <v>3175</v>
      </c>
      <c r="K320" s="2" t="s">
        <v>2849</v>
      </c>
      <c r="L320" s="3">
        <v>22.05</v>
      </c>
      <c r="M320" s="3">
        <v>23.15</v>
      </c>
      <c r="N320" s="3">
        <v>44.99</v>
      </c>
      <c r="O320" s="2" t="s">
        <v>197</v>
      </c>
      <c r="P320" s="2" t="s">
        <v>528</v>
      </c>
      <c r="Q320" s="2" t="s">
        <v>199</v>
      </c>
      <c r="R320" s="2" t="s">
        <v>200</v>
      </c>
      <c r="S320" s="2" t="s">
        <v>2954</v>
      </c>
      <c r="T320" s="2" t="s">
        <v>200</v>
      </c>
      <c r="U320" s="2" t="s">
        <v>200</v>
      </c>
      <c r="V320" s="2" t="s">
        <v>1594</v>
      </c>
      <c r="W320" s="2" t="s">
        <v>2735</v>
      </c>
      <c r="X320" s="2" t="s">
        <v>2245</v>
      </c>
      <c r="Y320" s="2" t="s">
        <v>592</v>
      </c>
      <c r="Z320" s="4">
        <v>186</v>
      </c>
      <c r="AA320" s="4">
        <f>=ROUNDDOWN(8.85714285714286,0)</f>
      </c>
      <c r="AB320" s="5">
        <v>21</v>
      </c>
      <c r="AC320" s="2" t="s">
        <v>2907</v>
      </c>
      <c r="AD320" s="4">
        <v>320</v>
      </c>
      <c r="AE320" s="4">
        <v>320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/>
      <c r="AP320" s="4">
        <v>148</v>
      </c>
      <c r="AQ320" s="8">
        <v>3363.18</v>
      </c>
      <c r="AR320" s="4">
        <v>40</v>
      </c>
      <c r="AS320" s="8">
        <v>926.46</v>
      </c>
      <c r="AT320" s="7">
        <v>2.7</v>
      </c>
      <c r="AU320" s="7">
        <v>2.6301</v>
      </c>
      <c r="AV320" s="4">
        <v>148</v>
      </c>
      <c r="AW320" s="8">
        <v>3363.18</v>
      </c>
      <c r="AX320" s="4">
        <v>40</v>
      </c>
      <c r="AY320" s="8">
        <v>926.46</v>
      </c>
      <c r="AZ320" s="7">
        <v>2.7</v>
      </c>
      <c r="BA320" s="7">
        <v>2.6301</v>
      </c>
      <c r="BB320" s="7">
        <v>1</v>
      </c>
      <c r="BC320" s="4">
        <v>165</v>
      </c>
      <c r="BD320" s="8">
        <v>3763.5</v>
      </c>
      <c r="BE320" s="4">
        <v>47</v>
      </c>
      <c r="BF320" s="8">
        <v>1083.8</v>
      </c>
      <c r="BG320" s="7">
        <v>2.5106</v>
      </c>
      <c r="BH320" s="7">
        <v>2.4725</v>
      </c>
      <c r="BI320" s="7">
        <v>0.8936</v>
      </c>
      <c r="BJ320" s="4">
        <v>148</v>
      </c>
      <c r="BK320" s="8">
        <v>3363.18</v>
      </c>
      <c r="BL320" s="2" t="s">
        <v>3176</v>
      </c>
      <c r="BM320" s="7">
        <v>1</v>
      </c>
      <c r="BN320" s="7">
        <v>1</v>
      </c>
      <c r="BO320" s="4">
        <v>124</v>
      </c>
      <c r="BP320" s="8">
        <v>2878.04</v>
      </c>
      <c r="BQ320" s="4">
        <v>35</v>
      </c>
      <c r="BR320" s="8">
        <v>812.35</v>
      </c>
      <c r="BS320" s="7">
        <v>2.5429</v>
      </c>
      <c r="BT320" s="7">
        <v>2.5429</v>
      </c>
      <c r="BU320" s="2" t="s">
        <v>210</v>
      </c>
      <c r="BV320" s="2" t="s">
        <v>197</v>
      </c>
      <c r="BW320" s="2" t="s">
        <v>200</v>
      </c>
      <c r="BX320" s="2" t="s">
        <v>2525</v>
      </c>
      <c r="BY320" s="2" t="s">
        <v>212</v>
      </c>
      <c r="BZ320" s="2" t="s">
        <v>200</v>
      </c>
      <c r="CA320" s="4">
        <v>15</v>
      </c>
      <c r="CB320" s="8">
        <v>259.25</v>
      </c>
      <c r="CC320" s="4">
        <v>1</v>
      </c>
      <c r="CD320" s="8">
        <v>21.25</v>
      </c>
      <c r="CE320" s="7">
        <v>14</v>
      </c>
      <c r="CF320" s="7">
        <v>11.2</v>
      </c>
      <c r="CG320" s="2" t="s">
        <v>210</v>
      </c>
      <c r="CH320" s="2" t="s">
        <v>197</v>
      </c>
      <c r="CI320" s="2" t="s">
        <v>3177</v>
      </c>
      <c r="CJ320" s="2" t="s">
        <v>3178</v>
      </c>
      <c r="CK320" s="2" t="s">
        <v>212</v>
      </c>
      <c r="CL320" s="2" t="s">
        <v>200</v>
      </c>
      <c r="CM320" s="4"/>
      <c r="CN320" s="8"/>
      <c r="CO320" s="4">
        <v>1</v>
      </c>
      <c r="CP320" s="8">
        <v>23.39</v>
      </c>
      <c r="CQ320" s="7">
        <v>-1</v>
      </c>
      <c r="CR320" s="7">
        <v>-1</v>
      </c>
      <c r="CS320" s="2" t="s">
        <v>210</v>
      </c>
      <c r="CT320" s="2" t="s">
        <v>251</v>
      </c>
      <c r="CU320" s="2" t="s">
        <v>2553</v>
      </c>
      <c r="CV320" s="2" t="s">
        <v>3179</v>
      </c>
      <c r="CW320" s="2" t="s">
        <v>212</v>
      </c>
      <c r="CX320" s="2" t="s">
        <v>200</v>
      </c>
      <c r="CY320" s="4"/>
      <c r="CZ320" s="8"/>
      <c r="DA320" s="4">
        <v>2</v>
      </c>
      <c r="DB320" s="8">
        <v>45.16</v>
      </c>
      <c r="DC320" s="7">
        <v>-1</v>
      </c>
      <c r="DD320" s="7">
        <v>-1</v>
      </c>
      <c r="DE320" s="2" t="s">
        <v>210</v>
      </c>
      <c r="DF320" s="2" t="s">
        <v>197</v>
      </c>
      <c r="DG320" s="2" t="s">
        <v>654</v>
      </c>
      <c r="DH320" s="2" t="s">
        <v>2910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197</v>
      </c>
      <c r="DS320" s="2" t="s">
        <v>651</v>
      </c>
      <c r="DT320" s="2" t="s">
        <v>2547</v>
      </c>
      <c r="DU320" s="2" t="s">
        <v>212</v>
      </c>
      <c r="DV320" s="2" t="s">
        <v>200</v>
      </c>
      <c r="DW320" s="4">
        <v>2</v>
      </c>
      <c r="DX320" s="8">
        <v>48.76</v>
      </c>
      <c r="DY320" s="4"/>
      <c r="DZ320" s="8"/>
      <c r="EA320" s="7"/>
      <c r="EB320" s="7"/>
      <c r="EC320" s="2" t="s">
        <v>210</v>
      </c>
      <c r="ED320" s="2" t="s">
        <v>197</v>
      </c>
      <c r="EE320" s="2" t="s">
        <v>3180</v>
      </c>
      <c r="EF320" s="2" t="s">
        <v>914</v>
      </c>
      <c r="EG320" s="2" t="s">
        <v>212</v>
      </c>
      <c r="EH320" s="2" t="s">
        <v>200</v>
      </c>
      <c r="EI320" s="4">
        <v>4</v>
      </c>
      <c r="EJ320" s="8">
        <v>97.24</v>
      </c>
      <c r="EK320" s="4">
        <v>1</v>
      </c>
      <c r="EL320" s="8">
        <v>24.31</v>
      </c>
      <c r="EM320" s="7">
        <v>3</v>
      </c>
      <c r="EN320" s="7">
        <v>3</v>
      </c>
      <c r="EO320" s="2" t="s">
        <v>210</v>
      </c>
      <c r="EP320" s="2" t="s">
        <v>197</v>
      </c>
      <c r="EQ320" s="2" t="s">
        <v>3181</v>
      </c>
      <c r="ER320" s="2" t="s">
        <v>1431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197</v>
      </c>
      <c r="FC320" s="2" t="s">
        <v>596</v>
      </c>
      <c r="FD320" s="2" t="s">
        <v>3182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197</v>
      </c>
      <c r="FO320" s="2" t="s">
        <v>226</v>
      </c>
      <c r="FP320" s="2" t="s">
        <v>216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2856</v>
      </c>
      <c r="GB320" s="2" t="s">
        <v>388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254</v>
      </c>
      <c r="GL320" s="2" t="s">
        <v>197</v>
      </c>
      <c r="GM320" s="2" t="s">
        <v>200</v>
      </c>
      <c r="GN320" s="2" t="s">
        <v>200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254</v>
      </c>
      <c r="GX320" s="2" t="s">
        <v>197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254</v>
      </c>
      <c r="HJ320" s="2" t="s">
        <v>197</v>
      </c>
      <c r="HK320" s="2" t="s">
        <v>200</v>
      </c>
      <c r="HL320" s="2" t="s">
        <v>200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1059</v>
      </c>
      <c r="HV320" s="2" t="s">
        <v>197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210</v>
      </c>
      <c r="IH320" s="2" t="s">
        <v>197</v>
      </c>
      <c r="II320" s="2" t="s">
        <v>596</v>
      </c>
      <c r="IJ320" s="2" t="s">
        <v>2909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228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228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200</v>
      </c>
      <c r="JR320" s="2" t="s">
        <v>200</v>
      </c>
      <c r="JS320" s="2" t="s">
        <v>200</v>
      </c>
      <c r="JT320" s="2" t="s">
        <v>200</v>
      </c>
      <c r="JU320" s="2" t="s">
        <v>200</v>
      </c>
      <c r="JV320" s="2" t="s">
        <v>200</v>
      </c>
      <c r="JW320" s="4">
        <v>3</v>
      </c>
      <c r="JX320" s="8">
        <v>79.89</v>
      </c>
      <c r="JY320" s="4"/>
      <c r="JZ320" s="8"/>
      <c r="KA320" s="7"/>
      <c r="KB320" s="7"/>
      <c r="KC320" s="2" t="s">
        <v>210</v>
      </c>
      <c r="KD320" s="2" t="s">
        <v>197</v>
      </c>
      <c r="KE320" s="2" t="s">
        <v>1271</v>
      </c>
      <c r="KF320" s="2" t="s">
        <v>1055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243</v>
      </c>
      <c r="KQ320" s="2" t="s">
        <v>945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242</v>
      </c>
      <c r="LB320" s="2" t="s">
        <v>197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254</v>
      </c>
      <c r="LN320" s="2" t="s">
        <v>197</v>
      </c>
      <c r="LO320" s="2" t="s">
        <v>200</v>
      </c>
      <c r="LP320" s="2" t="s">
        <v>200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254</v>
      </c>
      <c r="LZ320" s="2" t="s">
        <v>197</v>
      </c>
      <c r="MA320" s="2" t="s">
        <v>2195</v>
      </c>
      <c r="MB320" s="2" t="s">
        <v>200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210</v>
      </c>
      <c r="ML320" s="2" t="s">
        <v>251</v>
      </c>
      <c r="MM320" s="2" t="s">
        <v>3177</v>
      </c>
      <c r="MN320" s="2" t="s">
        <v>3183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254</v>
      </c>
      <c r="NJ320" s="2" t="s">
        <v>197</v>
      </c>
      <c r="NK320" s="2" t="s">
        <v>200</v>
      </c>
      <c r="NL320" s="2" t="s">
        <v>200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228</v>
      </c>
      <c r="NV320" s="2" t="s">
        <v>197</v>
      </c>
      <c r="NW320" s="2" t="s">
        <v>200</v>
      </c>
      <c r="NX320" s="2" t="s">
        <v>200</v>
      </c>
      <c r="NY320" s="2" t="s">
        <v>212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200</v>
      </c>
      <c r="OH320" s="2" t="s">
        <v>200</v>
      </c>
      <c r="OI320" s="2" t="s">
        <v>200</v>
      </c>
      <c r="OJ320" s="2" t="s">
        <v>200</v>
      </c>
      <c r="OK320" s="2" t="s">
        <v>200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210</v>
      </c>
      <c r="OT320" s="2" t="s">
        <v>243</v>
      </c>
      <c r="OU320" s="2" t="s">
        <v>1886</v>
      </c>
      <c r="OV320" s="2" t="s">
        <v>3184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307</v>
      </c>
      <c r="PF320" s="2" t="s">
        <v>197</v>
      </c>
      <c r="PG320" s="2" t="s">
        <v>668</v>
      </c>
      <c r="PH320" s="2" t="s">
        <v>200</v>
      </c>
      <c r="PI320" s="2" t="s">
        <v>212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242</v>
      </c>
      <c r="PR320" s="2" t="s">
        <v>197</v>
      </c>
      <c r="PS320" s="2" t="s">
        <v>200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406</v>
      </c>
      <c r="QP320" s="2" t="s">
        <v>243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>
        <v>185</v>
      </c>
      <c r="QV320" s="4"/>
      <c r="QW320" s="4"/>
      <c r="QX320" s="4"/>
      <c r="QY320" s="4"/>
      <c r="QZ320" s="4"/>
      <c r="RA320" s="4">
        <v>1</v>
      </c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320</v>
      </c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</row>
    <row r="321">
      <c r="A321" s="2" t="s">
        <v>3185</v>
      </c>
      <c r="B321" s="2" t="s">
        <v>189</v>
      </c>
      <c r="C321" s="2" t="s">
        <v>2693</v>
      </c>
      <c r="D321" s="2" t="s">
        <v>3172</v>
      </c>
      <c r="E321" s="2" t="s">
        <v>3173</v>
      </c>
      <c r="F321" s="2" t="s">
        <v>2952</v>
      </c>
      <c r="G321" s="2" t="s">
        <v>2952</v>
      </c>
      <c r="H321" s="2" t="s">
        <v>2952</v>
      </c>
      <c r="I321" s="2" t="s">
        <v>3174</v>
      </c>
      <c r="J321" s="2" t="s">
        <v>3175</v>
      </c>
      <c r="K321" s="2" t="s">
        <v>2844</v>
      </c>
      <c r="L321" s="3">
        <v>22.05</v>
      </c>
      <c r="M321" s="3">
        <v>23.15</v>
      </c>
      <c r="N321" s="3">
        <v>44.99</v>
      </c>
      <c r="O321" s="2" t="s">
        <v>197</v>
      </c>
      <c r="P321" s="2" t="s">
        <v>528</v>
      </c>
      <c r="Q321" s="2" t="s">
        <v>199</v>
      </c>
      <c r="R321" s="2" t="s">
        <v>200</v>
      </c>
      <c r="S321" s="2" t="s">
        <v>2954</v>
      </c>
      <c r="T321" s="2" t="s">
        <v>200</v>
      </c>
      <c r="U321" s="2" t="s">
        <v>200</v>
      </c>
      <c r="V321" s="2" t="s">
        <v>1594</v>
      </c>
      <c r="W321" s="2" t="s">
        <v>2735</v>
      </c>
      <c r="X321" s="2" t="s">
        <v>2245</v>
      </c>
      <c r="Y321" s="2" t="s">
        <v>592</v>
      </c>
      <c r="Z321" s="4">
        <v>353</v>
      </c>
      <c r="AA321" s="4">
        <f>=ROUNDDOWN(44.125,0)</f>
      </c>
      <c r="AB321" s="5">
        <v>8</v>
      </c>
      <c r="AC321" s="2" t="s">
        <v>2907</v>
      </c>
      <c r="AD321" s="4">
        <v>40</v>
      </c>
      <c r="AE321" s="4">
        <v>320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/>
      <c r="AP321" s="4">
        <v>17</v>
      </c>
      <c r="AQ321" s="8">
        <v>400.32</v>
      </c>
      <c r="AR321" s="4">
        <v>7</v>
      </c>
      <c r="AS321" s="8">
        <v>157.34</v>
      </c>
      <c r="AT321" s="7">
        <v>1.4286</v>
      </c>
      <c r="AU321" s="7">
        <v>1.5443</v>
      </c>
      <c r="AV321" s="4">
        <v>17</v>
      </c>
      <c r="AW321" s="8">
        <v>400.32</v>
      </c>
      <c r="AX321" s="4">
        <v>7</v>
      </c>
      <c r="AY321" s="8">
        <v>157.34</v>
      </c>
      <c r="AZ321" s="7">
        <v>1.4286</v>
      </c>
      <c r="BA321" s="7">
        <v>1.5443</v>
      </c>
      <c r="BB321" s="7">
        <v>1</v>
      </c>
      <c r="BC321" s="4" t="s">
        <v>200</v>
      </c>
      <c r="BD321" s="8" t="s">
        <v>200</v>
      </c>
      <c r="BE321" s="4" t="s">
        <v>200</v>
      </c>
      <c r="BF321" s="8" t="s">
        <v>200</v>
      </c>
      <c r="BG321" s="7" t="s">
        <v>200</v>
      </c>
      <c r="BH321" s="7" t="s">
        <v>200</v>
      </c>
      <c r="BI321" s="7">
        <v>0.1064</v>
      </c>
      <c r="BJ321" s="4">
        <v>17</v>
      </c>
      <c r="BK321" s="8">
        <v>400.32</v>
      </c>
      <c r="BL321" s="2" t="s">
        <v>3186</v>
      </c>
      <c r="BM321" s="7">
        <v>1</v>
      </c>
      <c r="BN321" s="7">
        <v>1</v>
      </c>
      <c r="BO321" s="4">
        <v>11</v>
      </c>
      <c r="BP321" s="8">
        <v>258.94</v>
      </c>
      <c r="BQ321" s="4">
        <v>3</v>
      </c>
      <c r="BR321" s="8">
        <v>70.62</v>
      </c>
      <c r="BS321" s="7">
        <v>2.6667</v>
      </c>
      <c r="BT321" s="7">
        <v>2.6667</v>
      </c>
      <c r="BU321" s="2" t="s">
        <v>210</v>
      </c>
      <c r="BV321" s="2" t="s">
        <v>197</v>
      </c>
      <c r="BW321" s="2" t="s">
        <v>200</v>
      </c>
      <c r="BX321" s="2" t="s">
        <v>2525</v>
      </c>
      <c r="BY321" s="2" t="s">
        <v>212</v>
      </c>
      <c r="BZ321" s="2" t="s">
        <v>200</v>
      </c>
      <c r="CA321" s="4"/>
      <c r="CB321" s="8"/>
      <c r="CC321" s="4">
        <v>1</v>
      </c>
      <c r="CD321" s="8">
        <v>18.06</v>
      </c>
      <c r="CE321" s="7">
        <v>-1</v>
      </c>
      <c r="CF321" s="7">
        <v>-1</v>
      </c>
      <c r="CG321" s="2" t="s">
        <v>210</v>
      </c>
      <c r="CH321" s="2" t="s">
        <v>197</v>
      </c>
      <c r="CI321" s="2" t="s">
        <v>3177</v>
      </c>
      <c r="CJ321" s="2" t="s">
        <v>2973</v>
      </c>
      <c r="CK321" s="2" t="s">
        <v>212</v>
      </c>
      <c r="CL321" s="2" t="s">
        <v>200</v>
      </c>
      <c r="CM321" s="4"/>
      <c r="CN321" s="8"/>
      <c r="CO321" s="4"/>
      <c r="CP321" s="8"/>
      <c r="CQ321" s="7"/>
      <c r="CR321" s="7"/>
      <c r="CS321" s="2" t="s">
        <v>210</v>
      </c>
      <c r="CT321" s="2" t="s">
        <v>251</v>
      </c>
      <c r="CU321" s="2" t="s">
        <v>2553</v>
      </c>
      <c r="CV321" s="2" t="s">
        <v>1514</v>
      </c>
      <c r="CW321" s="2" t="s">
        <v>212</v>
      </c>
      <c r="CX321" s="2" t="s">
        <v>200</v>
      </c>
      <c r="CY321" s="4"/>
      <c r="CZ321" s="8"/>
      <c r="DA321" s="4">
        <v>1</v>
      </c>
      <c r="DB321" s="8">
        <v>22.58</v>
      </c>
      <c r="DC321" s="7">
        <v>-1</v>
      </c>
      <c r="DD321" s="7">
        <v>-1</v>
      </c>
      <c r="DE321" s="2" t="s">
        <v>210</v>
      </c>
      <c r="DF321" s="2" t="s">
        <v>197</v>
      </c>
      <c r="DG321" s="2" t="s">
        <v>654</v>
      </c>
      <c r="DH321" s="2" t="s">
        <v>2917</v>
      </c>
      <c r="DI321" s="2" t="s">
        <v>212</v>
      </c>
      <c r="DJ321" s="2" t="s">
        <v>200</v>
      </c>
      <c r="DK321" s="4">
        <v>1</v>
      </c>
      <c r="DL321" s="8">
        <v>22.37</v>
      </c>
      <c r="DM321" s="4"/>
      <c r="DN321" s="8"/>
      <c r="DO321" s="7"/>
      <c r="DP321" s="7"/>
      <c r="DQ321" s="2" t="s">
        <v>210</v>
      </c>
      <c r="DR321" s="2" t="s">
        <v>197</v>
      </c>
      <c r="DS321" s="2" t="s">
        <v>651</v>
      </c>
      <c r="DT321" s="2" t="s">
        <v>3187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1017</v>
      </c>
      <c r="ED321" s="2" t="s">
        <v>243</v>
      </c>
      <c r="EE321" s="2" t="s">
        <v>3180</v>
      </c>
      <c r="EF321" s="2" t="s">
        <v>1180</v>
      </c>
      <c r="EG321" s="2" t="s">
        <v>212</v>
      </c>
      <c r="EH321" s="2" t="s">
        <v>200</v>
      </c>
      <c r="EI321" s="4">
        <v>3</v>
      </c>
      <c r="EJ321" s="8">
        <v>72.93</v>
      </c>
      <c r="EK321" s="4"/>
      <c r="EL321" s="8"/>
      <c r="EM321" s="7"/>
      <c r="EN321" s="7"/>
      <c r="EO321" s="2" t="s">
        <v>210</v>
      </c>
      <c r="EP321" s="2" t="s">
        <v>197</v>
      </c>
      <c r="EQ321" s="2" t="s">
        <v>3181</v>
      </c>
      <c r="ER321" s="2" t="s">
        <v>700</v>
      </c>
      <c r="ES321" s="2" t="s">
        <v>212</v>
      </c>
      <c r="ET321" s="2" t="s">
        <v>200</v>
      </c>
      <c r="EU321" s="4"/>
      <c r="EV321" s="8"/>
      <c r="EW321" s="4"/>
      <c r="EX321" s="8"/>
      <c r="EY321" s="7"/>
      <c r="EZ321" s="7"/>
      <c r="FA321" s="2" t="s">
        <v>210</v>
      </c>
      <c r="FB321" s="2" t="s">
        <v>197</v>
      </c>
      <c r="FC321" s="2" t="s">
        <v>596</v>
      </c>
      <c r="FD321" s="2" t="s">
        <v>1540</v>
      </c>
      <c r="FE321" s="2" t="s">
        <v>212</v>
      </c>
      <c r="FF321" s="2" t="s">
        <v>200</v>
      </c>
      <c r="FG321" s="4">
        <v>2</v>
      </c>
      <c r="FH321" s="8">
        <v>46.08</v>
      </c>
      <c r="FI321" s="4">
        <v>2</v>
      </c>
      <c r="FJ321" s="8">
        <v>46.08</v>
      </c>
      <c r="FK321" s="7"/>
      <c r="FL321" s="7"/>
      <c r="FM321" s="2" t="s">
        <v>210</v>
      </c>
      <c r="FN321" s="2" t="s">
        <v>197</v>
      </c>
      <c r="FO321" s="2" t="s">
        <v>226</v>
      </c>
      <c r="FP321" s="2" t="s">
        <v>216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2856</v>
      </c>
      <c r="GB321" s="2" t="s">
        <v>3188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254</v>
      </c>
      <c r="GL321" s="2" t="s">
        <v>197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254</v>
      </c>
      <c r="GX321" s="2" t="s">
        <v>197</v>
      </c>
      <c r="GY321" s="2" t="s">
        <v>200</v>
      </c>
      <c r="GZ321" s="2" t="s">
        <v>200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254</v>
      </c>
      <c r="HJ321" s="2" t="s">
        <v>197</v>
      </c>
      <c r="HK321" s="2" t="s">
        <v>200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1059</v>
      </c>
      <c r="HV321" s="2" t="s">
        <v>197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210</v>
      </c>
      <c r="IH321" s="2" t="s">
        <v>197</v>
      </c>
      <c r="II321" s="2" t="s">
        <v>596</v>
      </c>
      <c r="IJ321" s="2" t="s">
        <v>3189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228</v>
      </c>
      <c r="IT321" s="2" t="s">
        <v>197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228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200</v>
      </c>
      <c r="JR321" s="2" t="s">
        <v>200</v>
      </c>
      <c r="JS321" s="2" t="s">
        <v>200</v>
      </c>
      <c r="JT321" s="2" t="s">
        <v>200</v>
      </c>
      <c r="JU321" s="2" t="s">
        <v>200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210</v>
      </c>
      <c r="KD321" s="2" t="s">
        <v>251</v>
      </c>
      <c r="KE321" s="2" t="s">
        <v>1271</v>
      </c>
      <c r="KF321" s="2" t="s">
        <v>1316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210</v>
      </c>
      <c r="KP321" s="2" t="s">
        <v>243</v>
      </c>
      <c r="KQ321" s="2" t="s">
        <v>965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242</v>
      </c>
      <c r="LB321" s="2" t="s">
        <v>197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254</v>
      </c>
      <c r="LN321" s="2" t="s">
        <v>197</v>
      </c>
      <c r="LO321" s="2" t="s">
        <v>200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210</v>
      </c>
      <c r="LZ321" s="2" t="s">
        <v>197</v>
      </c>
      <c r="MA321" s="2" t="s">
        <v>2195</v>
      </c>
      <c r="MB321" s="2" t="s">
        <v>2730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251</v>
      </c>
      <c r="MM321" s="2" t="s">
        <v>3177</v>
      </c>
      <c r="MN321" s="2" t="s">
        <v>651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254</v>
      </c>
      <c r="NJ321" s="2" t="s">
        <v>197</v>
      </c>
      <c r="NK321" s="2" t="s">
        <v>200</v>
      </c>
      <c r="NL321" s="2" t="s">
        <v>200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228</v>
      </c>
      <c r="NV321" s="2" t="s">
        <v>197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200</v>
      </c>
      <c r="OH321" s="2" t="s">
        <v>200</v>
      </c>
      <c r="OI321" s="2" t="s">
        <v>200</v>
      </c>
      <c r="OJ321" s="2" t="s">
        <v>200</v>
      </c>
      <c r="OK321" s="2" t="s">
        <v>200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210</v>
      </c>
      <c r="OT321" s="2" t="s">
        <v>243</v>
      </c>
      <c r="OU321" s="2" t="s">
        <v>1886</v>
      </c>
      <c r="OV321" s="2" t="s">
        <v>2270</v>
      </c>
      <c r="OW321" s="2" t="s">
        <v>212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1059</v>
      </c>
      <c r="PF321" s="2" t="s">
        <v>197</v>
      </c>
      <c r="PG321" s="2" t="s">
        <v>200</v>
      </c>
      <c r="PH321" s="2" t="s">
        <v>200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242</v>
      </c>
      <c r="PR321" s="2" t="s">
        <v>197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406</v>
      </c>
      <c r="QP321" s="2" t="s">
        <v>243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>
        <v>353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>
        <v>40</v>
      </c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>
        <v>280</v>
      </c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</row>
    <row r="322">
      <c r="A322" s="2" t="s">
        <v>3190</v>
      </c>
      <c r="B322" s="2" t="s">
        <v>189</v>
      </c>
      <c r="C322" s="2" t="s">
        <v>2693</v>
      </c>
      <c r="D322" s="2" t="s">
        <v>3172</v>
      </c>
      <c r="E322" s="2" t="s">
        <v>3173</v>
      </c>
      <c r="F322" s="2" t="s">
        <v>2901</v>
      </c>
      <c r="G322" s="2" t="s">
        <v>2901</v>
      </c>
      <c r="H322" s="2" t="s">
        <v>2901</v>
      </c>
      <c r="I322" s="2" t="s">
        <v>3174</v>
      </c>
      <c r="J322" s="2" t="s">
        <v>3175</v>
      </c>
      <c r="K322" s="2" t="s">
        <v>2849</v>
      </c>
      <c r="L322" s="3">
        <v>22.05</v>
      </c>
      <c r="M322" s="3">
        <v>23.15</v>
      </c>
      <c r="N322" s="3">
        <v>44.99</v>
      </c>
      <c r="O322" s="2" t="s">
        <v>197</v>
      </c>
      <c r="P322" s="2" t="s">
        <v>528</v>
      </c>
      <c r="Q322" s="2" t="s">
        <v>199</v>
      </c>
      <c r="R322" s="2" t="s">
        <v>200</v>
      </c>
      <c r="S322" s="2" t="s">
        <v>2954</v>
      </c>
      <c r="T322" s="2" t="s">
        <v>200</v>
      </c>
      <c r="U322" s="2" t="s">
        <v>200</v>
      </c>
      <c r="V322" s="2" t="s">
        <v>1594</v>
      </c>
      <c r="W322" s="2" t="s">
        <v>2735</v>
      </c>
      <c r="X322" s="2" t="s">
        <v>2245</v>
      </c>
      <c r="Y322" s="2" t="s">
        <v>592</v>
      </c>
      <c r="Z322" s="4">
        <v>335</v>
      </c>
      <c r="AA322" s="4">
        <f>=ROUNDDOWN(15.2272727272727,0)</f>
      </c>
      <c r="AB322" s="5">
        <v>22</v>
      </c>
      <c r="AC322" s="2" t="s">
        <v>581</v>
      </c>
      <c r="AD322" s="4">
        <v>2</v>
      </c>
      <c r="AE322" s="4">
        <v>1282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/>
      <c r="AP322" s="4">
        <v>111</v>
      </c>
      <c r="AQ322" s="8">
        <v>2595.64</v>
      </c>
      <c r="AR322" s="4">
        <v>48</v>
      </c>
      <c r="AS322" s="8">
        <v>1101.78</v>
      </c>
      <c r="AT322" s="7">
        <v>1.3125</v>
      </c>
      <c r="AU322" s="7">
        <v>1.3559</v>
      </c>
      <c r="AV322" s="4">
        <v>111</v>
      </c>
      <c r="AW322" s="8">
        <v>2595.64</v>
      </c>
      <c r="AX322" s="4">
        <v>48</v>
      </c>
      <c r="AY322" s="8">
        <v>1101.78</v>
      </c>
      <c r="AZ322" s="7">
        <v>1.3125</v>
      </c>
      <c r="BA322" s="7">
        <v>1.3559</v>
      </c>
      <c r="BB322" s="7">
        <v>1</v>
      </c>
      <c r="BC322" s="4">
        <v>111</v>
      </c>
      <c r="BD322" s="8">
        <v>2595.64</v>
      </c>
      <c r="BE322" s="4">
        <v>48</v>
      </c>
      <c r="BF322" s="8">
        <v>1101.78</v>
      </c>
      <c r="BG322" s="7">
        <v>1.3125</v>
      </c>
      <c r="BH322" s="7">
        <v>1.3559</v>
      </c>
      <c r="BI322" s="7">
        <v>1</v>
      </c>
      <c r="BJ322" s="4">
        <v>111</v>
      </c>
      <c r="BK322" s="8">
        <v>2595.64</v>
      </c>
      <c r="BL322" s="2" t="s">
        <v>3191</v>
      </c>
      <c r="BM322" s="7">
        <v>1</v>
      </c>
      <c r="BN322" s="7">
        <v>1</v>
      </c>
      <c r="BO322" s="4">
        <v>101</v>
      </c>
      <c r="BP322" s="8">
        <v>2377.54</v>
      </c>
      <c r="BQ322" s="4">
        <v>37</v>
      </c>
      <c r="BR322" s="8">
        <v>870.98</v>
      </c>
      <c r="BS322" s="7">
        <v>1.7297</v>
      </c>
      <c r="BT322" s="7">
        <v>1.7297</v>
      </c>
      <c r="BU322" s="2" t="s">
        <v>210</v>
      </c>
      <c r="BV322" s="2" t="s">
        <v>197</v>
      </c>
      <c r="BW322" s="2" t="s">
        <v>200</v>
      </c>
      <c r="BX322" s="2" t="s">
        <v>2525</v>
      </c>
      <c r="BY322" s="2" t="s">
        <v>212</v>
      </c>
      <c r="BZ322" s="2" t="s">
        <v>200</v>
      </c>
      <c r="CA322" s="4">
        <v>3</v>
      </c>
      <c r="CB322" s="8">
        <v>59.5</v>
      </c>
      <c r="CC322" s="4">
        <v>5</v>
      </c>
      <c r="CD322" s="8">
        <v>90.3</v>
      </c>
      <c r="CE322" s="7">
        <v>-0.4</v>
      </c>
      <c r="CF322" s="7">
        <v>-0.3411</v>
      </c>
      <c r="CG322" s="2" t="s">
        <v>210</v>
      </c>
      <c r="CH322" s="2" t="s">
        <v>197</v>
      </c>
      <c r="CI322" s="2" t="s">
        <v>3177</v>
      </c>
      <c r="CJ322" s="2" t="s">
        <v>2973</v>
      </c>
      <c r="CK322" s="2" t="s">
        <v>212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210</v>
      </c>
      <c r="CT322" s="2" t="s">
        <v>197</v>
      </c>
      <c r="CU322" s="2" t="s">
        <v>2553</v>
      </c>
      <c r="CV322" s="2" t="s">
        <v>2532</v>
      </c>
      <c r="CW322" s="2" t="s">
        <v>499</v>
      </c>
      <c r="CX322" s="2" t="s">
        <v>200</v>
      </c>
      <c r="CY322" s="4"/>
      <c r="CZ322" s="8"/>
      <c r="DA322" s="4">
        <v>2</v>
      </c>
      <c r="DB322" s="8">
        <v>49.68</v>
      </c>
      <c r="DC322" s="7">
        <v>-1</v>
      </c>
      <c r="DD322" s="7">
        <v>-1</v>
      </c>
      <c r="DE322" s="2" t="s">
        <v>210</v>
      </c>
      <c r="DF322" s="2" t="s">
        <v>197</v>
      </c>
      <c r="DG322" s="2" t="s">
        <v>654</v>
      </c>
      <c r="DH322" s="2" t="s">
        <v>2984</v>
      </c>
      <c r="DI322" s="2" t="s">
        <v>212</v>
      </c>
      <c r="DJ322" s="2" t="s">
        <v>200</v>
      </c>
      <c r="DK322" s="4">
        <v>6</v>
      </c>
      <c r="DL322" s="8">
        <v>134.22</v>
      </c>
      <c r="DM322" s="4">
        <v>2</v>
      </c>
      <c r="DN322" s="8">
        <v>44.74</v>
      </c>
      <c r="DO322" s="7">
        <v>2</v>
      </c>
      <c r="DP322" s="7">
        <v>2</v>
      </c>
      <c r="DQ322" s="2" t="s">
        <v>210</v>
      </c>
      <c r="DR322" s="2" t="s">
        <v>197</v>
      </c>
      <c r="DS322" s="2" t="s">
        <v>651</v>
      </c>
      <c r="DT322" s="2" t="s">
        <v>3187</v>
      </c>
      <c r="DU322" s="2" t="s">
        <v>212</v>
      </c>
      <c r="DV322" s="2" t="s">
        <v>200</v>
      </c>
      <c r="DW322" s="4">
        <v>1</v>
      </c>
      <c r="DX322" s="8">
        <v>24.38</v>
      </c>
      <c r="DY322" s="4"/>
      <c r="DZ322" s="8"/>
      <c r="EA322" s="7"/>
      <c r="EB322" s="7"/>
      <c r="EC322" s="2" t="s">
        <v>210</v>
      </c>
      <c r="ED322" s="2" t="s">
        <v>197</v>
      </c>
      <c r="EE322" s="2" t="s">
        <v>3180</v>
      </c>
      <c r="EF322" s="2" t="s">
        <v>2889</v>
      </c>
      <c r="EG322" s="2" t="s">
        <v>212</v>
      </c>
      <c r="EH322" s="2" t="s">
        <v>200</v>
      </c>
      <c r="EI322" s="4"/>
      <c r="EJ322" s="8"/>
      <c r="EK322" s="4"/>
      <c r="EL322" s="8"/>
      <c r="EM322" s="7"/>
      <c r="EN322" s="7"/>
      <c r="EO322" s="2" t="s">
        <v>210</v>
      </c>
      <c r="EP322" s="2" t="s">
        <v>243</v>
      </c>
      <c r="EQ322" s="2" t="s">
        <v>3181</v>
      </c>
      <c r="ER322" s="2" t="s">
        <v>3192</v>
      </c>
      <c r="ES322" s="2" t="s">
        <v>212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210</v>
      </c>
      <c r="FB322" s="2" t="s">
        <v>197</v>
      </c>
      <c r="FC322" s="2" t="s">
        <v>596</v>
      </c>
      <c r="FD322" s="2" t="s">
        <v>2479</v>
      </c>
      <c r="FE322" s="2" t="s">
        <v>212</v>
      </c>
      <c r="FF322" s="2" t="s">
        <v>200</v>
      </c>
      <c r="FG322" s="4"/>
      <c r="FH322" s="8"/>
      <c r="FI322" s="4">
        <v>2</v>
      </c>
      <c r="FJ322" s="8">
        <v>46.08</v>
      </c>
      <c r="FK322" s="7">
        <v>-1</v>
      </c>
      <c r="FL322" s="7">
        <v>-1</v>
      </c>
      <c r="FM322" s="2" t="s">
        <v>210</v>
      </c>
      <c r="FN322" s="2" t="s">
        <v>197</v>
      </c>
      <c r="FO322" s="2" t="s">
        <v>226</v>
      </c>
      <c r="FP322" s="2" t="s">
        <v>268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1059</v>
      </c>
      <c r="FZ322" s="2" t="s">
        <v>197</v>
      </c>
      <c r="GA322" s="2" t="s">
        <v>200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406</v>
      </c>
      <c r="GL322" s="2" t="s">
        <v>197</v>
      </c>
      <c r="GM322" s="2" t="s">
        <v>200</v>
      </c>
      <c r="GN322" s="2" t="s">
        <v>200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254</v>
      </c>
      <c r="GX322" s="2" t="s">
        <v>197</v>
      </c>
      <c r="GY322" s="2" t="s">
        <v>200</v>
      </c>
      <c r="GZ322" s="2" t="s">
        <v>200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254</v>
      </c>
      <c r="HJ322" s="2" t="s">
        <v>197</v>
      </c>
      <c r="HK322" s="2" t="s">
        <v>200</v>
      </c>
      <c r="HL322" s="2" t="s">
        <v>200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1059</v>
      </c>
      <c r="HV322" s="2" t="s">
        <v>197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210</v>
      </c>
      <c r="IH322" s="2" t="s">
        <v>197</v>
      </c>
      <c r="II322" s="2" t="s">
        <v>596</v>
      </c>
      <c r="IJ322" s="2" t="s">
        <v>2250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228</v>
      </c>
      <c r="IT322" s="2" t="s">
        <v>197</v>
      </c>
      <c r="IU322" s="2" t="s">
        <v>200</v>
      </c>
      <c r="IV322" s="2" t="s">
        <v>200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228</v>
      </c>
      <c r="JF322" s="2" t="s">
        <v>197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200</v>
      </c>
      <c r="JS322" s="2" t="s">
        <v>200</v>
      </c>
      <c r="JT322" s="2" t="s">
        <v>200</v>
      </c>
      <c r="JU322" s="2" t="s">
        <v>200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228</v>
      </c>
      <c r="KD322" s="2" t="s">
        <v>197</v>
      </c>
      <c r="KE322" s="2" t="s">
        <v>200</v>
      </c>
      <c r="KF322" s="2" t="s">
        <v>200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210</v>
      </c>
      <c r="KP322" s="2" t="s">
        <v>243</v>
      </c>
      <c r="KQ322" s="2" t="s">
        <v>2036</v>
      </c>
      <c r="KR322" s="2" t="s">
        <v>1184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242</v>
      </c>
      <c r="LB322" s="2" t="s">
        <v>197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243</v>
      </c>
      <c r="LO322" s="2" t="s">
        <v>248</v>
      </c>
      <c r="LP322" s="2" t="s">
        <v>3193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210</v>
      </c>
      <c r="LZ322" s="2" t="s">
        <v>197</v>
      </c>
      <c r="MA322" s="2" t="s">
        <v>2195</v>
      </c>
      <c r="MB322" s="2" t="s">
        <v>3194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210</v>
      </c>
      <c r="ML322" s="2" t="s">
        <v>251</v>
      </c>
      <c r="MM322" s="2" t="s">
        <v>3177</v>
      </c>
      <c r="MN322" s="2" t="s">
        <v>2956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254</v>
      </c>
      <c r="NJ322" s="2" t="s">
        <v>197</v>
      </c>
      <c r="NK322" s="2" t="s">
        <v>200</v>
      </c>
      <c r="NL322" s="2" t="s">
        <v>200</v>
      </c>
      <c r="NM322" s="2" t="s">
        <v>212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228</v>
      </c>
      <c r="NV322" s="2" t="s">
        <v>197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200</v>
      </c>
      <c r="OH322" s="2" t="s">
        <v>200</v>
      </c>
      <c r="OI322" s="2" t="s">
        <v>200</v>
      </c>
      <c r="OJ322" s="2" t="s">
        <v>200</v>
      </c>
      <c r="OK322" s="2" t="s">
        <v>200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210</v>
      </c>
      <c r="OT322" s="2" t="s">
        <v>243</v>
      </c>
      <c r="OU322" s="2" t="s">
        <v>1886</v>
      </c>
      <c r="OV322" s="2" t="s">
        <v>2249</v>
      </c>
      <c r="OW322" s="2" t="s">
        <v>212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1059</v>
      </c>
      <c r="PF322" s="2" t="s">
        <v>197</v>
      </c>
      <c r="PG322" s="2" t="s">
        <v>200</v>
      </c>
      <c r="PH322" s="2" t="s">
        <v>200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242</v>
      </c>
      <c r="PR322" s="2" t="s">
        <v>197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406</v>
      </c>
      <c r="QP322" s="2" t="s">
        <v>243</v>
      </c>
      <c r="QQ322" s="2" t="s">
        <v>200</v>
      </c>
      <c r="QR322" s="2" t="s">
        <v>200</v>
      </c>
      <c r="QS322" s="2" t="s">
        <v>212</v>
      </c>
      <c r="QT322" s="2" t="s">
        <v>200</v>
      </c>
      <c r="QU322" s="4">
        <v>287</v>
      </c>
      <c r="QV322" s="4"/>
      <c r="QW322" s="4"/>
      <c r="QX322" s="4"/>
      <c r="QY322" s="4"/>
      <c r="QZ322" s="4"/>
      <c r="RA322" s="4">
        <v>48</v>
      </c>
      <c r="RB322" s="4"/>
      <c r="RC322" s="4"/>
      <c r="RD322" s="4"/>
      <c r="RE322" s="4"/>
      <c r="RF322" s="4"/>
      <c r="RG322" s="4"/>
      <c r="RH322" s="4"/>
      <c r="RI322" s="4">
        <v>2</v>
      </c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>
        <v>300</v>
      </c>
      <c r="SB322" s="4"/>
      <c r="SC322" s="4"/>
      <c r="SD322" s="4"/>
      <c r="SE322" s="4"/>
      <c r="SF322" s="4"/>
      <c r="SG322" s="4">
        <v>550</v>
      </c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>
        <v>430</v>
      </c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3195</v>
      </c>
      <c r="B323" s="2" t="s">
        <v>189</v>
      </c>
      <c r="C323" s="2" t="s">
        <v>2693</v>
      </c>
      <c r="D323" s="2" t="s">
        <v>3172</v>
      </c>
      <c r="E323" s="2" t="s">
        <v>3173</v>
      </c>
      <c r="F323" s="2" t="s">
        <v>2988</v>
      </c>
      <c r="G323" s="2" t="s">
        <v>2988</v>
      </c>
      <c r="H323" s="2" t="s">
        <v>2988</v>
      </c>
      <c r="I323" s="2" t="s">
        <v>3174</v>
      </c>
      <c r="J323" s="2" t="s">
        <v>3175</v>
      </c>
      <c r="K323" s="2" t="s">
        <v>2844</v>
      </c>
      <c r="L323" s="3">
        <v>22.05</v>
      </c>
      <c r="M323" s="3">
        <v>23.15</v>
      </c>
      <c r="N323" s="3">
        <v>44.99</v>
      </c>
      <c r="O323" s="2" t="s">
        <v>197</v>
      </c>
      <c r="P323" s="2" t="s">
        <v>528</v>
      </c>
      <c r="Q323" s="2" t="s">
        <v>199</v>
      </c>
      <c r="R323" s="2" t="s">
        <v>200</v>
      </c>
      <c r="S323" s="2" t="s">
        <v>2954</v>
      </c>
      <c r="T323" s="2" t="s">
        <v>200</v>
      </c>
      <c r="U323" s="2" t="s">
        <v>200</v>
      </c>
      <c r="V323" s="2" t="s">
        <v>1594</v>
      </c>
      <c r="W323" s="2" t="s">
        <v>2735</v>
      </c>
      <c r="X323" s="2" t="s">
        <v>2245</v>
      </c>
      <c r="Y323" s="2" t="s">
        <v>592</v>
      </c>
      <c r="Z323" s="4">
        <v>1155</v>
      </c>
      <c r="AA323" s="4">
        <f>=ROUNDDOWN(31.2162162162162,0)</f>
      </c>
      <c r="AB323" s="5">
        <v>37</v>
      </c>
      <c r="AC323" s="2" t="s">
        <v>828</v>
      </c>
      <c r="AD323" s="4">
        <v>400</v>
      </c>
      <c r="AE323" s="4">
        <v>2320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/>
      <c r="AP323" s="4">
        <v>55</v>
      </c>
      <c r="AQ323" s="8">
        <v>1265.95</v>
      </c>
      <c r="AR323" s="4">
        <v>304</v>
      </c>
      <c r="AS323" s="8">
        <v>7045.52</v>
      </c>
      <c r="AT323" s="7">
        <v>-0.8191</v>
      </c>
      <c r="AU323" s="7">
        <v>-0.8203</v>
      </c>
      <c r="AV323" s="4">
        <v>55</v>
      </c>
      <c r="AW323" s="8">
        <v>1265.95</v>
      </c>
      <c r="AX323" s="4">
        <v>304</v>
      </c>
      <c r="AY323" s="8">
        <v>7045.52</v>
      </c>
      <c r="AZ323" s="7">
        <v>-0.8191</v>
      </c>
      <c r="BA323" s="7">
        <v>-0.8203</v>
      </c>
      <c r="BB323" s="7">
        <v>1</v>
      </c>
      <c r="BC323" s="4">
        <v>55</v>
      </c>
      <c r="BD323" s="8">
        <v>1265.95</v>
      </c>
      <c r="BE323" s="4">
        <v>304</v>
      </c>
      <c r="BF323" s="8">
        <v>7045.52</v>
      </c>
      <c r="BG323" s="7">
        <v>-0.8191</v>
      </c>
      <c r="BH323" s="7">
        <v>-0.8203</v>
      </c>
      <c r="BI323" s="7">
        <v>1</v>
      </c>
      <c r="BJ323" s="4">
        <v>55</v>
      </c>
      <c r="BK323" s="8">
        <v>1265.95</v>
      </c>
      <c r="BL323" s="2" t="s">
        <v>3196</v>
      </c>
      <c r="BM323" s="7">
        <v>1</v>
      </c>
      <c r="BN323" s="7">
        <v>1</v>
      </c>
      <c r="BO323" s="4">
        <v>44</v>
      </c>
      <c r="BP323" s="8">
        <v>1021.24</v>
      </c>
      <c r="BQ323" s="4">
        <v>287</v>
      </c>
      <c r="BR323" s="8">
        <v>6661.27</v>
      </c>
      <c r="BS323" s="7">
        <v>-0.8467</v>
      </c>
      <c r="BT323" s="7">
        <v>-0.8467</v>
      </c>
      <c r="BU323" s="2" t="s">
        <v>210</v>
      </c>
      <c r="BV323" s="2" t="s">
        <v>197</v>
      </c>
      <c r="BW323" s="2" t="s">
        <v>200</v>
      </c>
      <c r="BX323" s="2" t="s">
        <v>2525</v>
      </c>
      <c r="BY323" s="2" t="s">
        <v>212</v>
      </c>
      <c r="BZ323" s="2" t="s">
        <v>200</v>
      </c>
      <c r="CA323" s="4">
        <v>1</v>
      </c>
      <c r="CB323" s="8">
        <v>17</v>
      </c>
      <c r="CC323" s="4">
        <v>2</v>
      </c>
      <c r="CD323" s="8">
        <v>42.5</v>
      </c>
      <c r="CE323" s="7">
        <v>-0.5</v>
      </c>
      <c r="CF323" s="7">
        <v>-0.6</v>
      </c>
      <c r="CG323" s="2" t="s">
        <v>210</v>
      </c>
      <c r="CH323" s="2" t="s">
        <v>197</v>
      </c>
      <c r="CI323" s="2" t="s">
        <v>3177</v>
      </c>
      <c r="CJ323" s="2" t="s">
        <v>3197</v>
      </c>
      <c r="CK323" s="2" t="s">
        <v>212</v>
      </c>
      <c r="CL323" s="2" t="s">
        <v>200</v>
      </c>
      <c r="CM323" s="4">
        <v>2</v>
      </c>
      <c r="CN323" s="8">
        <v>46.78</v>
      </c>
      <c r="CO323" s="4"/>
      <c r="CP323" s="8"/>
      <c r="CQ323" s="7"/>
      <c r="CR323" s="7"/>
      <c r="CS323" s="2" t="s">
        <v>210</v>
      </c>
      <c r="CT323" s="2" t="s">
        <v>197</v>
      </c>
      <c r="CU323" s="2" t="s">
        <v>2553</v>
      </c>
      <c r="CV323" s="2" t="s">
        <v>3198</v>
      </c>
      <c r="CW323" s="2" t="s">
        <v>212</v>
      </c>
      <c r="CX323" s="2" t="s">
        <v>200</v>
      </c>
      <c r="CY323" s="4"/>
      <c r="CZ323" s="8"/>
      <c r="DA323" s="4">
        <v>4</v>
      </c>
      <c r="DB323" s="8">
        <v>90.32</v>
      </c>
      <c r="DC323" s="7">
        <v>-1</v>
      </c>
      <c r="DD323" s="7">
        <v>-1</v>
      </c>
      <c r="DE323" s="2" t="s">
        <v>210</v>
      </c>
      <c r="DF323" s="2" t="s">
        <v>197</v>
      </c>
      <c r="DG323" s="2" t="s">
        <v>654</v>
      </c>
      <c r="DH323" s="2" t="s">
        <v>2984</v>
      </c>
      <c r="DI323" s="2" t="s">
        <v>212</v>
      </c>
      <c r="DJ323" s="2" t="s">
        <v>200</v>
      </c>
      <c r="DK323" s="4">
        <v>5</v>
      </c>
      <c r="DL323" s="8">
        <v>111.85</v>
      </c>
      <c r="DM323" s="4">
        <v>3</v>
      </c>
      <c r="DN323" s="8">
        <v>67.11</v>
      </c>
      <c r="DO323" s="7">
        <v>0.6667</v>
      </c>
      <c r="DP323" s="7">
        <v>0.6667</v>
      </c>
      <c r="DQ323" s="2" t="s">
        <v>210</v>
      </c>
      <c r="DR323" s="2" t="s">
        <v>197</v>
      </c>
      <c r="DS323" s="2" t="s">
        <v>651</v>
      </c>
      <c r="DT323" s="2" t="s">
        <v>2252</v>
      </c>
      <c r="DU323" s="2" t="s">
        <v>212</v>
      </c>
      <c r="DV323" s="2" t="s">
        <v>200</v>
      </c>
      <c r="DW323" s="4">
        <v>1</v>
      </c>
      <c r="DX323" s="8">
        <v>24.38</v>
      </c>
      <c r="DY323" s="4"/>
      <c r="DZ323" s="8"/>
      <c r="EA323" s="7"/>
      <c r="EB323" s="7"/>
      <c r="EC323" s="2" t="s">
        <v>210</v>
      </c>
      <c r="ED323" s="2" t="s">
        <v>197</v>
      </c>
      <c r="EE323" s="2" t="s">
        <v>3180</v>
      </c>
      <c r="EF323" s="2" t="s">
        <v>2102</v>
      </c>
      <c r="EG323" s="2" t="s">
        <v>212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210</v>
      </c>
      <c r="EP323" s="2" t="s">
        <v>243</v>
      </c>
      <c r="EQ323" s="2" t="s">
        <v>3181</v>
      </c>
      <c r="ER323" s="2" t="s">
        <v>3199</v>
      </c>
      <c r="ES323" s="2" t="s">
        <v>212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210</v>
      </c>
      <c r="FB323" s="2" t="s">
        <v>197</v>
      </c>
      <c r="FC323" s="2" t="s">
        <v>596</v>
      </c>
      <c r="FD323" s="2" t="s">
        <v>3200</v>
      </c>
      <c r="FE323" s="2" t="s">
        <v>212</v>
      </c>
      <c r="FF323" s="2" t="s">
        <v>200</v>
      </c>
      <c r="FG323" s="4">
        <v>2</v>
      </c>
      <c r="FH323" s="8">
        <v>44.7</v>
      </c>
      <c r="FI323" s="4">
        <v>8</v>
      </c>
      <c r="FJ323" s="8">
        <v>184.32</v>
      </c>
      <c r="FK323" s="7">
        <v>-0.75</v>
      </c>
      <c r="FL323" s="7">
        <v>-0.7575</v>
      </c>
      <c r="FM323" s="2" t="s">
        <v>210</v>
      </c>
      <c r="FN323" s="2" t="s">
        <v>197</v>
      </c>
      <c r="FO323" s="2" t="s">
        <v>226</v>
      </c>
      <c r="FP323" s="2" t="s">
        <v>988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1059</v>
      </c>
      <c r="FZ323" s="2" t="s">
        <v>197</v>
      </c>
      <c r="GA323" s="2" t="s">
        <v>200</v>
      </c>
      <c r="GB323" s="2" t="s">
        <v>200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406</v>
      </c>
      <c r="GL323" s="2" t="s">
        <v>197</v>
      </c>
      <c r="GM323" s="2" t="s">
        <v>200</v>
      </c>
      <c r="GN323" s="2" t="s">
        <v>200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254</v>
      </c>
      <c r="GX323" s="2" t="s">
        <v>197</v>
      </c>
      <c r="GY323" s="2" t="s">
        <v>200</v>
      </c>
      <c r="GZ323" s="2" t="s">
        <v>200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233</v>
      </c>
      <c r="HL323" s="2" t="s">
        <v>1718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1059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210</v>
      </c>
      <c r="IH323" s="2" t="s">
        <v>197</v>
      </c>
      <c r="II323" s="2" t="s">
        <v>596</v>
      </c>
      <c r="IJ323" s="2" t="s">
        <v>2120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228</v>
      </c>
      <c r="IT323" s="2" t="s">
        <v>197</v>
      </c>
      <c r="IU323" s="2" t="s">
        <v>200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228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200</v>
      </c>
      <c r="JS323" s="2" t="s">
        <v>200</v>
      </c>
      <c r="JT323" s="2" t="s">
        <v>200</v>
      </c>
      <c r="JU323" s="2" t="s">
        <v>200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210</v>
      </c>
      <c r="KD323" s="2" t="s">
        <v>243</v>
      </c>
      <c r="KE323" s="2" t="s">
        <v>1271</v>
      </c>
      <c r="KF323" s="2" t="s">
        <v>737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243</v>
      </c>
      <c r="KQ323" s="2" t="s">
        <v>965</v>
      </c>
      <c r="KR323" s="2" t="s">
        <v>2396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242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243</v>
      </c>
      <c r="LO323" s="2" t="s">
        <v>248</v>
      </c>
      <c r="LP323" s="2" t="s">
        <v>750</v>
      </c>
      <c r="LQ323" s="2" t="s">
        <v>212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210</v>
      </c>
      <c r="LZ323" s="2" t="s">
        <v>197</v>
      </c>
      <c r="MA323" s="2" t="s">
        <v>2195</v>
      </c>
      <c r="MB323" s="2" t="s">
        <v>200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210</v>
      </c>
      <c r="ML323" s="2" t="s">
        <v>251</v>
      </c>
      <c r="MM323" s="2" t="s">
        <v>3177</v>
      </c>
      <c r="MN323" s="2" t="s">
        <v>3019</v>
      </c>
      <c r="MO323" s="2" t="s">
        <v>499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200</v>
      </c>
      <c r="MY323" s="2" t="s">
        <v>200</v>
      </c>
      <c r="MZ323" s="2" t="s">
        <v>200</v>
      </c>
      <c r="NA323" s="2" t="s">
        <v>200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254</v>
      </c>
      <c r="NJ323" s="2" t="s">
        <v>197</v>
      </c>
      <c r="NK323" s="2" t="s">
        <v>200</v>
      </c>
      <c r="NL323" s="2" t="s">
        <v>200</v>
      </c>
      <c r="NM323" s="2" t="s">
        <v>212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228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200</v>
      </c>
      <c r="OH323" s="2" t="s">
        <v>200</v>
      </c>
      <c r="OI323" s="2" t="s">
        <v>200</v>
      </c>
      <c r="OJ323" s="2" t="s">
        <v>200</v>
      </c>
      <c r="OK323" s="2" t="s">
        <v>200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210</v>
      </c>
      <c r="OT323" s="2" t="s">
        <v>243</v>
      </c>
      <c r="OU323" s="2" t="s">
        <v>1886</v>
      </c>
      <c r="OV323" s="2" t="s">
        <v>1406</v>
      </c>
      <c r="OW323" s="2" t="s">
        <v>212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1059</v>
      </c>
      <c r="PF323" s="2" t="s">
        <v>197</v>
      </c>
      <c r="PG323" s="2" t="s">
        <v>200</v>
      </c>
      <c r="PH323" s="2" t="s">
        <v>200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242</v>
      </c>
      <c r="PR323" s="2" t="s">
        <v>197</v>
      </c>
      <c r="PS323" s="2" t="s">
        <v>200</v>
      </c>
      <c r="PT323" s="2" t="s">
        <v>200</v>
      </c>
      <c r="PU323" s="2" t="s">
        <v>212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406</v>
      </c>
      <c r="QP323" s="2" t="s">
        <v>243</v>
      </c>
      <c r="QQ323" s="2" t="s">
        <v>200</v>
      </c>
      <c r="QR323" s="2" t="s">
        <v>200</v>
      </c>
      <c r="QS323" s="2" t="s">
        <v>212</v>
      </c>
      <c r="QT323" s="2" t="s">
        <v>200</v>
      </c>
      <c r="QU323" s="4">
        <v>1155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400</v>
      </c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>
        <v>400</v>
      </c>
      <c r="SB323" s="4"/>
      <c r="SC323" s="4"/>
      <c r="SD323" s="4"/>
      <c r="SE323" s="4"/>
      <c r="SF323" s="4"/>
      <c r="SG323" s="4">
        <v>750</v>
      </c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>
        <v>770</v>
      </c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3201</v>
      </c>
      <c r="B324" s="2" t="s">
        <v>189</v>
      </c>
      <c r="C324" s="2" t="s">
        <v>2693</v>
      </c>
      <c r="D324" s="2" t="s">
        <v>3172</v>
      </c>
      <c r="E324" s="2" t="s">
        <v>3173</v>
      </c>
      <c r="F324" s="2" t="s">
        <v>2976</v>
      </c>
      <c r="G324" s="2" t="s">
        <v>2976</v>
      </c>
      <c r="H324" s="2" t="s">
        <v>2976</v>
      </c>
      <c r="I324" s="2" t="s">
        <v>3174</v>
      </c>
      <c r="J324" s="2" t="s">
        <v>3175</v>
      </c>
      <c r="K324" s="2" t="s">
        <v>430</v>
      </c>
      <c r="L324" s="3">
        <v>22.05</v>
      </c>
      <c r="M324" s="3">
        <v>23.15</v>
      </c>
      <c r="N324" s="3">
        <v>44.99</v>
      </c>
      <c r="O324" s="2" t="s">
        <v>197</v>
      </c>
      <c r="P324" s="2" t="s">
        <v>528</v>
      </c>
      <c r="Q324" s="2" t="s">
        <v>199</v>
      </c>
      <c r="R324" s="2" t="s">
        <v>200</v>
      </c>
      <c r="S324" s="2" t="s">
        <v>2954</v>
      </c>
      <c r="T324" s="2" t="s">
        <v>200</v>
      </c>
      <c r="U324" s="2" t="s">
        <v>200</v>
      </c>
      <c r="V324" s="2" t="s">
        <v>1594</v>
      </c>
      <c r="W324" s="2" t="s">
        <v>2735</v>
      </c>
      <c r="X324" s="2" t="s">
        <v>2245</v>
      </c>
      <c r="Y324" s="2" t="s">
        <v>592</v>
      </c>
      <c r="Z324" s="4">
        <v>596</v>
      </c>
      <c r="AA324" s="4">
        <f>=ROUNDDOWN(28.3809523809524,0)</f>
      </c>
      <c r="AB324" s="5">
        <v>21</v>
      </c>
      <c r="AC324" s="2" t="s">
        <v>1230</v>
      </c>
      <c r="AD324" s="4">
        <v>100</v>
      </c>
      <c r="AE324" s="4">
        <v>800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/>
      <c r="AP324" s="4">
        <v>36</v>
      </c>
      <c r="AQ324" s="8">
        <v>843.3</v>
      </c>
      <c r="AR324" s="4">
        <v>23</v>
      </c>
      <c r="AS324" s="8">
        <v>534.09</v>
      </c>
      <c r="AT324" s="7">
        <v>0.5652</v>
      </c>
      <c r="AU324" s="7">
        <v>0.5789</v>
      </c>
      <c r="AV324" s="4">
        <v>36</v>
      </c>
      <c r="AW324" s="8">
        <v>843.3</v>
      </c>
      <c r="AX324" s="4">
        <v>23</v>
      </c>
      <c r="AY324" s="8">
        <v>534.09</v>
      </c>
      <c r="AZ324" s="7">
        <v>0.5652</v>
      </c>
      <c r="BA324" s="7">
        <v>0.5789</v>
      </c>
      <c r="BB324" s="7">
        <v>1</v>
      </c>
      <c r="BC324" s="4">
        <v>36</v>
      </c>
      <c r="BD324" s="8">
        <v>843.3</v>
      </c>
      <c r="BE324" s="4">
        <v>23</v>
      </c>
      <c r="BF324" s="8">
        <v>534.09</v>
      </c>
      <c r="BG324" s="7">
        <v>0.5652</v>
      </c>
      <c r="BH324" s="7">
        <v>0.5789</v>
      </c>
      <c r="BI324" s="7">
        <v>1</v>
      </c>
      <c r="BJ324" s="4">
        <v>36</v>
      </c>
      <c r="BK324" s="8">
        <v>843.3</v>
      </c>
      <c r="BL324" s="2" t="s">
        <v>3196</v>
      </c>
      <c r="BM324" s="7">
        <v>1</v>
      </c>
      <c r="BN324" s="7">
        <v>1</v>
      </c>
      <c r="BO324" s="4">
        <v>29</v>
      </c>
      <c r="BP324" s="8">
        <v>682.66</v>
      </c>
      <c r="BQ324" s="4">
        <v>16</v>
      </c>
      <c r="BR324" s="8">
        <v>376.64</v>
      </c>
      <c r="BS324" s="7">
        <v>0.8125</v>
      </c>
      <c r="BT324" s="7">
        <v>0.8125</v>
      </c>
      <c r="BU324" s="2" t="s">
        <v>210</v>
      </c>
      <c r="BV324" s="2" t="s">
        <v>197</v>
      </c>
      <c r="BW324" s="2" t="s">
        <v>200</v>
      </c>
      <c r="BX324" s="2" t="s">
        <v>2525</v>
      </c>
      <c r="BY324" s="2" t="s">
        <v>212</v>
      </c>
      <c r="BZ324" s="2" t="s">
        <v>200</v>
      </c>
      <c r="CA324" s="4"/>
      <c r="CB324" s="8"/>
      <c r="CC324" s="4">
        <v>2</v>
      </c>
      <c r="CD324" s="8">
        <v>42.5</v>
      </c>
      <c r="CE324" s="7">
        <v>-1</v>
      </c>
      <c r="CF324" s="7">
        <v>-1</v>
      </c>
      <c r="CG324" s="2" t="s">
        <v>210</v>
      </c>
      <c r="CH324" s="2" t="s">
        <v>197</v>
      </c>
      <c r="CI324" s="2" t="s">
        <v>3177</v>
      </c>
      <c r="CJ324" s="2" t="s">
        <v>3019</v>
      </c>
      <c r="CK324" s="2" t="s">
        <v>212</v>
      </c>
      <c r="CL324" s="2" t="s">
        <v>200</v>
      </c>
      <c r="CM324" s="4">
        <v>2</v>
      </c>
      <c r="CN324" s="8">
        <v>46.78</v>
      </c>
      <c r="CO324" s="4"/>
      <c r="CP324" s="8"/>
      <c r="CQ324" s="7"/>
      <c r="CR324" s="7"/>
      <c r="CS324" s="2" t="s">
        <v>210</v>
      </c>
      <c r="CT324" s="2" t="s">
        <v>197</v>
      </c>
      <c r="CU324" s="2" t="s">
        <v>2553</v>
      </c>
      <c r="CV324" s="2" t="s">
        <v>1514</v>
      </c>
      <c r="CW324" s="2" t="s">
        <v>499</v>
      </c>
      <c r="CX324" s="2" t="s">
        <v>200</v>
      </c>
      <c r="CY324" s="4"/>
      <c r="CZ324" s="8"/>
      <c r="DA324" s="4">
        <v>2</v>
      </c>
      <c r="DB324" s="8">
        <v>45.16</v>
      </c>
      <c r="DC324" s="7">
        <v>-1</v>
      </c>
      <c r="DD324" s="7">
        <v>-1</v>
      </c>
      <c r="DE324" s="2" t="s">
        <v>210</v>
      </c>
      <c r="DF324" s="2" t="s">
        <v>197</v>
      </c>
      <c r="DG324" s="2" t="s">
        <v>654</v>
      </c>
      <c r="DH324" s="2" t="s">
        <v>1908</v>
      </c>
      <c r="DI324" s="2" t="s">
        <v>212</v>
      </c>
      <c r="DJ324" s="2" t="s">
        <v>200</v>
      </c>
      <c r="DK324" s="4">
        <v>4</v>
      </c>
      <c r="DL324" s="8">
        <v>89.48</v>
      </c>
      <c r="DM324" s="4">
        <v>1</v>
      </c>
      <c r="DN324" s="8">
        <v>22.37</v>
      </c>
      <c r="DO324" s="7">
        <v>3</v>
      </c>
      <c r="DP324" s="7">
        <v>3</v>
      </c>
      <c r="DQ324" s="2" t="s">
        <v>210</v>
      </c>
      <c r="DR324" s="2" t="s">
        <v>197</v>
      </c>
      <c r="DS324" s="2" t="s">
        <v>651</v>
      </c>
      <c r="DT324" s="2" t="s">
        <v>2252</v>
      </c>
      <c r="DU324" s="2" t="s">
        <v>212</v>
      </c>
      <c r="DV324" s="2" t="s">
        <v>200</v>
      </c>
      <c r="DW324" s="4">
        <v>1</v>
      </c>
      <c r="DX324" s="8">
        <v>24.38</v>
      </c>
      <c r="DY324" s="4">
        <v>1</v>
      </c>
      <c r="DZ324" s="8">
        <v>24.38</v>
      </c>
      <c r="EA324" s="7"/>
      <c r="EB324" s="7"/>
      <c r="EC324" s="2" t="s">
        <v>210</v>
      </c>
      <c r="ED324" s="2" t="s">
        <v>197</v>
      </c>
      <c r="EE324" s="2" t="s">
        <v>3180</v>
      </c>
      <c r="EF324" s="2" t="s">
        <v>3202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243</v>
      </c>
      <c r="EQ324" s="2" t="s">
        <v>3181</v>
      </c>
      <c r="ER324" s="2" t="s">
        <v>3203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596</v>
      </c>
      <c r="FD324" s="2" t="s">
        <v>2984</v>
      </c>
      <c r="FE324" s="2" t="s">
        <v>212</v>
      </c>
      <c r="FF324" s="2" t="s">
        <v>200</v>
      </c>
      <c r="FG324" s="4"/>
      <c r="FH324" s="8"/>
      <c r="FI324" s="4">
        <v>1</v>
      </c>
      <c r="FJ324" s="8">
        <v>23.04</v>
      </c>
      <c r="FK324" s="7">
        <v>-1</v>
      </c>
      <c r="FL324" s="7">
        <v>-1</v>
      </c>
      <c r="FM324" s="2" t="s">
        <v>210</v>
      </c>
      <c r="FN324" s="2" t="s">
        <v>197</v>
      </c>
      <c r="FO324" s="2" t="s">
        <v>226</v>
      </c>
      <c r="FP324" s="2" t="s">
        <v>895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1059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406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254</v>
      </c>
      <c r="GX324" s="2" t="s">
        <v>197</v>
      </c>
      <c r="GY324" s="2" t="s">
        <v>200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254</v>
      </c>
      <c r="HJ324" s="2" t="s">
        <v>197</v>
      </c>
      <c r="HK324" s="2" t="s">
        <v>200</v>
      </c>
      <c r="HL324" s="2" t="s">
        <v>200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1059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210</v>
      </c>
      <c r="IH324" s="2" t="s">
        <v>197</v>
      </c>
      <c r="II324" s="2" t="s">
        <v>596</v>
      </c>
      <c r="IJ324" s="2" t="s">
        <v>3204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228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210</v>
      </c>
      <c r="JF324" s="2" t="s">
        <v>243</v>
      </c>
      <c r="JG324" s="2" t="s">
        <v>3205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200</v>
      </c>
      <c r="JR324" s="2" t="s">
        <v>200</v>
      </c>
      <c r="JS324" s="2" t="s">
        <v>200</v>
      </c>
      <c r="JT324" s="2" t="s">
        <v>200</v>
      </c>
      <c r="JU324" s="2" t="s">
        <v>200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228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210</v>
      </c>
      <c r="KP324" s="2" t="s">
        <v>243</v>
      </c>
      <c r="KQ324" s="2" t="s">
        <v>965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242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254</v>
      </c>
      <c r="LN324" s="2" t="s">
        <v>197</v>
      </c>
      <c r="LO324" s="2" t="s">
        <v>200</v>
      </c>
      <c r="LP324" s="2" t="s">
        <v>200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197</v>
      </c>
      <c r="MA324" s="2" t="s">
        <v>2195</v>
      </c>
      <c r="MB324" s="2" t="s">
        <v>200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251</v>
      </c>
      <c r="MM324" s="2" t="s">
        <v>3177</v>
      </c>
      <c r="MN324" s="2" t="s">
        <v>3183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200</v>
      </c>
      <c r="MX324" s="2" t="s">
        <v>200</v>
      </c>
      <c r="MY324" s="2" t="s">
        <v>200</v>
      </c>
      <c r="MZ324" s="2" t="s">
        <v>200</v>
      </c>
      <c r="NA324" s="2" t="s">
        <v>200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254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228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200</v>
      </c>
      <c r="OH324" s="2" t="s">
        <v>200</v>
      </c>
      <c r="OI324" s="2" t="s">
        <v>200</v>
      </c>
      <c r="OJ324" s="2" t="s">
        <v>200</v>
      </c>
      <c r="OK324" s="2" t="s">
        <v>200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243</v>
      </c>
      <c r="OU324" s="2" t="s">
        <v>1886</v>
      </c>
      <c r="OV324" s="2" t="s">
        <v>2249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1059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242</v>
      </c>
      <c r="PR324" s="2" t="s">
        <v>197</v>
      </c>
      <c r="PS324" s="2" t="s">
        <v>200</v>
      </c>
      <c r="PT324" s="2" t="s">
        <v>200</v>
      </c>
      <c r="PU324" s="2" t="s">
        <v>212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200</v>
      </c>
      <c r="QD324" s="2" t="s">
        <v>200</v>
      </c>
      <c r="QE324" s="2" t="s">
        <v>200</v>
      </c>
      <c r="QF324" s="2" t="s">
        <v>200</v>
      </c>
      <c r="QG324" s="2" t="s">
        <v>200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406</v>
      </c>
      <c r="QP324" s="2" t="s">
        <v>243</v>
      </c>
      <c r="QQ324" s="2" t="s">
        <v>200</v>
      </c>
      <c r="QR324" s="2" t="s">
        <v>200</v>
      </c>
      <c r="QS324" s="2" t="s">
        <v>212</v>
      </c>
      <c r="QT324" s="2" t="s">
        <v>200</v>
      </c>
      <c r="QU324" s="4">
        <v>448</v>
      </c>
      <c r="QV324" s="4"/>
      <c r="QW324" s="4"/>
      <c r="QX324" s="4"/>
      <c r="QY324" s="4"/>
      <c r="QZ324" s="4"/>
      <c r="RA324" s="4">
        <v>148</v>
      </c>
      <c r="RB324" s="4"/>
      <c r="RC324" s="4"/>
      <c r="RD324" s="4"/>
      <c r="RE324" s="4"/>
      <c r="RF324" s="4"/>
      <c r="RG324" s="4"/>
      <c r="RH324" s="4"/>
      <c r="RI324" s="4"/>
      <c r="RJ324" s="4">
        <v>100</v>
      </c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>
        <v>180</v>
      </c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>
        <v>520</v>
      </c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3206</v>
      </c>
      <c r="B325" s="2" t="s">
        <v>189</v>
      </c>
      <c r="C325" s="2" t="s">
        <v>2693</v>
      </c>
      <c r="D325" s="2" t="s">
        <v>3172</v>
      </c>
      <c r="E325" s="2" t="s">
        <v>3173</v>
      </c>
      <c r="F325" s="2" t="s">
        <v>3012</v>
      </c>
      <c r="G325" s="2" t="s">
        <v>3012</v>
      </c>
      <c r="H325" s="2" t="s">
        <v>3012</v>
      </c>
      <c r="I325" s="2" t="s">
        <v>3174</v>
      </c>
      <c r="J325" s="2" t="s">
        <v>3175</v>
      </c>
      <c r="K325" s="2" t="s">
        <v>2844</v>
      </c>
      <c r="L325" s="3">
        <v>22.05</v>
      </c>
      <c r="M325" s="3">
        <v>23.15</v>
      </c>
      <c r="N325" s="3">
        <v>44.99</v>
      </c>
      <c r="O325" s="2" t="s">
        <v>197</v>
      </c>
      <c r="P325" s="2" t="s">
        <v>528</v>
      </c>
      <c r="Q325" s="2" t="s">
        <v>199</v>
      </c>
      <c r="R325" s="2" t="s">
        <v>200</v>
      </c>
      <c r="S325" s="2" t="s">
        <v>2954</v>
      </c>
      <c r="T325" s="2" t="s">
        <v>200</v>
      </c>
      <c r="U325" s="2" t="s">
        <v>200</v>
      </c>
      <c r="V325" s="2" t="s">
        <v>1594</v>
      </c>
      <c r="W325" s="2" t="s">
        <v>2735</v>
      </c>
      <c r="X325" s="2" t="s">
        <v>723</v>
      </c>
      <c r="Y325" s="2" t="s">
        <v>592</v>
      </c>
      <c r="Z325" s="4">
        <v>1200</v>
      </c>
      <c r="AA325" s="4">
        <f>=ROUNDDOWN(75,0)</f>
      </c>
      <c r="AB325" s="5">
        <v>16</v>
      </c>
      <c r="AC325" s="2" t="s">
        <v>158</v>
      </c>
      <c r="AD325" s="4">
        <v>210</v>
      </c>
      <c r="AE325" s="4">
        <v>210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/>
      <c r="AP325" s="4">
        <v>29</v>
      </c>
      <c r="AQ325" s="8">
        <v>666.8</v>
      </c>
      <c r="AR325" s="4">
        <v>24</v>
      </c>
      <c r="AS325" s="8">
        <v>557</v>
      </c>
      <c r="AT325" s="7">
        <v>0.2083</v>
      </c>
      <c r="AU325" s="7">
        <v>0.1971</v>
      </c>
      <c r="AV325" s="4">
        <v>29</v>
      </c>
      <c r="AW325" s="8">
        <v>666.8</v>
      </c>
      <c r="AX325" s="4">
        <v>24</v>
      </c>
      <c r="AY325" s="8">
        <v>557</v>
      </c>
      <c r="AZ325" s="7">
        <v>0.2083</v>
      </c>
      <c r="BA325" s="7">
        <v>0.1971</v>
      </c>
      <c r="BB325" s="7">
        <v>1</v>
      </c>
      <c r="BC325" s="4">
        <v>29</v>
      </c>
      <c r="BD325" s="8">
        <v>666.8</v>
      </c>
      <c r="BE325" s="4">
        <v>24</v>
      </c>
      <c r="BF325" s="8">
        <v>557</v>
      </c>
      <c r="BG325" s="7">
        <v>0.2083</v>
      </c>
      <c r="BH325" s="7">
        <v>0.1971</v>
      </c>
      <c r="BI325" s="7">
        <v>1</v>
      </c>
      <c r="BJ325" s="4">
        <v>29</v>
      </c>
      <c r="BK325" s="8">
        <v>666.8</v>
      </c>
      <c r="BL325" s="2" t="s">
        <v>3207</v>
      </c>
      <c r="BM325" s="7">
        <v>1</v>
      </c>
      <c r="BN325" s="7">
        <v>1</v>
      </c>
      <c r="BO325" s="4">
        <v>19</v>
      </c>
      <c r="BP325" s="8">
        <v>440.99</v>
      </c>
      <c r="BQ325" s="4">
        <v>19</v>
      </c>
      <c r="BR325" s="8">
        <v>440.99</v>
      </c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2525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197</v>
      </c>
      <c r="CI325" s="2" t="s">
        <v>3177</v>
      </c>
      <c r="CJ325" s="2" t="s">
        <v>2978</v>
      </c>
      <c r="CK325" s="2" t="s">
        <v>499</v>
      </c>
      <c r="CL325" s="2" t="s">
        <v>200</v>
      </c>
      <c r="CM325" s="4"/>
      <c r="CN325" s="8"/>
      <c r="CO325" s="4">
        <v>1</v>
      </c>
      <c r="CP325" s="8">
        <v>23.39</v>
      </c>
      <c r="CQ325" s="7">
        <v>-1</v>
      </c>
      <c r="CR325" s="7">
        <v>-1</v>
      </c>
      <c r="CS325" s="2" t="s">
        <v>210</v>
      </c>
      <c r="CT325" s="2" t="s">
        <v>251</v>
      </c>
      <c r="CU325" s="2" t="s">
        <v>2553</v>
      </c>
      <c r="CV325" s="2" t="s">
        <v>1514</v>
      </c>
      <c r="CW325" s="2" t="s">
        <v>499</v>
      </c>
      <c r="CX325" s="2" t="s">
        <v>200</v>
      </c>
      <c r="CY325" s="4"/>
      <c r="CZ325" s="8"/>
      <c r="DA325" s="4">
        <v>1</v>
      </c>
      <c r="DB325" s="8">
        <v>24.84</v>
      </c>
      <c r="DC325" s="7">
        <v>-1</v>
      </c>
      <c r="DD325" s="7">
        <v>-1</v>
      </c>
      <c r="DE325" s="2" t="s">
        <v>210</v>
      </c>
      <c r="DF325" s="2" t="s">
        <v>197</v>
      </c>
      <c r="DG325" s="2" t="s">
        <v>654</v>
      </c>
      <c r="DH325" s="2" t="s">
        <v>2917</v>
      </c>
      <c r="DI325" s="2" t="s">
        <v>212</v>
      </c>
      <c r="DJ325" s="2" t="s">
        <v>200</v>
      </c>
      <c r="DK325" s="4">
        <v>7</v>
      </c>
      <c r="DL325" s="8">
        <v>156.59</v>
      </c>
      <c r="DM325" s="4">
        <v>2</v>
      </c>
      <c r="DN325" s="8">
        <v>44.74</v>
      </c>
      <c r="DO325" s="7">
        <v>2.5</v>
      </c>
      <c r="DP325" s="7">
        <v>2.5</v>
      </c>
      <c r="DQ325" s="2" t="s">
        <v>210</v>
      </c>
      <c r="DR325" s="2" t="s">
        <v>197</v>
      </c>
      <c r="DS325" s="2" t="s">
        <v>651</v>
      </c>
      <c r="DT325" s="2" t="s">
        <v>3016</v>
      </c>
      <c r="DU325" s="2" t="s">
        <v>212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210</v>
      </c>
      <c r="ED325" s="2" t="s">
        <v>197</v>
      </c>
      <c r="EE325" s="2" t="s">
        <v>3180</v>
      </c>
      <c r="EF325" s="2" t="s">
        <v>1944</v>
      </c>
      <c r="EG325" s="2" t="s">
        <v>212</v>
      </c>
      <c r="EH325" s="2" t="s">
        <v>200</v>
      </c>
      <c r="EI325" s="4">
        <v>1</v>
      </c>
      <c r="EJ325" s="8">
        <v>24.31</v>
      </c>
      <c r="EK325" s="4"/>
      <c r="EL325" s="8"/>
      <c r="EM325" s="7"/>
      <c r="EN325" s="7"/>
      <c r="EO325" s="2" t="s">
        <v>210</v>
      </c>
      <c r="EP325" s="2" t="s">
        <v>197</v>
      </c>
      <c r="EQ325" s="2" t="s">
        <v>3181</v>
      </c>
      <c r="ER325" s="2" t="s">
        <v>2957</v>
      </c>
      <c r="ES325" s="2" t="s">
        <v>212</v>
      </c>
      <c r="ET325" s="2" t="s">
        <v>200</v>
      </c>
      <c r="EU325" s="4">
        <v>1</v>
      </c>
      <c r="EV325" s="8">
        <v>21.87</v>
      </c>
      <c r="EW325" s="4"/>
      <c r="EX325" s="8"/>
      <c r="EY325" s="7"/>
      <c r="EZ325" s="7"/>
      <c r="FA325" s="2" t="s">
        <v>210</v>
      </c>
      <c r="FB325" s="2" t="s">
        <v>197</v>
      </c>
      <c r="FC325" s="2" t="s">
        <v>596</v>
      </c>
      <c r="FD325" s="2" t="s">
        <v>2720</v>
      </c>
      <c r="FE325" s="2" t="s">
        <v>212</v>
      </c>
      <c r="FF325" s="2" t="s">
        <v>200</v>
      </c>
      <c r="FG325" s="4">
        <v>1</v>
      </c>
      <c r="FH325" s="8">
        <v>23.04</v>
      </c>
      <c r="FI325" s="4">
        <v>1</v>
      </c>
      <c r="FJ325" s="8">
        <v>23.04</v>
      </c>
      <c r="FK325" s="7"/>
      <c r="FL325" s="7"/>
      <c r="FM325" s="2" t="s">
        <v>210</v>
      </c>
      <c r="FN325" s="2" t="s">
        <v>197</v>
      </c>
      <c r="FO325" s="2" t="s">
        <v>226</v>
      </c>
      <c r="FP325" s="2" t="s">
        <v>268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1059</v>
      </c>
      <c r="FZ325" s="2" t="s">
        <v>197</v>
      </c>
      <c r="GA325" s="2" t="s">
        <v>200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210</v>
      </c>
      <c r="GL325" s="2" t="s">
        <v>197</v>
      </c>
      <c r="GM325" s="2" t="s">
        <v>1027</v>
      </c>
      <c r="GN325" s="2" t="s">
        <v>230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254</v>
      </c>
      <c r="GX325" s="2" t="s">
        <v>197</v>
      </c>
      <c r="GY325" s="2" t="s">
        <v>200</v>
      </c>
      <c r="GZ325" s="2" t="s">
        <v>200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307</v>
      </c>
      <c r="HJ325" s="2" t="s">
        <v>197</v>
      </c>
      <c r="HK325" s="2" t="s">
        <v>233</v>
      </c>
      <c r="HL325" s="2" t="s">
        <v>2985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1059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210</v>
      </c>
      <c r="IH325" s="2" t="s">
        <v>197</v>
      </c>
      <c r="II325" s="2" t="s">
        <v>596</v>
      </c>
      <c r="IJ325" s="2" t="s">
        <v>3208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228</v>
      </c>
      <c r="IT325" s="2" t="s">
        <v>197</v>
      </c>
      <c r="IU325" s="2" t="s">
        <v>200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210</v>
      </c>
      <c r="JF325" s="2" t="s">
        <v>243</v>
      </c>
      <c r="JG325" s="2" t="s">
        <v>3205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200</v>
      </c>
      <c r="JS325" s="2" t="s">
        <v>200</v>
      </c>
      <c r="JT325" s="2" t="s">
        <v>200</v>
      </c>
      <c r="JU325" s="2" t="s">
        <v>200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210</v>
      </c>
      <c r="KD325" s="2" t="s">
        <v>243</v>
      </c>
      <c r="KE325" s="2" t="s">
        <v>2395</v>
      </c>
      <c r="KF325" s="2" t="s">
        <v>1281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210</v>
      </c>
      <c r="KP325" s="2" t="s">
        <v>243</v>
      </c>
      <c r="KQ325" s="2" t="s">
        <v>965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242</v>
      </c>
      <c r="LB325" s="2" t="s">
        <v>197</v>
      </c>
      <c r="LC325" s="2" t="s">
        <v>200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210</v>
      </c>
      <c r="LN325" s="2" t="s">
        <v>243</v>
      </c>
      <c r="LO325" s="2" t="s">
        <v>503</v>
      </c>
      <c r="LP325" s="2" t="s">
        <v>314</v>
      </c>
      <c r="LQ325" s="2" t="s">
        <v>212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197</v>
      </c>
      <c r="MA325" s="2" t="s">
        <v>2195</v>
      </c>
      <c r="MB325" s="2" t="s">
        <v>200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210</v>
      </c>
      <c r="ML325" s="2" t="s">
        <v>251</v>
      </c>
      <c r="MM325" s="2" t="s">
        <v>3177</v>
      </c>
      <c r="MN325" s="2" t="s">
        <v>2247</v>
      </c>
      <c r="MO325" s="2" t="s">
        <v>499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200</v>
      </c>
      <c r="MY325" s="2" t="s">
        <v>200</v>
      </c>
      <c r="MZ325" s="2" t="s">
        <v>200</v>
      </c>
      <c r="NA325" s="2" t="s">
        <v>200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254</v>
      </c>
      <c r="NJ325" s="2" t="s">
        <v>197</v>
      </c>
      <c r="NK325" s="2" t="s">
        <v>200</v>
      </c>
      <c r="NL325" s="2" t="s">
        <v>200</v>
      </c>
      <c r="NM325" s="2" t="s">
        <v>212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228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200</v>
      </c>
      <c r="OH325" s="2" t="s">
        <v>200</v>
      </c>
      <c r="OI325" s="2" t="s">
        <v>200</v>
      </c>
      <c r="OJ325" s="2" t="s">
        <v>200</v>
      </c>
      <c r="OK325" s="2" t="s">
        <v>200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210</v>
      </c>
      <c r="OT325" s="2" t="s">
        <v>243</v>
      </c>
      <c r="OU325" s="2" t="s">
        <v>1886</v>
      </c>
      <c r="OV325" s="2" t="s">
        <v>3209</v>
      </c>
      <c r="OW325" s="2" t="s">
        <v>212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307</v>
      </c>
      <c r="PF325" s="2" t="s">
        <v>197</v>
      </c>
      <c r="PG325" s="2" t="s">
        <v>668</v>
      </c>
      <c r="PH325" s="2" t="s">
        <v>200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242</v>
      </c>
      <c r="PR325" s="2" t="s">
        <v>197</v>
      </c>
      <c r="PS325" s="2" t="s">
        <v>200</v>
      </c>
      <c r="PT325" s="2" t="s">
        <v>200</v>
      </c>
      <c r="PU325" s="2" t="s">
        <v>212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406</v>
      </c>
      <c r="QP325" s="2" t="s">
        <v>243</v>
      </c>
      <c r="QQ325" s="2" t="s">
        <v>200</v>
      </c>
      <c r="QR325" s="2" t="s">
        <v>200</v>
      </c>
      <c r="QS325" s="2" t="s">
        <v>212</v>
      </c>
      <c r="QT325" s="2" t="s">
        <v>200</v>
      </c>
      <c r="QU325" s="4">
        <v>1200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210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3210</v>
      </c>
      <c r="B326" s="2" t="s">
        <v>189</v>
      </c>
      <c r="C326" s="2" t="s">
        <v>2693</v>
      </c>
      <c r="D326" s="2" t="s">
        <v>3172</v>
      </c>
      <c r="E326" s="2" t="s">
        <v>3173</v>
      </c>
      <c r="F326" s="2" t="s">
        <v>3024</v>
      </c>
      <c r="G326" s="2" t="s">
        <v>3024</v>
      </c>
      <c r="H326" s="2" t="s">
        <v>3024</v>
      </c>
      <c r="I326" s="2" t="s">
        <v>3174</v>
      </c>
      <c r="J326" s="2" t="s">
        <v>3175</v>
      </c>
      <c r="K326" s="2" t="s">
        <v>2844</v>
      </c>
      <c r="L326" s="3">
        <v>22.05</v>
      </c>
      <c r="M326" s="3">
        <v>23.15</v>
      </c>
      <c r="N326" s="3">
        <v>44.99</v>
      </c>
      <c r="O326" s="2" t="s">
        <v>197</v>
      </c>
      <c r="P326" s="2" t="s">
        <v>396</v>
      </c>
      <c r="Q326" s="2" t="s">
        <v>199</v>
      </c>
      <c r="R326" s="2" t="s">
        <v>200</v>
      </c>
      <c r="S326" s="2" t="s">
        <v>2954</v>
      </c>
      <c r="T326" s="2" t="s">
        <v>200</v>
      </c>
      <c r="U326" s="2" t="s">
        <v>200</v>
      </c>
      <c r="V326" s="2" t="s">
        <v>3026</v>
      </c>
      <c r="W326" s="2" t="s">
        <v>2735</v>
      </c>
      <c r="X326" s="2" t="s">
        <v>2245</v>
      </c>
      <c r="Y326" s="2" t="s">
        <v>2528</v>
      </c>
      <c r="Z326" s="4">
        <v>634</v>
      </c>
      <c r="AA326" s="4">
        <f>=ROUNDDOWN(70.4444444444444,0)</f>
      </c>
      <c r="AB326" s="5">
        <v>9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/>
      <c r="AP326" s="4">
        <v>15</v>
      </c>
      <c r="AQ326" s="8">
        <v>350.36</v>
      </c>
      <c r="AR326" s="4">
        <v>11</v>
      </c>
      <c r="AS326" s="8">
        <v>257.22</v>
      </c>
      <c r="AT326" s="7">
        <v>0.3636</v>
      </c>
      <c r="AU326" s="7">
        <v>0.3621</v>
      </c>
      <c r="AV326" s="4">
        <v>15</v>
      </c>
      <c r="AW326" s="8">
        <v>350.36</v>
      </c>
      <c r="AX326" s="4">
        <v>11</v>
      </c>
      <c r="AY326" s="8">
        <v>257.22</v>
      </c>
      <c r="AZ326" s="7">
        <v>0.3636</v>
      </c>
      <c r="BA326" s="7">
        <v>0.3621</v>
      </c>
      <c r="BB326" s="7">
        <v>1</v>
      </c>
      <c r="BC326" s="4">
        <v>15</v>
      </c>
      <c r="BD326" s="8">
        <v>350.36</v>
      </c>
      <c r="BE326" s="4">
        <v>11</v>
      </c>
      <c r="BF326" s="8">
        <v>257.22</v>
      </c>
      <c r="BG326" s="7">
        <v>0.3636</v>
      </c>
      <c r="BH326" s="7">
        <v>0.3621</v>
      </c>
      <c r="BI326" s="7">
        <v>1</v>
      </c>
      <c r="BJ326" s="4">
        <v>16</v>
      </c>
      <c r="BK326" s="8">
        <v>409.35</v>
      </c>
      <c r="BL326" s="2" t="s">
        <v>3211</v>
      </c>
      <c r="BM326" s="7">
        <v>0.9375</v>
      </c>
      <c r="BN326" s="7">
        <v>0.8559</v>
      </c>
      <c r="BO326" s="4">
        <v>11</v>
      </c>
      <c r="BP326" s="8">
        <v>258.94</v>
      </c>
      <c r="BQ326" s="4">
        <v>7</v>
      </c>
      <c r="BR326" s="8">
        <v>164.78</v>
      </c>
      <c r="BS326" s="7">
        <v>0.5714</v>
      </c>
      <c r="BT326" s="7">
        <v>0.5714</v>
      </c>
      <c r="BU326" s="2" t="s">
        <v>210</v>
      </c>
      <c r="BV326" s="2" t="s">
        <v>197</v>
      </c>
      <c r="BW326" s="2" t="s">
        <v>200</v>
      </c>
      <c r="BX326" s="2" t="s">
        <v>2525</v>
      </c>
      <c r="BY326" s="2" t="s">
        <v>212</v>
      </c>
      <c r="BZ326" s="2" t="s">
        <v>200</v>
      </c>
      <c r="CA326" s="4"/>
      <c r="CB326" s="8"/>
      <c r="CC326" s="4">
        <v>1</v>
      </c>
      <c r="CD326" s="8">
        <v>19.13</v>
      </c>
      <c r="CE326" s="7">
        <v>-1</v>
      </c>
      <c r="CF326" s="7">
        <v>-1</v>
      </c>
      <c r="CG326" s="2" t="s">
        <v>210</v>
      </c>
      <c r="CH326" s="2" t="s">
        <v>197</v>
      </c>
      <c r="CI326" s="2" t="s">
        <v>3212</v>
      </c>
      <c r="CJ326" s="2" t="s">
        <v>2547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251</v>
      </c>
      <c r="CU326" s="2" t="s">
        <v>2553</v>
      </c>
      <c r="CV326" s="2" t="s">
        <v>3115</v>
      </c>
      <c r="CW326" s="2" t="s">
        <v>212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210</v>
      </c>
      <c r="DF326" s="2" t="s">
        <v>197</v>
      </c>
      <c r="DG326" s="2" t="s">
        <v>654</v>
      </c>
      <c r="DH326" s="2" t="s">
        <v>2917</v>
      </c>
      <c r="DI326" s="2" t="s">
        <v>212</v>
      </c>
      <c r="DJ326" s="2" t="s">
        <v>200</v>
      </c>
      <c r="DK326" s="4">
        <v>3</v>
      </c>
      <c r="DL326" s="8">
        <v>67.11</v>
      </c>
      <c r="DM326" s="4">
        <v>1</v>
      </c>
      <c r="DN326" s="8">
        <v>22.37</v>
      </c>
      <c r="DO326" s="7">
        <v>2</v>
      </c>
      <c r="DP326" s="7">
        <v>2</v>
      </c>
      <c r="DQ326" s="2" t="s">
        <v>210</v>
      </c>
      <c r="DR326" s="2" t="s">
        <v>197</v>
      </c>
      <c r="DS326" s="2" t="s">
        <v>651</v>
      </c>
      <c r="DT326" s="2" t="s">
        <v>3213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243</v>
      </c>
      <c r="EE326" s="2" t="s">
        <v>3202</v>
      </c>
      <c r="EF326" s="2" t="s">
        <v>460</v>
      </c>
      <c r="EG326" s="2" t="s">
        <v>212</v>
      </c>
      <c r="EH326" s="2" t="s">
        <v>200</v>
      </c>
      <c r="EI326" s="4">
        <v>1</v>
      </c>
      <c r="EJ326" s="8">
        <v>24.31</v>
      </c>
      <c r="EK326" s="4">
        <v>1</v>
      </c>
      <c r="EL326" s="8">
        <v>24.31</v>
      </c>
      <c r="EM326" s="7"/>
      <c r="EN326" s="7"/>
      <c r="EO326" s="2" t="s">
        <v>210</v>
      </c>
      <c r="EP326" s="2" t="s">
        <v>197</v>
      </c>
      <c r="EQ326" s="2" t="s">
        <v>3181</v>
      </c>
      <c r="ER326" s="2" t="s">
        <v>3203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596</v>
      </c>
      <c r="FD326" s="2" t="s">
        <v>3214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210</v>
      </c>
      <c r="FN326" s="2" t="s">
        <v>197</v>
      </c>
      <c r="FO326" s="2" t="s">
        <v>226</v>
      </c>
      <c r="FP326" s="2" t="s">
        <v>227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254</v>
      </c>
      <c r="FZ326" s="2" t="s">
        <v>197</v>
      </c>
      <c r="GA326" s="2" t="s">
        <v>200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406</v>
      </c>
      <c r="GL326" s="2" t="s">
        <v>197</v>
      </c>
      <c r="GM326" s="2" t="s">
        <v>200</v>
      </c>
      <c r="GN326" s="2" t="s">
        <v>200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254</v>
      </c>
      <c r="GX326" s="2" t="s">
        <v>197</v>
      </c>
      <c r="GY326" s="2" t="s">
        <v>200</v>
      </c>
      <c r="GZ326" s="2" t="s">
        <v>200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254</v>
      </c>
      <c r="HJ326" s="2" t="s">
        <v>197</v>
      </c>
      <c r="HK326" s="2" t="s">
        <v>200</v>
      </c>
      <c r="HL326" s="2" t="s">
        <v>200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1059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210</v>
      </c>
      <c r="IH326" s="2" t="s">
        <v>197</v>
      </c>
      <c r="II326" s="2" t="s">
        <v>596</v>
      </c>
      <c r="IJ326" s="2" t="s">
        <v>2958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228</v>
      </c>
      <c r="IT326" s="2" t="s">
        <v>197</v>
      </c>
      <c r="IU326" s="2" t="s">
        <v>200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210</v>
      </c>
      <c r="JF326" s="2" t="s">
        <v>243</v>
      </c>
      <c r="JG326" s="2" t="s">
        <v>3215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200</v>
      </c>
      <c r="JS326" s="2" t="s">
        <v>200</v>
      </c>
      <c r="JT326" s="2" t="s">
        <v>200</v>
      </c>
      <c r="JU326" s="2" t="s">
        <v>200</v>
      </c>
      <c r="JV326" s="2" t="s">
        <v>200</v>
      </c>
      <c r="JW326" s="4"/>
      <c r="JX326" s="8"/>
      <c r="JY326" s="4">
        <v>1</v>
      </c>
      <c r="JZ326" s="8">
        <v>26.63</v>
      </c>
      <c r="KA326" s="7">
        <v>-1</v>
      </c>
      <c r="KB326" s="7">
        <v>-1</v>
      </c>
      <c r="KC326" s="2" t="s">
        <v>210</v>
      </c>
      <c r="KD326" s="2" t="s">
        <v>197</v>
      </c>
      <c r="KE326" s="2" t="s">
        <v>1271</v>
      </c>
      <c r="KF326" s="2" t="s">
        <v>1055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210</v>
      </c>
      <c r="KP326" s="2" t="s">
        <v>243</v>
      </c>
      <c r="KQ326" s="2" t="s">
        <v>945</v>
      </c>
      <c r="KR326" s="2" t="s">
        <v>517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242</v>
      </c>
      <c r="LB326" s="2" t="s">
        <v>197</v>
      </c>
      <c r="LC326" s="2" t="s">
        <v>200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243</v>
      </c>
      <c r="LO326" s="2" t="s">
        <v>2433</v>
      </c>
      <c r="LP326" s="2" t="s">
        <v>524</v>
      </c>
      <c r="LQ326" s="2" t="s">
        <v>212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197</v>
      </c>
      <c r="MA326" s="2" t="s">
        <v>2195</v>
      </c>
      <c r="MB326" s="2" t="s">
        <v>200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210</v>
      </c>
      <c r="ML326" s="2" t="s">
        <v>251</v>
      </c>
      <c r="MM326" s="2" t="s">
        <v>3177</v>
      </c>
      <c r="MN326" s="2" t="s">
        <v>1385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200</v>
      </c>
      <c r="MY326" s="2" t="s">
        <v>200</v>
      </c>
      <c r="MZ326" s="2" t="s">
        <v>200</v>
      </c>
      <c r="NA326" s="2" t="s">
        <v>200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254</v>
      </c>
      <c r="NJ326" s="2" t="s">
        <v>197</v>
      </c>
      <c r="NK326" s="2" t="s">
        <v>200</v>
      </c>
      <c r="NL326" s="2" t="s">
        <v>200</v>
      </c>
      <c r="NM326" s="2" t="s">
        <v>212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228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200</v>
      </c>
      <c r="OH326" s="2" t="s">
        <v>200</v>
      </c>
      <c r="OI326" s="2" t="s">
        <v>200</v>
      </c>
      <c r="OJ326" s="2" t="s">
        <v>200</v>
      </c>
      <c r="OK326" s="2" t="s">
        <v>200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210</v>
      </c>
      <c r="OT326" s="2" t="s">
        <v>243</v>
      </c>
      <c r="OU326" s="2" t="s">
        <v>1886</v>
      </c>
      <c r="OV326" s="2" t="s">
        <v>670</v>
      </c>
      <c r="OW326" s="2" t="s">
        <v>212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1059</v>
      </c>
      <c r="PF326" s="2" t="s">
        <v>197</v>
      </c>
      <c r="PG326" s="2" t="s">
        <v>200</v>
      </c>
      <c r="PH326" s="2" t="s">
        <v>200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242</v>
      </c>
      <c r="PR326" s="2" t="s">
        <v>197</v>
      </c>
      <c r="PS326" s="2" t="s">
        <v>200</v>
      </c>
      <c r="PT326" s="2" t="s">
        <v>200</v>
      </c>
      <c r="PU326" s="2" t="s">
        <v>212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406</v>
      </c>
      <c r="QP326" s="2" t="s">
        <v>243</v>
      </c>
      <c r="QQ326" s="2" t="s">
        <v>200</v>
      </c>
      <c r="QR326" s="2" t="s">
        <v>200</v>
      </c>
      <c r="QS326" s="2" t="s">
        <v>212</v>
      </c>
      <c r="QT326" s="2" t="s">
        <v>200</v>
      </c>
      <c r="QU326" s="4">
        <v>634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3216</v>
      </c>
      <c r="B327" s="2" t="s">
        <v>189</v>
      </c>
      <c r="C327" s="2" t="s">
        <v>2693</v>
      </c>
      <c r="D327" s="2" t="s">
        <v>3172</v>
      </c>
      <c r="E327" s="2" t="s">
        <v>3217</v>
      </c>
      <c r="F327" s="2" t="s">
        <v>3084</v>
      </c>
      <c r="G327" s="2" t="s">
        <v>3084</v>
      </c>
      <c r="H327" s="2" t="s">
        <v>3084</v>
      </c>
      <c r="I327" s="2" t="s">
        <v>3174</v>
      </c>
      <c r="J327" s="2" t="s">
        <v>3175</v>
      </c>
      <c r="K327" s="2" t="s">
        <v>2844</v>
      </c>
      <c r="L327" s="3">
        <v>23.19</v>
      </c>
      <c r="M327" s="3">
        <v>24.35</v>
      </c>
      <c r="N327" s="3">
        <v>39.99</v>
      </c>
      <c r="O327" s="2" t="s">
        <v>197</v>
      </c>
      <c r="P327" s="2" t="s">
        <v>3087</v>
      </c>
      <c r="Q327" s="2" t="s">
        <v>199</v>
      </c>
      <c r="R327" s="2" t="s">
        <v>16</v>
      </c>
      <c r="S327" s="2" t="s">
        <v>200</v>
      </c>
      <c r="T327" s="2" t="s">
        <v>200</v>
      </c>
      <c r="U327" s="2" t="s">
        <v>2428</v>
      </c>
      <c r="V327" s="2" t="s">
        <v>1485</v>
      </c>
      <c r="W327" s="2" t="s">
        <v>200</v>
      </c>
      <c r="X327" s="2" t="s">
        <v>200</v>
      </c>
      <c r="Y327" s="2" t="s">
        <v>3092</v>
      </c>
      <c r="Z327" s="4">
        <v>115</v>
      </c>
      <c r="AA327" s="4">
        <f>=ROUNDDOWN(23,0)</f>
      </c>
      <c r="AB327" s="5">
        <v>5</v>
      </c>
      <c r="AC327" s="2" t="s">
        <v>200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/>
      <c r="AP327" s="4">
        <v>10</v>
      </c>
      <c r="AQ327" s="8">
        <v>231.9</v>
      </c>
      <c r="AR327" s="4"/>
      <c r="AS327" s="8"/>
      <c r="AT327" s="7"/>
      <c r="AU327" s="7"/>
      <c r="AV327" s="4">
        <v>10</v>
      </c>
      <c r="AW327" s="8">
        <v>231.9</v>
      </c>
      <c r="AX327" s="4"/>
      <c r="AY327" s="8"/>
      <c r="AZ327" s="7"/>
      <c r="BA327" s="7"/>
      <c r="BB327" s="7">
        <v>1</v>
      </c>
      <c r="BC327" s="4">
        <v>17</v>
      </c>
      <c r="BD327" s="8">
        <v>394.23</v>
      </c>
      <c r="BE327" s="4">
        <v>8</v>
      </c>
      <c r="BF327" s="8">
        <v>185.52</v>
      </c>
      <c r="BG327" s="7">
        <v>1.125</v>
      </c>
      <c r="BH327" s="7">
        <v>1.125</v>
      </c>
      <c r="BI327" s="7">
        <v>0.5882</v>
      </c>
      <c r="BJ327" s="4">
        <v>10</v>
      </c>
      <c r="BK327" s="8">
        <v>231.9</v>
      </c>
      <c r="BL327" s="2" t="s">
        <v>1479</v>
      </c>
      <c r="BM327" s="7">
        <v>1</v>
      </c>
      <c r="BN327" s="7">
        <v>1</v>
      </c>
      <c r="BO327" s="4">
        <v>10</v>
      </c>
      <c r="BP327" s="8">
        <v>231.9</v>
      </c>
      <c r="BQ327" s="4"/>
      <c r="BR327" s="8"/>
      <c r="BS327" s="7"/>
      <c r="BT327" s="7"/>
      <c r="BU327" s="2" t="s">
        <v>210</v>
      </c>
      <c r="BV327" s="2" t="s">
        <v>197</v>
      </c>
      <c r="BW327" s="2" t="s">
        <v>200</v>
      </c>
      <c r="BX327" s="2" t="s">
        <v>200</v>
      </c>
      <c r="BY327" s="2" t="s">
        <v>212</v>
      </c>
      <c r="BZ327" s="2" t="s">
        <v>200</v>
      </c>
      <c r="CA327" s="4"/>
      <c r="CB327" s="8"/>
      <c r="CC327" s="4"/>
      <c r="CD327" s="8"/>
      <c r="CE327" s="7"/>
      <c r="CF327" s="7"/>
      <c r="CG327" s="2" t="s">
        <v>200</v>
      </c>
      <c r="CH327" s="2" t="s">
        <v>200</v>
      </c>
      <c r="CI327" s="2" t="s">
        <v>200</v>
      </c>
      <c r="CJ327" s="2" t="s">
        <v>200</v>
      </c>
      <c r="CK327" s="2" t="s">
        <v>200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200</v>
      </c>
      <c r="CT327" s="2" t="s">
        <v>200</v>
      </c>
      <c r="CU327" s="2" t="s">
        <v>200</v>
      </c>
      <c r="CV327" s="2" t="s">
        <v>200</v>
      </c>
      <c r="CW327" s="2" t="s">
        <v>200</v>
      </c>
      <c r="CX327" s="2" t="s">
        <v>200</v>
      </c>
      <c r="CY327" s="4"/>
      <c r="CZ327" s="8"/>
      <c r="DA327" s="4"/>
      <c r="DB327" s="8"/>
      <c r="DC327" s="7"/>
      <c r="DD327" s="7"/>
      <c r="DE327" s="2" t="s">
        <v>200</v>
      </c>
      <c r="DF327" s="2" t="s">
        <v>200</v>
      </c>
      <c r="DG327" s="2" t="s">
        <v>200</v>
      </c>
      <c r="DH327" s="2" t="s">
        <v>200</v>
      </c>
      <c r="DI327" s="2" t="s">
        <v>200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200</v>
      </c>
      <c r="DR327" s="2" t="s">
        <v>200</v>
      </c>
      <c r="DS327" s="2" t="s">
        <v>200</v>
      </c>
      <c r="DT327" s="2" t="s">
        <v>200</v>
      </c>
      <c r="DU327" s="2" t="s">
        <v>200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200</v>
      </c>
      <c r="ED327" s="2" t="s">
        <v>200</v>
      </c>
      <c r="EE327" s="2" t="s">
        <v>200</v>
      </c>
      <c r="EF327" s="2" t="s">
        <v>200</v>
      </c>
      <c r="EG327" s="2" t="s">
        <v>200</v>
      </c>
      <c r="EH327" s="2" t="s">
        <v>200</v>
      </c>
      <c r="EI327" s="4"/>
      <c r="EJ327" s="8"/>
      <c r="EK327" s="4"/>
      <c r="EL327" s="8"/>
      <c r="EM327" s="7"/>
      <c r="EN327" s="7"/>
      <c r="EO327" s="2" t="s">
        <v>200</v>
      </c>
      <c r="EP327" s="2" t="s">
        <v>200</v>
      </c>
      <c r="EQ327" s="2" t="s">
        <v>200</v>
      </c>
      <c r="ER327" s="2" t="s">
        <v>200</v>
      </c>
      <c r="ES327" s="2" t="s">
        <v>200</v>
      </c>
      <c r="ET327" s="2" t="s">
        <v>200</v>
      </c>
      <c r="EU327" s="4"/>
      <c r="EV327" s="8"/>
      <c r="EW327" s="4"/>
      <c r="EX327" s="8"/>
      <c r="EY327" s="7"/>
      <c r="EZ327" s="7"/>
      <c r="FA327" s="2" t="s">
        <v>200</v>
      </c>
      <c r="FB327" s="2" t="s">
        <v>200</v>
      </c>
      <c r="FC327" s="2" t="s">
        <v>200</v>
      </c>
      <c r="FD327" s="2" t="s">
        <v>200</v>
      </c>
      <c r="FE327" s="2" t="s">
        <v>200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200</v>
      </c>
      <c r="FN327" s="2" t="s">
        <v>200</v>
      </c>
      <c r="FO327" s="2" t="s">
        <v>200</v>
      </c>
      <c r="FP327" s="2" t="s">
        <v>200</v>
      </c>
      <c r="FQ327" s="2" t="s">
        <v>200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200</v>
      </c>
      <c r="FZ327" s="2" t="s">
        <v>200</v>
      </c>
      <c r="GA327" s="2" t="s">
        <v>200</v>
      </c>
      <c r="GB327" s="2" t="s">
        <v>200</v>
      </c>
      <c r="GC327" s="2" t="s">
        <v>200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200</v>
      </c>
      <c r="GL327" s="2" t="s">
        <v>200</v>
      </c>
      <c r="GM327" s="2" t="s">
        <v>200</v>
      </c>
      <c r="GN327" s="2" t="s">
        <v>200</v>
      </c>
      <c r="GO327" s="2" t="s">
        <v>200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200</v>
      </c>
      <c r="GX327" s="2" t="s">
        <v>200</v>
      </c>
      <c r="GY327" s="2" t="s">
        <v>200</v>
      </c>
      <c r="GZ327" s="2" t="s">
        <v>200</v>
      </c>
      <c r="HA327" s="2" t="s">
        <v>200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200</v>
      </c>
      <c r="HJ327" s="2" t="s">
        <v>200</v>
      </c>
      <c r="HK327" s="2" t="s">
        <v>200</v>
      </c>
      <c r="HL327" s="2" t="s">
        <v>200</v>
      </c>
      <c r="HM327" s="2" t="s">
        <v>200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200</v>
      </c>
      <c r="HW327" s="2" t="s">
        <v>200</v>
      </c>
      <c r="HX327" s="2" t="s">
        <v>200</v>
      </c>
      <c r="HY327" s="2" t="s">
        <v>200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200</v>
      </c>
      <c r="IH327" s="2" t="s">
        <v>200</v>
      </c>
      <c r="II327" s="2" t="s">
        <v>200</v>
      </c>
      <c r="IJ327" s="2" t="s">
        <v>200</v>
      </c>
      <c r="IK327" s="2" t="s">
        <v>200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200</v>
      </c>
      <c r="IT327" s="2" t="s">
        <v>200</v>
      </c>
      <c r="IU327" s="2" t="s">
        <v>200</v>
      </c>
      <c r="IV327" s="2" t="s">
        <v>200</v>
      </c>
      <c r="IW327" s="2" t="s">
        <v>200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200</v>
      </c>
      <c r="JF327" s="2" t="s">
        <v>200</v>
      </c>
      <c r="JG327" s="2" t="s">
        <v>200</v>
      </c>
      <c r="JH327" s="2" t="s">
        <v>200</v>
      </c>
      <c r="JI327" s="2" t="s">
        <v>200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200</v>
      </c>
      <c r="JR327" s="2" t="s">
        <v>200</v>
      </c>
      <c r="JS327" s="2" t="s">
        <v>200</v>
      </c>
      <c r="JT327" s="2" t="s">
        <v>200</v>
      </c>
      <c r="JU327" s="2" t="s">
        <v>200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200</v>
      </c>
      <c r="KD327" s="2" t="s">
        <v>200</v>
      </c>
      <c r="KE327" s="2" t="s">
        <v>200</v>
      </c>
      <c r="KF327" s="2" t="s">
        <v>200</v>
      </c>
      <c r="KG327" s="2" t="s">
        <v>200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200</v>
      </c>
      <c r="KP327" s="2" t="s">
        <v>200</v>
      </c>
      <c r="KQ327" s="2" t="s">
        <v>200</v>
      </c>
      <c r="KR327" s="2" t="s">
        <v>200</v>
      </c>
      <c r="KS327" s="2" t="s">
        <v>200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200</v>
      </c>
      <c r="LB327" s="2" t="s">
        <v>200</v>
      </c>
      <c r="LC327" s="2" t="s">
        <v>200</v>
      </c>
      <c r="LD327" s="2" t="s">
        <v>200</v>
      </c>
      <c r="LE327" s="2" t="s">
        <v>200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200</v>
      </c>
      <c r="LN327" s="2" t="s">
        <v>200</v>
      </c>
      <c r="LO327" s="2" t="s">
        <v>200</v>
      </c>
      <c r="LP327" s="2" t="s">
        <v>200</v>
      </c>
      <c r="LQ327" s="2" t="s">
        <v>200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200</v>
      </c>
      <c r="LZ327" s="2" t="s">
        <v>200</v>
      </c>
      <c r="MA327" s="2" t="s">
        <v>200</v>
      </c>
      <c r="MB327" s="2" t="s">
        <v>200</v>
      </c>
      <c r="MC327" s="2" t="s">
        <v>200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200</v>
      </c>
      <c r="ML327" s="2" t="s">
        <v>200</v>
      </c>
      <c r="MM327" s="2" t="s">
        <v>200</v>
      </c>
      <c r="MN327" s="2" t="s">
        <v>200</v>
      </c>
      <c r="MO327" s="2" t="s">
        <v>200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200</v>
      </c>
      <c r="MY327" s="2" t="s">
        <v>200</v>
      </c>
      <c r="MZ327" s="2" t="s">
        <v>200</v>
      </c>
      <c r="NA327" s="2" t="s">
        <v>200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200</v>
      </c>
      <c r="NK327" s="2" t="s">
        <v>200</v>
      </c>
      <c r="NL327" s="2" t="s">
        <v>200</v>
      </c>
      <c r="NM327" s="2" t="s">
        <v>200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200</v>
      </c>
      <c r="NV327" s="2" t="s">
        <v>200</v>
      </c>
      <c r="NW327" s="2" t="s">
        <v>200</v>
      </c>
      <c r="NX327" s="2" t="s">
        <v>200</v>
      </c>
      <c r="NY327" s="2" t="s">
        <v>200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200</v>
      </c>
      <c r="OH327" s="2" t="s">
        <v>200</v>
      </c>
      <c r="OI327" s="2" t="s">
        <v>200</v>
      </c>
      <c r="OJ327" s="2" t="s">
        <v>200</v>
      </c>
      <c r="OK327" s="2" t="s">
        <v>200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200</v>
      </c>
      <c r="OT327" s="2" t="s">
        <v>200</v>
      </c>
      <c r="OU327" s="2" t="s">
        <v>200</v>
      </c>
      <c r="OV327" s="2" t="s">
        <v>200</v>
      </c>
      <c r="OW327" s="2" t="s">
        <v>200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200</v>
      </c>
      <c r="PF327" s="2" t="s">
        <v>200</v>
      </c>
      <c r="PG327" s="2" t="s">
        <v>200</v>
      </c>
      <c r="PH327" s="2" t="s">
        <v>200</v>
      </c>
      <c r="PI327" s="2" t="s">
        <v>200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200</v>
      </c>
      <c r="PS327" s="2" t="s">
        <v>200</v>
      </c>
      <c r="PT327" s="2" t="s">
        <v>200</v>
      </c>
      <c r="PU327" s="2" t="s">
        <v>200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200</v>
      </c>
      <c r="QQ327" s="2" t="s">
        <v>200</v>
      </c>
      <c r="QR327" s="2" t="s">
        <v>200</v>
      </c>
      <c r="QS327" s="2" t="s">
        <v>200</v>
      </c>
      <c r="QT327" s="2" t="s">
        <v>200</v>
      </c>
      <c r="QU327" s="4">
        <v>115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3218</v>
      </c>
      <c r="B328" s="2" t="s">
        <v>189</v>
      </c>
      <c r="C328" s="2" t="s">
        <v>2693</v>
      </c>
      <c r="D328" s="2" t="s">
        <v>3172</v>
      </c>
      <c r="E328" s="2" t="s">
        <v>3217</v>
      </c>
      <c r="F328" s="2" t="s">
        <v>3084</v>
      </c>
      <c r="G328" s="2" t="s">
        <v>3084</v>
      </c>
      <c r="H328" s="2" t="s">
        <v>3084</v>
      </c>
      <c r="I328" s="2" t="s">
        <v>3174</v>
      </c>
      <c r="J328" s="2" t="s">
        <v>3175</v>
      </c>
      <c r="K328" s="2" t="s">
        <v>3086</v>
      </c>
      <c r="L328" s="3">
        <v>23.19</v>
      </c>
      <c r="M328" s="3">
        <v>24.35</v>
      </c>
      <c r="N328" s="3">
        <v>39.99</v>
      </c>
      <c r="O328" s="2" t="s">
        <v>197</v>
      </c>
      <c r="P328" s="2" t="s">
        <v>3087</v>
      </c>
      <c r="Q328" s="2" t="s">
        <v>199</v>
      </c>
      <c r="R328" s="2" t="s">
        <v>16</v>
      </c>
      <c r="S328" s="2" t="s">
        <v>200</v>
      </c>
      <c r="T328" s="2" t="s">
        <v>200</v>
      </c>
      <c r="U328" s="2" t="s">
        <v>2428</v>
      </c>
      <c r="V328" s="2" t="s">
        <v>1485</v>
      </c>
      <c r="W328" s="2" t="s">
        <v>200</v>
      </c>
      <c r="X328" s="2" t="s">
        <v>200</v>
      </c>
      <c r="Y328" s="2" t="s">
        <v>358</v>
      </c>
      <c r="Z328" s="4">
        <v>352</v>
      </c>
      <c r="AA328" s="4">
        <f>=ROUNDDOWN(44,0)</f>
      </c>
      <c r="AB328" s="5">
        <v>8</v>
      </c>
      <c r="AC328" s="2" t="s">
        <v>200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/>
      <c r="AP328" s="4">
        <v>7</v>
      </c>
      <c r="AQ328" s="8">
        <v>162.33</v>
      </c>
      <c r="AR328" s="4">
        <v>8</v>
      </c>
      <c r="AS328" s="8">
        <v>185.52</v>
      </c>
      <c r="AT328" s="7">
        <v>-0.125</v>
      </c>
      <c r="AU328" s="7">
        <v>-0.125</v>
      </c>
      <c r="AV328" s="4">
        <v>7</v>
      </c>
      <c r="AW328" s="8">
        <v>162.33</v>
      </c>
      <c r="AX328" s="4">
        <v>8</v>
      </c>
      <c r="AY328" s="8">
        <v>185.52</v>
      </c>
      <c r="AZ328" s="7">
        <v>-0.125</v>
      </c>
      <c r="BA328" s="7">
        <v>-0.125</v>
      </c>
      <c r="BB328" s="7">
        <v>1</v>
      </c>
      <c r="BC328" s="4" t="s">
        <v>200</v>
      </c>
      <c r="BD328" s="8" t="s">
        <v>200</v>
      </c>
      <c r="BE328" s="4" t="s">
        <v>200</v>
      </c>
      <c r="BF328" s="8" t="s">
        <v>200</v>
      </c>
      <c r="BG328" s="7" t="s">
        <v>200</v>
      </c>
      <c r="BH328" s="7" t="s">
        <v>200</v>
      </c>
      <c r="BI328" s="7">
        <v>0.4118</v>
      </c>
      <c r="BJ328" s="4">
        <v>7</v>
      </c>
      <c r="BK328" s="8">
        <v>162.33</v>
      </c>
      <c r="BL328" s="2" t="s">
        <v>1479</v>
      </c>
      <c r="BM328" s="7">
        <v>1</v>
      </c>
      <c r="BN328" s="7">
        <v>1</v>
      </c>
      <c r="BO328" s="4">
        <v>7</v>
      </c>
      <c r="BP328" s="8">
        <v>162.33</v>
      </c>
      <c r="BQ328" s="4">
        <v>8</v>
      </c>
      <c r="BR328" s="8">
        <v>185.52</v>
      </c>
      <c r="BS328" s="7">
        <v>-0.125</v>
      </c>
      <c r="BT328" s="7">
        <v>-0.125</v>
      </c>
      <c r="BU328" s="2" t="s">
        <v>210</v>
      </c>
      <c r="BV328" s="2" t="s">
        <v>197</v>
      </c>
      <c r="BW328" s="2" t="s">
        <v>200</v>
      </c>
      <c r="BX328" s="2" t="s">
        <v>200</v>
      </c>
      <c r="BY328" s="2" t="s">
        <v>212</v>
      </c>
      <c r="BZ328" s="2" t="s">
        <v>200</v>
      </c>
      <c r="CA328" s="4"/>
      <c r="CB328" s="8"/>
      <c r="CC328" s="4"/>
      <c r="CD328" s="8"/>
      <c r="CE328" s="7"/>
      <c r="CF328" s="7"/>
      <c r="CG328" s="2" t="s">
        <v>200</v>
      </c>
      <c r="CH328" s="2" t="s">
        <v>200</v>
      </c>
      <c r="CI328" s="2" t="s">
        <v>200</v>
      </c>
      <c r="CJ328" s="2" t="s">
        <v>200</v>
      </c>
      <c r="CK328" s="2" t="s">
        <v>200</v>
      </c>
      <c r="CL328" s="2" t="s">
        <v>200</v>
      </c>
      <c r="CM328" s="4"/>
      <c r="CN328" s="8"/>
      <c r="CO328" s="4"/>
      <c r="CP328" s="8"/>
      <c r="CQ328" s="7"/>
      <c r="CR328" s="7"/>
      <c r="CS328" s="2" t="s">
        <v>200</v>
      </c>
      <c r="CT328" s="2" t="s">
        <v>200</v>
      </c>
      <c r="CU328" s="2" t="s">
        <v>200</v>
      </c>
      <c r="CV328" s="2" t="s">
        <v>200</v>
      </c>
      <c r="CW328" s="2" t="s">
        <v>200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200</v>
      </c>
      <c r="DF328" s="2" t="s">
        <v>200</v>
      </c>
      <c r="DG328" s="2" t="s">
        <v>200</v>
      </c>
      <c r="DH328" s="2" t="s">
        <v>200</v>
      </c>
      <c r="DI328" s="2" t="s">
        <v>200</v>
      </c>
      <c r="DJ328" s="2" t="s">
        <v>200</v>
      </c>
      <c r="DK328" s="4"/>
      <c r="DL328" s="8"/>
      <c r="DM328" s="4"/>
      <c r="DN328" s="8"/>
      <c r="DO328" s="7"/>
      <c r="DP328" s="7"/>
      <c r="DQ328" s="2" t="s">
        <v>200</v>
      </c>
      <c r="DR328" s="2" t="s">
        <v>200</v>
      </c>
      <c r="DS328" s="2" t="s">
        <v>200</v>
      </c>
      <c r="DT328" s="2" t="s">
        <v>200</v>
      </c>
      <c r="DU328" s="2" t="s">
        <v>200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200</v>
      </c>
      <c r="ED328" s="2" t="s">
        <v>200</v>
      </c>
      <c r="EE328" s="2" t="s">
        <v>200</v>
      </c>
      <c r="EF328" s="2" t="s">
        <v>200</v>
      </c>
      <c r="EG328" s="2" t="s">
        <v>200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200</v>
      </c>
      <c r="EP328" s="2" t="s">
        <v>200</v>
      </c>
      <c r="EQ328" s="2" t="s">
        <v>200</v>
      </c>
      <c r="ER328" s="2" t="s">
        <v>200</v>
      </c>
      <c r="ES328" s="2" t="s">
        <v>200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200</v>
      </c>
      <c r="FB328" s="2" t="s">
        <v>200</v>
      </c>
      <c r="FC328" s="2" t="s">
        <v>200</v>
      </c>
      <c r="FD328" s="2" t="s">
        <v>200</v>
      </c>
      <c r="FE328" s="2" t="s">
        <v>200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200</v>
      </c>
      <c r="FN328" s="2" t="s">
        <v>200</v>
      </c>
      <c r="FO328" s="2" t="s">
        <v>200</v>
      </c>
      <c r="FP328" s="2" t="s">
        <v>200</v>
      </c>
      <c r="FQ328" s="2" t="s">
        <v>200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200</v>
      </c>
      <c r="FZ328" s="2" t="s">
        <v>200</v>
      </c>
      <c r="GA328" s="2" t="s">
        <v>200</v>
      </c>
      <c r="GB328" s="2" t="s">
        <v>200</v>
      </c>
      <c r="GC328" s="2" t="s">
        <v>200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200</v>
      </c>
      <c r="GL328" s="2" t="s">
        <v>200</v>
      </c>
      <c r="GM328" s="2" t="s">
        <v>200</v>
      </c>
      <c r="GN328" s="2" t="s">
        <v>200</v>
      </c>
      <c r="GO328" s="2" t="s">
        <v>200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200</v>
      </c>
      <c r="GX328" s="2" t="s">
        <v>200</v>
      </c>
      <c r="GY328" s="2" t="s">
        <v>200</v>
      </c>
      <c r="GZ328" s="2" t="s">
        <v>200</v>
      </c>
      <c r="HA328" s="2" t="s">
        <v>200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200</v>
      </c>
      <c r="HJ328" s="2" t="s">
        <v>200</v>
      </c>
      <c r="HK328" s="2" t="s">
        <v>200</v>
      </c>
      <c r="HL328" s="2" t="s">
        <v>200</v>
      </c>
      <c r="HM328" s="2" t="s">
        <v>200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200</v>
      </c>
      <c r="HW328" s="2" t="s">
        <v>200</v>
      </c>
      <c r="HX328" s="2" t="s">
        <v>200</v>
      </c>
      <c r="HY328" s="2" t="s">
        <v>200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200</v>
      </c>
      <c r="IH328" s="2" t="s">
        <v>200</v>
      </c>
      <c r="II328" s="2" t="s">
        <v>200</v>
      </c>
      <c r="IJ328" s="2" t="s">
        <v>200</v>
      </c>
      <c r="IK328" s="2" t="s">
        <v>200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200</v>
      </c>
      <c r="IT328" s="2" t="s">
        <v>200</v>
      </c>
      <c r="IU328" s="2" t="s">
        <v>200</v>
      </c>
      <c r="IV328" s="2" t="s">
        <v>200</v>
      </c>
      <c r="IW328" s="2" t="s">
        <v>200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200</v>
      </c>
      <c r="JF328" s="2" t="s">
        <v>200</v>
      </c>
      <c r="JG328" s="2" t="s">
        <v>200</v>
      </c>
      <c r="JH328" s="2" t="s">
        <v>200</v>
      </c>
      <c r="JI328" s="2" t="s">
        <v>200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200</v>
      </c>
      <c r="JR328" s="2" t="s">
        <v>200</v>
      </c>
      <c r="JS328" s="2" t="s">
        <v>200</v>
      </c>
      <c r="JT328" s="2" t="s">
        <v>200</v>
      </c>
      <c r="JU328" s="2" t="s">
        <v>200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200</v>
      </c>
      <c r="KD328" s="2" t="s">
        <v>200</v>
      </c>
      <c r="KE328" s="2" t="s">
        <v>200</v>
      </c>
      <c r="KF328" s="2" t="s">
        <v>200</v>
      </c>
      <c r="KG328" s="2" t="s">
        <v>200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200</v>
      </c>
      <c r="KP328" s="2" t="s">
        <v>200</v>
      </c>
      <c r="KQ328" s="2" t="s">
        <v>200</v>
      </c>
      <c r="KR328" s="2" t="s">
        <v>200</v>
      </c>
      <c r="KS328" s="2" t="s">
        <v>200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200</v>
      </c>
      <c r="LB328" s="2" t="s">
        <v>200</v>
      </c>
      <c r="LC328" s="2" t="s">
        <v>200</v>
      </c>
      <c r="LD328" s="2" t="s">
        <v>200</v>
      </c>
      <c r="LE328" s="2" t="s">
        <v>200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200</v>
      </c>
      <c r="LN328" s="2" t="s">
        <v>200</v>
      </c>
      <c r="LO328" s="2" t="s">
        <v>200</v>
      </c>
      <c r="LP328" s="2" t="s">
        <v>200</v>
      </c>
      <c r="LQ328" s="2" t="s">
        <v>200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200</v>
      </c>
      <c r="LZ328" s="2" t="s">
        <v>200</v>
      </c>
      <c r="MA328" s="2" t="s">
        <v>200</v>
      </c>
      <c r="MB328" s="2" t="s">
        <v>200</v>
      </c>
      <c r="MC328" s="2" t="s">
        <v>200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200</v>
      </c>
      <c r="ML328" s="2" t="s">
        <v>200</v>
      </c>
      <c r="MM328" s="2" t="s">
        <v>200</v>
      </c>
      <c r="MN328" s="2" t="s">
        <v>200</v>
      </c>
      <c r="MO328" s="2" t="s">
        <v>200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200</v>
      </c>
      <c r="MY328" s="2" t="s">
        <v>200</v>
      </c>
      <c r="MZ328" s="2" t="s">
        <v>200</v>
      </c>
      <c r="NA328" s="2" t="s">
        <v>200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200</v>
      </c>
      <c r="NK328" s="2" t="s">
        <v>200</v>
      </c>
      <c r="NL328" s="2" t="s">
        <v>200</v>
      </c>
      <c r="NM328" s="2" t="s">
        <v>200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200</v>
      </c>
      <c r="OH328" s="2" t="s">
        <v>200</v>
      </c>
      <c r="OI328" s="2" t="s">
        <v>200</v>
      </c>
      <c r="OJ328" s="2" t="s">
        <v>200</v>
      </c>
      <c r="OK328" s="2" t="s">
        <v>200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200</v>
      </c>
      <c r="OT328" s="2" t="s">
        <v>200</v>
      </c>
      <c r="OU328" s="2" t="s">
        <v>200</v>
      </c>
      <c r="OV328" s="2" t="s">
        <v>200</v>
      </c>
      <c r="OW328" s="2" t="s">
        <v>200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200</v>
      </c>
      <c r="PR328" s="2" t="s">
        <v>200</v>
      </c>
      <c r="PS328" s="2" t="s">
        <v>200</v>
      </c>
      <c r="PT328" s="2" t="s">
        <v>200</v>
      </c>
      <c r="PU328" s="2" t="s">
        <v>200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200</v>
      </c>
      <c r="QP328" s="2" t="s">
        <v>200</v>
      </c>
      <c r="QQ328" s="2" t="s">
        <v>200</v>
      </c>
      <c r="QR328" s="2" t="s">
        <v>200</v>
      </c>
      <c r="QS328" s="2" t="s">
        <v>200</v>
      </c>
      <c r="QT328" s="2" t="s">
        <v>200</v>
      </c>
      <c r="QU328" s="4">
        <v>352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3219</v>
      </c>
      <c r="B329" s="2" t="s">
        <v>189</v>
      </c>
      <c r="C329" s="2" t="s">
        <v>2693</v>
      </c>
      <c r="D329" s="2" t="s">
        <v>2535</v>
      </c>
      <c r="E329" s="2" t="s">
        <v>2536</v>
      </c>
      <c r="F329" s="2" t="s">
        <v>3220</v>
      </c>
      <c r="G329" s="2" t="s">
        <v>3220</v>
      </c>
      <c r="H329" s="2" t="s">
        <v>3220</v>
      </c>
      <c r="I329" s="2" t="s">
        <v>3221</v>
      </c>
      <c r="J329" s="2" t="s">
        <v>2618</v>
      </c>
      <c r="K329" s="2" t="s">
        <v>1414</v>
      </c>
      <c r="L329" s="3">
        <v>11.25</v>
      </c>
      <c r="M329" s="3">
        <v>11.81</v>
      </c>
      <c r="N329" s="3">
        <v>24.99</v>
      </c>
      <c r="O329" s="2" t="s">
        <v>197</v>
      </c>
      <c r="P329" s="2" t="s">
        <v>528</v>
      </c>
      <c r="Q329" s="2" t="s">
        <v>199</v>
      </c>
      <c r="R329" s="2" t="s">
        <v>200</v>
      </c>
      <c r="S329" s="2" t="s">
        <v>200</v>
      </c>
      <c r="T329" s="2" t="s">
        <v>200</v>
      </c>
      <c r="U329" s="2" t="s">
        <v>200</v>
      </c>
      <c r="V329" s="2" t="s">
        <v>3222</v>
      </c>
      <c r="W329" s="2" t="s">
        <v>2735</v>
      </c>
      <c r="X329" s="2" t="s">
        <v>723</v>
      </c>
      <c r="Y329" s="2" t="s">
        <v>3209</v>
      </c>
      <c r="Z329" s="4">
        <v>356</v>
      </c>
      <c r="AA329" s="4">
        <f>=ROUNDDOWN(14.24,0)</f>
      </c>
      <c r="AB329" s="5">
        <v>25</v>
      </c>
      <c r="AC329" s="2" t="s">
        <v>165</v>
      </c>
      <c r="AD329" s="4">
        <v>400</v>
      </c>
      <c r="AE329" s="4">
        <v>800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/>
      <c r="AP329" s="4">
        <v>29</v>
      </c>
      <c r="AQ329" s="8">
        <v>340.31</v>
      </c>
      <c r="AR329" s="4">
        <v>24</v>
      </c>
      <c r="AS329" s="8">
        <v>288.43</v>
      </c>
      <c r="AT329" s="7">
        <v>0.2083</v>
      </c>
      <c r="AU329" s="7">
        <v>0.1799</v>
      </c>
      <c r="AV329" s="4">
        <v>29</v>
      </c>
      <c r="AW329" s="8">
        <v>340.31</v>
      </c>
      <c r="AX329" s="4">
        <v>24</v>
      </c>
      <c r="AY329" s="8">
        <v>288.43</v>
      </c>
      <c r="AZ329" s="7">
        <v>0.2083</v>
      </c>
      <c r="BA329" s="7">
        <v>0.1799</v>
      </c>
      <c r="BB329" s="7">
        <v>1</v>
      </c>
      <c r="BC329" s="4">
        <v>29</v>
      </c>
      <c r="BD329" s="8">
        <v>340.31</v>
      </c>
      <c r="BE329" s="4">
        <v>24</v>
      </c>
      <c r="BF329" s="8">
        <v>288.43</v>
      </c>
      <c r="BG329" s="7">
        <v>0.2083</v>
      </c>
      <c r="BH329" s="7">
        <v>0.1799</v>
      </c>
      <c r="BI329" s="7">
        <v>1</v>
      </c>
      <c r="BJ329" s="4">
        <v>29</v>
      </c>
      <c r="BK329" s="8">
        <v>340.31</v>
      </c>
      <c r="BL329" s="2" t="s">
        <v>1757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210</v>
      </c>
      <c r="BV329" s="2" t="s">
        <v>251</v>
      </c>
      <c r="BW329" s="2" t="s">
        <v>200</v>
      </c>
      <c r="BX329" s="2" t="s">
        <v>3223</v>
      </c>
      <c r="BY329" s="2" t="s">
        <v>499</v>
      </c>
      <c r="BZ329" s="2" t="s">
        <v>200</v>
      </c>
      <c r="CA329" s="4">
        <v>9</v>
      </c>
      <c r="CB329" s="8">
        <v>99.96</v>
      </c>
      <c r="CC329" s="4">
        <v>1</v>
      </c>
      <c r="CD329" s="8">
        <v>11.36</v>
      </c>
      <c r="CE329" s="7">
        <v>8</v>
      </c>
      <c r="CF329" s="7">
        <v>7.7993</v>
      </c>
      <c r="CG329" s="2" t="s">
        <v>210</v>
      </c>
      <c r="CH329" s="2" t="s">
        <v>197</v>
      </c>
      <c r="CI329" s="2" t="s">
        <v>1590</v>
      </c>
      <c r="CJ329" s="2" t="s">
        <v>700</v>
      </c>
      <c r="CK329" s="2" t="s">
        <v>212</v>
      </c>
      <c r="CL329" s="2" t="s">
        <v>200</v>
      </c>
      <c r="CM329" s="4">
        <v>15</v>
      </c>
      <c r="CN329" s="8">
        <v>180</v>
      </c>
      <c r="CO329" s="4">
        <v>10</v>
      </c>
      <c r="CP329" s="8">
        <v>120</v>
      </c>
      <c r="CQ329" s="7">
        <v>0.5</v>
      </c>
      <c r="CR329" s="7">
        <v>0.5</v>
      </c>
      <c r="CS329" s="2" t="s">
        <v>210</v>
      </c>
      <c r="CT329" s="2" t="s">
        <v>197</v>
      </c>
      <c r="CU329" s="2" t="s">
        <v>2553</v>
      </c>
      <c r="CV329" s="2" t="s">
        <v>2666</v>
      </c>
      <c r="CW329" s="2" t="s">
        <v>212</v>
      </c>
      <c r="CX329" s="2" t="s">
        <v>200</v>
      </c>
      <c r="CY329" s="4">
        <v>5</v>
      </c>
      <c r="CZ329" s="8">
        <v>60.35</v>
      </c>
      <c r="DA329" s="4">
        <v>5</v>
      </c>
      <c r="DB329" s="8">
        <v>60.35</v>
      </c>
      <c r="DC329" s="7"/>
      <c r="DD329" s="7"/>
      <c r="DE329" s="2" t="s">
        <v>210</v>
      </c>
      <c r="DF329" s="2" t="s">
        <v>197</v>
      </c>
      <c r="DG329" s="2" t="s">
        <v>2240</v>
      </c>
      <c r="DH329" s="2" t="s">
        <v>1590</v>
      </c>
      <c r="DI329" s="2" t="s">
        <v>499</v>
      </c>
      <c r="DJ329" s="2" t="s">
        <v>200</v>
      </c>
      <c r="DK329" s="4"/>
      <c r="DL329" s="8"/>
      <c r="DM329" s="4">
        <v>1</v>
      </c>
      <c r="DN329" s="8">
        <v>11.39</v>
      </c>
      <c r="DO329" s="7">
        <v>-1</v>
      </c>
      <c r="DP329" s="7">
        <v>-1</v>
      </c>
      <c r="DQ329" s="2" t="s">
        <v>210</v>
      </c>
      <c r="DR329" s="2" t="s">
        <v>197</v>
      </c>
      <c r="DS329" s="2" t="s">
        <v>2637</v>
      </c>
      <c r="DT329" s="2" t="s">
        <v>3224</v>
      </c>
      <c r="DU329" s="2" t="s">
        <v>499</v>
      </c>
      <c r="DV329" s="2" t="s">
        <v>200</v>
      </c>
      <c r="DW329" s="4"/>
      <c r="DX329" s="8"/>
      <c r="DY329" s="4">
        <v>7</v>
      </c>
      <c r="DZ329" s="8">
        <v>85.33</v>
      </c>
      <c r="EA329" s="7">
        <v>-1</v>
      </c>
      <c r="EB329" s="7">
        <v>-1</v>
      </c>
      <c r="EC329" s="2" t="s">
        <v>210</v>
      </c>
      <c r="ED329" s="2" t="s">
        <v>197</v>
      </c>
      <c r="EE329" s="2" t="s">
        <v>327</v>
      </c>
      <c r="EF329" s="2" t="s">
        <v>1170</v>
      </c>
      <c r="EG329" s="2" t="s">
        <v>212</v>
      </c>
      <c r="EH329" s="2" t="s">
        <v>200</v>
      </c>
      <c r="EI329" s="4"/>
      <c r="EJ329" s="8"/>
      <c r="EK329" s="4"/>
      <c r="EL329" s="8"/>
      <c r="EM329" s="7"/>
      <c r="EN329" s="7"/>
      <c r="EO329" s="2" t="s">
        <v>210</v>
      </c>
      <c r="EP329" s="2" t="s">
        <v>243</v>
      </c>
      <c r="EQ329" s="2" t="s">
        <v>703</v>
      </c>
      <c r="ER329" s="2" t="s">
        <v>664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3073</v>
      </c>
      <c r="FD329" s="2" t="s">
        <v>217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3225</v>
      </c>
      <c r="FP329" s="2" t="s">
        <v>2089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2856</v>
      </c>
      <c r="GB329" s="2" t="s">
        <v>2312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254</v>
      </c>
      <c r="GL329" s="2" t="s">
        <v>197</v>
      </c>
      <c r="GM329" s="2" t="s">
        <v>200</v>
      </c>
      <c r="GN329" s="2" t="s">
        <v>200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254</v>
      </c>
      <c r="GX329" s="2" t="s">
        <v>197</v>
      </c>
      <c r="GY329" s="2" t="s">
        <v>200</v>
      </c>
      <c r="GZ329" s="2" t="s">
        <v>200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2556</v>
      </c>
      <c r="HL329" s="2" t="s">
        <v>1058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254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210</v>
      </c>
      <c r="IH329" s="2" t="s">
        <v>197</v>
      </c>
      <c r="II329" s="2" t="s">
        <v>2483</v>
      </c>
      <c r="IJ329" s="2" t="s">
        <v>2703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228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254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200</v>
      </c>
      <c r="JR329" s="2" t="s">
        <v>200</v>
      </c>
      <c r="JS329" s="2" t="s">
        <v>200</v>
      </c>
      <c r="JT329" s="2" t="s">
        <v>200</v>
      </c>
      <c r="JU329" s="2" t="s">
        <v>200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228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210</v>
      </c>
      <c r="KP329" s="2" t="s">
        <v>243</v>
      </c>
      <c r="KQ329" s="2" t="s">
        <v>945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242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254</v>
      </c>
      <c r="LN329" s="2" t="s">
        <v>197</v>
      </c>
      <c r="LO329" s="2" t="s">
        <v>200</v>
      </c>
      <c r="LP329" s="2" t="s">
        <v>200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254</v>
      </c>
      <c r="LZ329" s="2" t="s">
        <v>197</v>
      </c>
      <c r="MA329" s="2" t="s">
        <v>200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251</v>
      </c>
      <c r="MM329" s="2" t="s">
        <v>2787</v>
      </c>
      <c r="MN329" s="2" t="s">
        <v>2167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200</v>
      </c>
      <c r="MY329" s="2" t="s">
        <v>200</v>
      </c>
      <c r="MZ329" s="2" t="s">
        <v>200</v>
      </c>
      <c r="NA329" s="2" t="s">
        <v>200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254</v>
      </c>
      <c r="NJ329" s="2" t="s">
        <v>197</v>
      </c>
      <c r="NK329" s="2" t="s">
        <v>200</v>
      </c>
      <c r="NL329" s="2" t="s">
        <v>200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228</v>
      </c>
      <c r="NV329" s="2" t="s">
        <v>197</v>
      </c>
      <c r="NW329" s="2" t="s">
        <v>200</v>
      </c>
      <c r="NX329" s="2" t="s">
        <v>200</v>
      </c>
      <c r="NY329" s="2" t="s">
        <v>212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200</v>
      </c>
      <c r="OH329" s="2" t="s">
        <v>200</v>
      </c>
      <c r="OI329" s="2" t="s">
        <v>200</v>
      </c>
      <c r="OJ329" s="2" t="s">
        <v>200</v>
      </c>
      <c r="OK329" s="2" t="s">
        <v>200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243</v>
      </c>
      <c r="OU329" s="2" t="s">
        <v>1365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307</v>
      </c>
      <c r="PF329" s="2" t="s">
        <v>197</v>
      </c>
      <c r="PG329" s="2" t="s">
        <v>1061</v>
      </c>
      <c r="PH329" s="2" t="s">
        <v>200</v>
      </c>
      <c r="PI329" s="2" t="s">
        <v>212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242</v>
      </c>
      <c r="PR329" s="2" t="s">
        <v>197</v>
      </c>
      <c r="PS329" s="2" t="s">
        <v>200</v>
      </c>
      <c r="PT329" s="2" t="s">
        <v>200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406</v>
      </c>
      <c r="QP329" s="2" t="s">
        <v>243</v>
      </c>
      <c r="QQ329" s="2" t="s">
        <v>200</v>
      </c>
      <c r="QR329" s="2" t="s">
        <v>200</v>
      </c>
      <c r="QS329" s="2" t="s">
        <v>212</v>
      </c>
      <c r="QT329" s="2" t="s">
        <v>200</v>
      </c>
      <c r="QU329" s="4">
        <v>356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>
        <v>400</v>
      </c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>
        <v>400</v>
      </c>
      <c r="TA329" s="4"/>
      <c r="TB329" s="4"/>
      <c r="TC329" s="4"/>
      <c r="TD329" s="4"/>
      <c r="TE329" s="4"/>
      <c r="TF329" s="4"/>
      <c r="TG329" s="4"/>
      <c r="TH329" s="4"/>
      <c r="TI329" s="4"/>
      <c r="TJ329" s="4"/>
    </row>
    <row r="330">
      <c r="A330" s="2" t="s">
        <v>3226</v>
      </c>
      <c r="B330" s="2" t="s">
        <v>189</v>
      </c>
      <c r="C330" s="2" t="s">
        <v>2693</v>
      </c>
      <c r="D330" s="2" t="s">
        <v>2535</v>
      </c>
      <c r="E330" s="2" t="s">
        <v>2536</v>
      </c>
      <c r="F330" s="2" t="s">
        <v>2732</v>
      </c>
      <c r="G330" s="2" t="s">
        <v>2732</v>
      </c>
      <c r="H330" s="2" t="s">
        <v>2732</v>
      </c>
      <c r="I330" s="2" t="s">
        <v>3227</v>
      </c>
      <c r="J330" s="2" t="s">
        <v>2641</v>
      </c>
      <c r="K330" s="2" t="s">
        <v>2401</v>
      </c>
      <c r="L330" s="3">
        <v>22.5</v>
      </c>
      <c r="M330" s="3">
        <v>23.62</v>
      </c>
      <c r="N330" s="3">
        <v>44.99</v>
      </c>
      <c r="O330" s="2" t="s">
        <v>197</v>
      </c>
      <c r="P330" s="2" t="s">
        <v>396</v>
      </c>
      <c r="Q330" s="2" t="s">
        <v>199</v>
      </c>
      <c r="R330" s="2" t="s">
        <v>200</v>
      </c>
      <c r="S330" s="2" t="s">
        <v>2734</v>
      </c>
      <c r="T330" s="2" t="s">
        <v>200</v>
      </c>
      <c r="U330" s="2" t="s">
        <v>200</v>
      </c>
      <c r="V330" s="2" t="s">
        <v>3122</v>
      </c>
      <c r="W330" s="2" t="s">
        <v>2735</v>
      </c>
      <c r="X330" s="2" t="s">
        <v>723</v>
      </c>
      <c r="Y330" s="2" t="s">
        <v>592</v>
      </c>
      <c r="Z330" s="4">
        <v>80</v>
      </c>
      <c r="AA330" s="4">
        <f>=ROUNDDOWN(13.3333333333333,0)</f>
      </c>
      <c r="AB330" s="5">
        <v>6</v>
      </c>
      <c r="AC330" s="2" t="s">
        <v>2736</v>
      </c>
      <c r="AD330" s="4">
        <v>60</v>
      </c>
      <c r="AE330" s="4">
        <v>110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/>
      <c r="AP330" s="4">
        <v>8</v>
      </c>
      <c r="AQ330" s="8">
        <v>184.12</v>
      </c>
      <c r="AR330" s="4">
        <v>8</v>
      </c>
      <c r="AS330" s="8">
        <v>183.83</v>
      </c>
      <c r="AT330" s="7"/>
      <c r="AU330" s="7">
        <v>0.0016</v>
      </c>
      <c r="AV330" s="4">
        <v>8</v>
      </c>
      <c r="AW330" s="8">
        <v>184.12</v>
      </c>
      <c r="AX330" s="4">
        <v>17</v>
      </c>
      <c r="AY330" s="8">
        <v>401.96</v>
      </c>
      <c r="AZ330" s="7">
        <v>-0.5294</v>
      </c>
      <c r="BA330" s="7">
        <v>-0.5419</v>
      </c>
      <c r="BB330" s="7">
        <v>1</v>
      </c>
      <c r="BC330" s="4">
        <v>8</v>
      </c>
      <c r="BD330" s="8">
        <v>184.12</v>
      </c>
      <c r="BE330" s="4">
        <v>17</v>
      </c>
      <c r="BF330" s="8">
        <v>401.96</v>
      </c>
      <c r="BG330" s="7">
        <v>-0.5294</v>
      </c>
      <c r="BH330" s="7">
        <v>-0.5419</v>
      </c>
      <c r="BI330" s="7">
        <v>1</v>
      </c>
      <c r="BJ330" s="4">
        <v>8</v>
      </c>
      <c r="BK330" s="8">
        <v>184.12</v>
      </c>
      <c r="BL330" s="2" t="s">
        <v>3064</v>
      </c>
      <c r="BM330" s="7">
        <v>1</v>
      </c>
      <c r="BN330" s="7">
        <v>1</v>
      </c>
      <c r="BO330" s="4">
        <v>4</v>
      </c>
      <c r="BP330" s="8">
        <v>89.44</v>
      </c>
      <c r="BQ330" s="4">
        <v>5</v>
      </c>
      <c r="BR330" s="8">
        <v>111.8</v>
      </c>
      <c r="BS330" s="7">
        <v>-0.2</v>
      </c>
      <c r="BT330" s="7">
        <v>-0.2</v>
      </c>
      <c r="BU330" s="2" t="s">
        <v>210</v>
      </c>
      <c r="BV330" s="2" t="s">
        <v>197</v>
      </c>
      <c r="BW330" s="2" t="s">
        <v>200</v>
      </c>
      <c r="BX330" s="2" t="s">
        <v>2451</v>
      </c>
      <c r="BY330" s="2" t="s">
        <v>212</v>
      </c>
      <c r="BZ330" s="2" t="s">
        <v>200</v>
      </c>
      <c r="CA330" s="4">
        <v>1</v>
      </c>
      <c r="CB330" s="8">
        <v>19.49</v>
      </c>
      <c r="CC330" s="4">
        <v>1</v>
      </c>
      <c r="CD330" s="8">
        <v>21.65</v>
      </c>
      <c r="CE330" s="7"/>
      <c r="CF330" s="7">
        <v>-0.0998</v>
      </c>
      <c r="CG330" s="2" t="s">
        <v>210</v>
      </c>
      <c r="CH330" s="2" t="s">
        <v>197</v>
      </c>
      <c r="CI330" s="2" t="s">
        <v>596</v>
      </c>
      <c r="CJ330" s="2" t="s">
        <v>3228</v>
      </c>
      <c r="CK330" s="2" t="s">
        <v>212</v>
      </c>
      <c r="CL330" s="2" t="s">
        <v>200</v>
      </c>
      <c r="CM330" s="4"/>
      <c r="CN330" s="8"/>
      <c r="CO330" s="4"/>
      <c r="CP330" s="8"/>
      <c r="CQ330" s="7"/>
      <c r="CR330" s="7"/>
      <c r="CS330" s="2" t="s">
        <v>210</v>
      </c>
      <c r="CT330" s="2" t="s">
        <v>251</v>
      </c>
      <c r="CU330" s="2" t="s">
        <v>2553</v>
      </c>
      <c r="CV330" s="2" t="s">
        <v>3020</v>
      </c>
      <c r="CW330" s="2" t="s">
        <v>499</v>
      </c>
      <c r="CX330" s="2" t="s">
        <v>200</v>
      </c>
      <c r="CY330" s="4">
        <v>2</v>
      </c>
      <c r="CZ330" s="8">
        <v>50.38</v>
      </c>
      <c r="DA330" s="4">
        <v>2</v>
      </c>
      <c r="DB330" s="8">
        <v>50.38</v>
      </c>
      <c r="DC330" s="7"/>
      <c r="DD330" s="7"/>
      <c r="DE330" s="2" t="s">
        <v>210</v>
      </c>
      <c r="DF330" s="2" t="s">
        <v>197</v>
      </c>
      <c r="DG330" s="2" t="s">
        <v>596</v>
      </c>
      <c r="DH330" s="2" t="s">
        <v>3229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596</v>
      </c>
      <c r="DT330" s="2" t="s">
        <v>2622</v>
      </c>
      <c r="DU330" s="2" t="s">
        <v>212</v>
      </c>
      <c r="DV330" s="2" t="s">
        <v>200</v>
      </c>
      <c r="DW330" s="4"/>
      <c r="DX330" s="8"/>
      <c r="DY330" s="4"/>
      <c r="DZ330" s="8"/>
      <c r="EA330" s="7"/>
      <c r="EB330" s="7"/>
      <c r="EC330" s="2" t="s">
        <v>210</v>
      </c>
      <c r="ED330" s="2" t="s">
        <v>243</v>
      </c>
      <c r="EE330" s="2" t="s">
        <v>3180</v>
      </c>
      <c r="EF330" s="2" t="s">
        <v>438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243</v>
      </c>
      <c r="EQ330" s="2" t="s">
        <v>596</v>
      </c>
      <c r="ER330" s="2" t="s">
        <v>2282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596</v>
      </c>
      <c r="FD330" s="2" t="s">
        <v>2557</v>
      </c>
      <c r="FE330" s="2" t="s">
        <v>212</v>
      </c>
      <c r="FF330" s="2" t="s">
        <v>200</v>
      </c>
      <c r="FG330" s="4">
        <v>1</v>
      </c>
      <c r="FH330" s="8">
        <v>24.81</v>
      </c>
      <c r="FI330" s="4"/>
      <c r="FJ330" s="8"/>
      <c r="FK330" s="7"/>
      <c r="FL330" s="7"/>
      <c r="FM330" s="2" t="s">
        <v>210</v>
      </c>
      <c r="FN330" s="2" t="s">
        <v>197</v>
      </c>
      <c r="FO330" s="2" t="s">
        <v>226</v>
      </c>
      <c r="FP330" s="2" t="s">
        <v>2543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2856</v>
      </c>
      <c r="GB330" s="2" t="s">
        <v>388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254</v>
      </c>
      <c r="GL330" s="2" t="s">
        <v>197</v>
      </c>
      <c r="GM330" s="2" t="s">
        <v>200</v>
      </c>
      <c r="GN330" s="2" t="s">
        <v>200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254</v>
      </c>
      <c r="GX330" s="2" t="s">
        <v>197</v>
      </c>
      <c r="GY330" s="2" t="s">
        <v>200</v>
      </c>
      <c r="GZ330" s="2" t="s">
        <v>200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2556</v>
      </c>
      <c r="HL330" s="2" t="s">
        <v>1325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254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210</v>
      </c>
      <c r="IH330" s="2" t="s">
        <v>197</v>
      </c>
      <c r="II330" s="2" t="s">
        <v>596</v>
      </c>
      <c r="IJ330" s="2" t="s">
        <v>1882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228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228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200</v>
      </c>
      <c r="JR330" s="2" t="s">
        <v>200</v>
      </c>
      <c r="JS330" s="2" t="s">
        <v>200</v>
      </c>
      <c r="JT330" s="2" t="s">
        <v>200</v>
      </c>
      <c r="JU330" s="2" t="s">
        <v>200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228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210</v>
      </c>
      <c r="KP330" s="2" t="s">
        <v>243</v>
      </c>
      <c r="KQ330" s="2" t="s">
        <v>945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242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254</v>
      </c>
      <c r="LN330" s="2" t="s">
        <v>197</v>
      </c>
      <c r="LO330" s="2" t="s">
        <v>200</v>
      </c>
      <c r="LP330" s="2" t="s">
        <v>200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254</v>
      </c>
      <c r="LZ330" s="2" t="s">
        <v>197</v>
      </c>
      <c r="MA330" s="2" t="s">
        <v>200</v>
      </c>
      <c r="MB330" s="2" t="s">
        <v>200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251</v>
      </c>
      <c r="MM330" s="2" t="s">
        <v>2246</v>
      </c>
      <c r="MN330" s="2" t="s">
        <v>3230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200</v>
      </c>
      <c r="MX330" s="2" t="s">
        <v>200</v>
      </c>
      <c r="MY330" s="2" t="s">
        <v>200</v>
      </c>
      <c r="MZ330" s="2" t="s">
        <v>200</v>
      </c>
      <c r="NA330" s="2" t="s">
        <v>200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254</v>
      </c>
      <c r="NJ330" s="2" t="s">
        <v>197</v>
      </c>
      <c r="NK330" s="2" t="s">
        <v>200</v>
      </c>
      <c r="NL330" s="2" t="s">
        <v>200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210</v>
      </c>
      <c r="NV330" s="2" t="s">
        <v>243</v>
      </c>
      <c r="NW330" s="2" t="s">
        <v>2722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200</v>
      </c>
      <c r="OH330" s="2" t="s">
        <v>200</v>
      </c>
      <c r="OI330" s="2" t="s">
        <v>200</v>
      </c>
      <c r="OJ330" s="2" t="s">
        <v>200</v>
      </c>
      <c r="OK330" s="2" t="s">
        <v>200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243</v>
      </c>
      <c r="OU330" s="2" t="s">
        <v>1365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197</v>
      </c>
      <c r="PG330" s="2" t="s">
        <v>2505</v>
      </c>
      <c r="PH330" s="2" t="s">
        <v>200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242</v>
      </c>
      <c r="PR330" s="2" t="s">
        <v>197</v>
      </c>
      <c r="PS330" s="2" t="s">
        <v>200</v>
      </c>
      <c r="PT330" s="2" t="s">
        <v>200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228</v>
      </c>
      <c r="QP330" s="2" t="s">
        <v>243</v>
      </c>
      <c r="QQ330" s="2" t="s">
        <v>200</v>
      </c>
      <c r="QR330" s="2" t="s">
        <v>200</v>
      </c>
      <c r="QS330" s="2" t="s">
        <v>212</v>
      </c>
      <c r="QT330" s="2" t="s">
        <v>200</v>
      </c>
      <c r="QU330" s="4">
        <v>80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>
        <v>60</v>
      </c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>
        <v>50</v>
      </c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3231</v>
      </c>
      <c r="B331" s="2" t="s">
        <v>189</v>
      </c>
      <c r="C331" s="2" t="s">
        <v>2693</v>
      </c>
      <c r="D331" s="2" t="s">
        <v>2535</v>
      </c>
      <c r="E331" s="2" t="s">
        <v>2536</v>
      </c>
      <c r="F331" s="2" t="s">
        <v>2732</v>
      </c>
      <c r="G331" s="2" t="s">
        <v>2732</v>
      </c>
      <c r="H331" s="2" t="s">
        <v>2732</v>
      </c>
      <c r="I331" s="2" t="s">
        <v>3232</v>
      </c>
      <c r="J331" s="2" t="s">
        <v>2618</v>
      </c>
      <c r="K331" s="2" t="s">
        <v>2401</v>
      </c>
      <c r="L331" s="3">
        <v>22.5</v>
      </c>
      <c r="M331" s="3">
        <v>23.62</v>
      </c>
      <c r="N331" s="3">
        <v>44.99</v>
      </c>
      <c r="O331" s="2" t="s">
        <v>1190</v>
      </c>
      <c r="P331" s="2" t="s">
        <v>1191</v>
      </c>
      <c r="Q331" s="2" t="s">
        <v>199</v>
      </c>
      <c r="R331" s="2" t="s">
        <v>200</v>
      </c>
      <c r="S331" s="2" t="s">
        <v>2734</v>
      </c>
      <c r="T331" s="2" t="s">
        <v>200</v>
      </c>
      <c r="U331" s="2" t="s">
        <v>200</v>
      </c>
      <c r="V331" s="2" t="s">
        <v>3222</v>
      </c>
      <c r="W331" s="2" t="s">
        <v>2735</v>
      </c>
      <c r="X331" s="2" t="s">
        <v>723</v>
      </c>
      <c r="Y331" s="2" t="s">
        <v>592</v>
      </c>
      <c r="Z331" s="4"/>
      <c r="AA331" s="4">
        <f>=ROUNDDOWN({0},0)</f>
      </c>
      <c r="AB331" s="5">
        <v>0.2</v>
      </c>
      <c r="AC331" s="2" t="s">
        <v>200</v>
      </c>
      <c r="AD331" s="4"/>
      <c r="AE331" s="4"/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/>
      <c r="AP331" s="4"/>
      <c r="AQ331" s="8"/>
      <c r="AR331" s="4">
        <v>9</v>
      </c>
      <c r="AS331" s="8">
        <v>218.13</v>
      </c>
      <c r="AT331" s="7">
        <v>-1</v>
      </c>
      <c r="AU331" s="7">
        <v>-1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/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/>
      <c r="BK331" s="8"/>
      <c r="BL331" s="2" t="s">
        <v>962</v>
      </c>
      <c r="BM331" s="7"/>
      <c r="BN331" s="7"/>
      <c r="BO331" s="4"/>
      <c r="BP331" s="8"/>
      <c r="BQ331" s="4">
        <v>2</v>
      </c>
      <c r="BR331" s="8">
        <v>45.34</v>
      </c>
      <c r="BS331" s="7">
        <v>-1</v>
      </c>
      <c r="BT331" s="7">
        <v>-1</v>
      </c>
      <c r="BU331" s="2" t="s">
        <v>210</v>
      </c>
      <c r="BV331" s="2" t="s">
        <v>243</v>
      </c>
      <c r="BW331" s="2" t="s">
        <v>200</v>
      </c>
      <c r="BX331" s="2" t="s">
        <v>2451</v>
      </c>
      <c r="BY331" s="2" t="s">
        <v>212</v>
      </c>
      <c r="BZ331" s="2" t="s">
        <v>200</v>
      </c>
      <c r="CA331" s="4"/>
      <c r="CB331" s="8"/>
      <c r="CC331" s="4">
        <v>1</v>
      </c>
      <c r="CD331" s="8">
        <v>21.65</v>
      </c>
      <c r="CE331" s="7">
        <v>-1</v>
      </c>
      <c r="CF331" s="7">
        <v>-1</v>
      </c>
      <c r="CG331" s="2" t="s">
        <v>210</v>
      </c>
      <c r="CH331" s="2" t="s">
        <v>243</v>
      </c>
      <c r="CI331" s="2" t="s">
        <v>596</v>
      </c>
      <c r="CJ331" s="2" t="s">
        <v>1570</v>
      </c>
      <c r="CK331" s="2" t="s">
        <v>212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210</v>
      </c>
      <c r="CT331" s="2" t="s">
        <v>243</v>
      </c>
      <c r="CU331" s="2" t="s">
        <v>2553</v>
      </c>
      <c r="CV331" s="2" t="s">
        <v>2726</v>
      </c>
      <c r="CW331" s="2" t="s">
        <v>499</v>
      </c>
      <c r="CX331" s="2" t="s">
        <v>200</v>
      </c>
      <c r="CY331" s="4"/>
      <c r="CZ331" s="8"/>
      <c r="DA331" s="4">
        <v>6</v>
      </c>
      <c r="DB331" s="8">
        <v>151.14</v>
      </c>
      <c r="DC331" s="7">
        <v>-1</v>
      </c>
      <c r="DD331" s="7">
        <v>-1</v>
      </c>
      <c r="DE331" s="2" t="s">
        <v>210</v>
      </c>
      <c r="DF331" s="2" t="s">
        <v>243</v>
      </c>
      <c r="DG331" s="2" t="s">
        <v>596</v>
      </c>
      <c r="DH331" s="2" t="s">
        <v>3229</v>
      </c>
      <c r="DI331" s="2" t="s">
        <v>212</v>
      </c>
      <c r="DJ331" s="2" t="s">
        <v>200</v>
      </c>
      <c r="DK331" s="4"/>
      <c r="DL331" s="8"/>
      <c r="DM331" s="4"/>
      <c r="DN331" s="8"/>
      <c r="DO331" s="7"/>
      <c r="DP331" s="7"/>
      <c r="DQ331" s="2" t="s">
        <v>210</v>
      </c>
      <c r="DR331" s="2" t="s">
        <v>243</v>
      </c>
      <c r="DS331" s="2" t="s">
        <v>596</v>
      </c>
      <c r="DT331" s="2" t="s">
        <v>1581</v>
      </c>
      <c r="DU331" s="2" t="s">
        <v>212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210</v>
      </c>
      <c r="ED331" s="2" t="s">
        <v>243</v>
      </c>
      <c r="EE331" s="2" t="s">
        <v>3180</v>
      </c>
      <c r="EF331" s="2" t="s">
        <v>1723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243</v>
      </c>
      <c r="EQ331" s="2" t="s">
        <v>596</v>
      </c>
      <c r="ER331" s="2" t="s">
        <v>2743</v>
      </c>
      <c r="ES331" s="2" t="s">
        <v>212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210</v>
      </c>
      <c r="FB331" s="2" t="s">
        <v>243</v>
      </c>
      <c r="FC331" s="2" t="s">
        <v>596</v>
      </c>
      <c r="FD331" s="2" t="s">
        <v>2557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243</v>
      </c>
      <c r="FO331" s="2" t="s">
        <v>226</v>
      </c>
      <c r="FP331" s="2" t="s">
        <v>2543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228</v>
      </c>
      <c r="FZ331" s="2" t="s">
        <v>243</v>
      </c>
      <c r="GA331" s="2" t="s">
        <v>200</v>
      </c>
      <c r="GB331" s="2" t="s">
        <v>200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254</v>
      </c>
      <c r="GL331" s="2" t="s">
        <v>243</v>
      </c>
      <c r="GM331" s="2" t="s">
        <v>200</v>
      </c>
      <c r="GN331" s="2" t="s">
        <v>200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254</v>
      </c>
      <c r="GX331" s="2" t="s">
        <v>243</v>
      </c>
      <c r="GY331" s="2" t="s">
        <v>200</v>
      </c>
      <c r="GZ331" s="2" t="s">
        <v>200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210</v>
      </c>
      <c r="HJ331" s="2" t="s">
        <v>243</v>
      </c>
      <c r="HK331" s="2" t="s">
        <v>2556</v>
      </c>
      <c r="HL331" s="2" t="s">
        <v>1764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254</v>
      </c>
      <c r="HV331" s="2" t="s">
        <v>243</v>
      </c>
      <c r="HW331" s="2" t="s">
        <v>200</v>
      </c>
      <c r="HX331" s="2" t="s">
        <v>200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210</v>
      </c>
      <c r="IH331" s="2" t="s">
        <v>243</v>
      </c>
      <c r="II331" s="2" t="s">
        <v>596</v>
      </c>
      <c r="IJ331" s="2" t="s">
        <v>1582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228</v>
      </c>
      <c r="IT331" s="2" t="s">
        <v>243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254</v>
      </c>
      <c r="JF331" s="2" t="s">
        <v>243</v>
      </c>
      <c r="JG331" s="2" t="s">
        <v>200</v>
      </c>
      <c r="JH331" s="2" t="s">
        <v>200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200</v>
      </c>
      <c r="JS331" s="2" t="s">
        <v>200</v>
      </c>
      <c r="JT331" s="2" t="s">
        <v>200</v>
      </c>
      <c r="JU331" s="2" t="s">
        <v>200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228</v>
      </c>
      <c r="KD331" s="2" t="s">
        <v>243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210</v>
      </c>
      <c r="KP331" s="2" t="s">
        <v>243</v>
      </c>
      <c r="KQ331" s="2" t="s">
        <v>945</v>
      </c>
      <c r="KR331" s="2" t="s">
        <v>2928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242</v>
      </c>
      <c r="LB331" s="2" t="s">
        <v>243</v>
      </c>
      <c r="LC331" s="2" t="s">
        <v>200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254</v>
      </c>
      <c r="LN331" s="2" t="s">
        <v>243</v>
      </c>
      <c r="LO331" s="2" t="s">
        <v>200</v>
      </c>
      <c r="LP331" s="2" t="s">
        <v>200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254</v>
      </c>
      <c r="LZ331" s="2" t="s">
        <v>243</v>
      </c>
      <c r="MA331" s="2" t="s">
        <v>200</v>
      </c>
      <c r="MB331" s="2" t="s">
        <v>200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243</v>
      </c>
      <c r="MM331" s="2" t="s">
        <v>2246</v>
      </c>
      <c r="MN331" s="2" t="s">
        <v>3230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200</v>
      </c>
      <c r="MY331" s="2" t="s">
        <v>200</v>
      </c>
      <c r="MZ331" s="2" t="s">
        <v>200</v>
      </c>
      <c r="NA331" s="2" t="s">
        <v>200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254</v>
      </c>
      <c r="NJ331" s="2" t="s">
        <v>243</v>
      </c>
      <c r="NK331" s="2" t="s">
        <v>200</v>
      </c>
      <c r="NL331" s="2" t="s">
        <v>200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210</v>
      </c>
      <c r="NV331" s="2" t="s">
        <v>243</v>
      </c>
      <c r="NW331" s="2" t="s">
        <v>2722</v>
      </c>
      <c r="NX331" s="2" t="s">
        <v>200</v>
      </c>
      <c r="NY331" s="2" t="s">
        <v>212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200</v>
      </c>
      <c r="OH331" s="2" t="s">
        <v>200</v>
      </c>
      <c r="OI331" s="2" t="s">
        <v>200</v>
      </c>
      <c r="OJ331" s="2" t="s">
        <v>200</v>
      </c>
      <c r="OK331" s="2" t="s">
        <v>200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228</v>
      </c>
      <c r="OT331" s="2" t="s">
        <v>243</v>
      </c>
      <c r="OU331" s="2" t="s">
        <v>200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210</v>
      </c>
      <c r="PF331" s="2" t="s">
        <v>243</v>
      </c>
      <c r="PG331" s="2" t="s">
        <v>2505</v>
      </c>
      <c r="PH331" s="2" t="s">
        <v>200</v>
      </c>
      <c r="PI331" s="2" t="s">
        <v>212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254</v>
      </c>
      <c r="PR331" s="2" t="s">
        <v>243</v>
      </c>
      <c r="PS331" s="2" t="s">
        <v>200</v>
      </c>
      <c r="PT331" s="2" t="s">
        <v>200</v>
      </c>
      <c r="PU331" s="2" t="s">
        <v>212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228</v>
      </c>
      <c r="QP331" s="2" t="s">
        <v>243</v>
      </c>
      <c r="QQ331" s="2" t="s">
        <v>200</v>
      </c>
      <c r="QR331" s="2" t="s">
        <v>200</v>
      </c>
      <c r="QS331" s="2" t="s">
        <v>212</v>
      </c>
      <c r="QT331" s="2" t="s">
        <v>200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3233</v>
      </c>
      <c r="B332" s="2" t="s">
        <v>189</v>
      </c>
      <c r="C332" s="2" t="s">
        <v>2693</v>
      </c>
      <c r="D332" s="2" t="s">
        <v>2535</v>
      </c>
      <c r="E332" s="2" t="s">
        <v>2832</v>
      </c>
      <c r="F332" s="2" t="s">
        <v>2732</v>
      </c>
      <c r="G332" s="2" t="s">
        <v>200</v>
      </c>
      <c r="H332" s="2" t="s">
        <v>200</v>
      </c>
      <c r="I332" s="2" t="s">
        <v>200</v>
      </c>
      <c r="J332" s="2" t="s">
        <v>2618</v>
      </c>
      <c r="K332" s="2" t="s">
        <v>2849</v>
      </c>
      <c r="L332" s="3"/>
      <c r="M332" s="3"/>
      <c r="N332" s="3"/>
      <c r="O332" s="2" t="s">
        <v>1190</v>
      </c>
      <c r="P332" s="2" t="s">
        <v>200</v>
      </c>
      <c r="Q332" s="2" t="s">
        <v>200</v>
      </c>
      <c r="R332" s="2" t="s">
        <v>30</v>
      </c>
      <c r="S332" s="2" t="s">
        <v>200</v>
      </c>
      <c r="T332" s="2" t="s">
        <v>200</v>
      </c>
      <c r="U332" s="2" t="s">
        <v>200</v>
      </c>
      <c r="V332" s="2" t="s">
        <v>200</v>
      </c>
      <c r="W332" s="2" t="s">
        <v>200</v>
      </c>
      <c r="X332" s="2" t="s">
        <v>200</v>
      </c>
      <c r="Y332" s="2" t="s">
        <v>200</v>
      </c>
      <c r="Z332" s="4"/>
      <c r="AA332" s="4">
        <f>=ROUNDDOWN({0},0)</f>
      </c>
      <c r="AB332" s="5"/>
      <c r="AC332" s="2" t="s">
        <v>200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200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200</v>
      </c>
      <c r="BM332" s="7"/>
      <c r="BN332" s="7"/>
      <c r="BO332" s="4"/>
      <c r="BP332" s="8"/>
      <c r="BQ332" s="4"/>
      <c r="BR332" s="8"/>
      <c r="BS332" s="7"/>
      <c r="BT332" s="7"/>
      <c r="BU332" s="2" t="s">
        <v>200</v>
      </c>
      <c r="BV332" s="2" t="s">
        <v>200</v>
      </c>
      <c r="BW332" s="2" t="s">
        <v>200</v>
      </c>
      <c r="BX332" s="2" t="s">
        <v>200</v>
      </c>
      <c r="BY332" s="2" t="s">
        <v>200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200</v>
      </c>
      <c r="CH332" s="2" t="s">
        <v>200</v>
      </c>
      <c r="CI332" s="2" t="s">
        <v>200</v>
      </c>
      <c r="CJ332" s="2" t="s">
        <v>200</v>
      </c>
      <c r="CK332" s="2" t="s">
        <v>200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200</v>
      </c>
      <c r="CU332" s="2" t="s">
        <v>200</v>
      </c>
      <c r="CV332" s="2" t="s">
        <v>200</v>
      </c>
      <c r="CW332" s="2" t="s">
        <v>200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200</v>
      </c>
      <c r="DG332" s="2" t="s">
        <v>200</v>
      </c>
      <c r="DH332" s="2" t="s">
        <v>200</v>
      </c>
      <c r="DI332" s="2" t="s">
        <v>200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200</v>
      </c>
      <c r="DS332" s="2" t="s">
        <v>200</v>
      </c>
      <c r="DT332" s="2" t="s">
        <v>200</v>
      </c>
      <c r="DU332" s="2" t="s">
        <v>200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200</v>
      </c>
      <c r="ED332" s="2" t="s">
        <v>200</v>
      </c>
      <c r="EE332" s="2" t="s">
        <v>200</v>
      </c>
      <c r="EF332" s="2" t="s">
        <v>200</v>
      </c>
      <c r="EG332" s="2" t="s">
        <v>200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200</v>
      </c>
      <c r="EP332" s="2" t="s">
        <v>200</v>
      </c>
      <c r="EQ332" s="2" t="s">
        <v>200</v>
      </c>
      <c r="ER332" s="2" t="s">
        <v>200</v>
      </c>
      <c r="ES332" s="2" t="s">
        <v>200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200</v>
      </c>
      <c r="FC332" s="2" t="s">
        <v>200</v>
      </c>
      <c r="FD332" s="2" t="s">
        <v>200</v>
      </c>
      <c r="FE332" s="2" t="s">
        <v>200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200</v>
      </c>
      <c r="FO332" s="2" t="s">
        <v>200</v>
      </c>
      <c r="FP332" s="2" t="s">
        <v>200</v>
      </c>
      <c r="FQ332" s="2" t="s">
        <v>200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200</v>
      </c>
      <c r="GM332" s="2" t="s">
        <v>200</v>
      </c>
      <c r="GN332" s="2" t="s">
        <v>200</v>
      </c>
      <c r="GO332" s="2" t="s">
        <v>200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200</v>
      </c>
      <c r="GX332" s="2" t="s">
        <v>200</v>
      </c>
      <c r="GY332" s="2" t="s">
        <v>200</v>
      </c>
      <c r="GZ332" s="2" t="s">
        <v>200</v>
      </c>
      <c r="HA332" s="2" t="s">
        <v>200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200</v>
      </c>
      <c r="HK332" s="2" t="s">
        <v>200</v>
      </c>
      <c r="HL332" s="2" t="s">
        <v>200</v>
      </c>
      <c r="HM332" s="2" t="s">
        <v>200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200</v>
      </c>
      <c r="HW332" s="2" t="s">
        <v>200</v>
      </c>
      <c r="HX332" s="2" t="s">
        <v>200</v>
      </c>
      <c r="HY332" s="2" t="s">
        <v>200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200</v>
      </c>
      <c r="IH332" s="2" t="s">
        <v>200</v>
      </c>
      <c r="II332" s="2" t="s">
        <v>200</v>
      </c>
      <c r="IJ332" s="2" t="s">
        <v>200</v>
      </c>
      <c r="IK332" s="2" t="s">
        <v>200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200</v>
      </c>
      <c r="IT332" s="2" t="s">
        <v>200</v>
      </c>
      <c r="IU332" s="2" t="s">
        <v>200</v>
      </c>
      <c r="IV332" s="2" t="s">
        <v>200</v>
      </c>
      <c r="IW332" s="2" t="s">
        <v>200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200</v>
      </c>
      <c r="JF332" s="2" t="s">
        <v>200</v>
      </c>
      <c r="JG332" s="2" t="s">
        <v>200</v>
      </c>
      <c r="JH332" s="2" t="s">
        <v>200</v>
      </c>
      <c r="JI332" s="2" t="s">
        <v>200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200</v>
      </c>
      <c r="JS332" s="2" t="s">
        <v>200</v>
      </c>
      <c r="JT332" s="2" t="s">
        <v>200</v>
      </c>
      <c r="JU332" s="2" t="s">
        <v>200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200</v>
      </c>
      <c r="KD332" s="2" t="s">
        <v>200</v>
      </c>
      <c r="KE332" s="2" t="s">
        <v>200</v>
      </c>
      <c r="KF332" s="2" t="s">
        <v>200</v>
      </c>
      <c r="KG332" s="2" t="s">
        <v>200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200</v>
      </c>
      <c r="KP332" s="2" t="s">
        <v>200</v>
      </c>
      <c r="KQ332" s="2" t="s">
        <v>200</v>
      </c>
      <c r="KR332" s="2" t="s">
        <v>200</v>
      </c>
      <c r="KS332" s="2" t="s">
        <v>200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200</v>
      </c>
      <c r="LC332" s="2" t="s">
        <v>200</v>
      </c>
      <c r="LD332" s="2" t="s">
        <v>200</v>
      </c>
      <c r="LE332" s="2" t="s">
        <v>200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200</v>
      </c>
      <c r="LN332" s="2" t="s">
        <v>200</v>
      </c>
      <c r="LO332" s="2" t="s">
        <v>200</v>
      </c>
      <c r="LP332" s="2" t="s">
        <v>200</v>
      </c>
      <c r="LQ332" s="2" t="s">
        <v>200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200</v>
      </c>
      <c r="LZ332" s="2" t="s">
        <v>200</v>
      </c>
      <c r="MA332" s="2" t="s">
        <v>200</v>
      </c>
      <c r="MB332" s="2" t="s">
        <v>200</v>
      </c>
      <c r="MC332" s="2" t="s">
        <v>200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200</v>
      </c>
      <c r="ML332" s="2" t="s">
        <v>200</v>
      </c>
      <c r="MM332" s="2" t="s">
        <v>200</v>
      </c>
      <c r="MN332" s="2" t="s">
        <v>200</v>
      </c>
      <c r="MO332" s="2" t="s">
        <v>200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200</v>
      </c>
      <c r="NK332" s="2" t="s">
        <v>200</v>
      </c>
      <c r="NL332" s="2" t="s">
        <v>200</v>
      </c>
      <c r="NM332" s="2" t="s">
        <v>200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200</v>
      </c>
      <c r="OH332" s="2" t="s">
        <v>200</v>
      </c>
      <c r="OI332" s="2" t="s">
        <v>200</v>
      </c>
      <c r="OJ332" s="2" t="s">
        <v>200</v>
      </c>
      <c r="OK332" s="2" t="s">
        <v>200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200</v>
      </c>
      <c r="PS332" s="2" t="s">
        <v>200</v>
      </c>
      <c r="PT332" s="2" t="s">
        <v>200</v>
      </c>
      <c r="PU332" s="2" t="s">
        <v>200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200</v>
      </c>
      <c r="QQ332" s="2" t="s">
        <v>200</v>
      </c>
      <c r="QR332" s="2" t="s">
        <v>200</v>
      </c>
      <c r="QS332" s="2" t="s">
        <v>200</v>
      </c>
      <c r="QT332" s="2" t="s">
        <v>200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3234</v>
      </c>
      <c r="B333" s="2" t="s">
        <v>189</v>
      </c>
      <c r="C333" s="2" t="s">
        <v>2693</v>
      </c>
      <c r="D333" s="2" t="s">
        <v>2535</v>
      </c>
      <c r="E333" s="2" t="s">
        <v>2832</v>
      </c>
      <c r="F333" s="2" t="s">
        <v>3235</v>
      </c>
      <c r="G333" s="2" t="s">
        <v>200</v>
      </c>
      <c r="H333" s="2" t="s">
        <v>200</v>
      </c>
      <c r="I333" s="2" t="s">
        <v>200</v>
      </c>
      <c r="J333" s="2" t="s">
        <v>2618</v>
      </c>
      <c r="K333" s="2" t="s">
        <v>2844</v>
      </c>
      <c r="L333" s="3">
        <v>15.75</v>
      </c>
      <c r="M333" s="3"/>
      <c r="N333" s="3"/>
      <c r="O333" s="2" t="s">
        <v>1190</v>
      </c>
      <c r="P333" s="2" t="s">
        <v>200</v>
      </c>
      <c r="Q333" s="2" t="s">
        <v>200</v>
      </c>
      <c r="R333" s="2" t="s">
        <v>30</v>
      </c>
      <c r="S333" s="2" t="s">
        <v>200</v>
      </c>
      <c r="T333" s="2" t="s">
        <v>200</v>
      </c>
      <c r="U333" s="2" t="s">
        <v>200</v>
      </c>
      <c r="V333" s="2" t="s">
        <v>200</v>
      </c>
      <c r="W333" s="2" t="s">
        <v>200</v>
      </c>
      <c r="X333" s="2" t="s">
        <v>200</v>
      </c>
      <c r="Y333" s="2" t="s">
        <v>200</v>
      </c>
      <c r="Z333" s="4"/>
      <c r="AA333" s="4">
        <f>=ROUNDDOWN({0},0)</f>
      </c>
      <c r="AB333" s="5"/>
      <c r="AC333" s="2" t="s">
        <v>200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200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/>
      <c r="BJ333" s="4"/>
      <c r="BK333" s="8"/>
      <c r="BL333" s="2" t="s">
        <v>200</v>
      </c>
      <c r="BM333" s="7"/>
      <c r="BN333" s="7"/>
      <c r="BO333" s="4"/>
      <c r="BP333" s="8"/>
      <c r="BQ333" s="4"/>
      <c r="BR333" s="8"/>
      <c r="BS333" s="7"/>
      <c r="BT333" s="7"/>
      <c r="BU333" s="2" t="s">
        <v>200</v>
      </c>
      <c r="BV333" s="2" t="s">
        <v>200</v>
      </c>
      <c r="BW333" s="2" t="s">
        <v>200</v>
      </c>
      <c r="BX333" s="2" t="s">
        <v>200</v>
      </c>
      <c r="BY333" s="2" t="s">
        <v>200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200</v>
      </c>
      <c r="CI333" s="2" t="s">
        <v>200</v>
      </c>
      <c r="CJ333" s="2" t="s">
        <v>200</v>
      </c>
      <c r="CK333" s="2" t="s">
        <v>200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200</v>
      </c>
      <c r="CT333" s="2" t="s">
        <v>200</v>
      </c>
      <c r="CU333" s="2" t="s">
        <v>200</v>
      </c>
      <c r="CV333" s="2" t="s">
        <v>200</v>
      </c>
      <c r="CW333" s="2" t="s">
        <v>200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200</v>
      </c>
      <c r="DG333" s="2" t="s">
        <v>200</v>
      </c>
      <c r="DH333" s="2" t="s">
        <v>200</v>
      </c>
      <c r="DI333" s="2" t="s">
        <v>200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200</v>
      </c>
      <c r="DS333" s="2" t="s">
        <v>200</v>
      </c>
      <c r="DT333" s="2" t="s">
        <v>200</v>
      </c>
      <c r="DU333" s="2" t="s">
        <v>200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200</v>
      </c>
      <c r="EE333" s="2" t="s">
        <v>200</v>
      </c>
      <c r="EF333" s="2" t="s">
        <v>200</v>
      </c>
      <c r="EG333" s="2" t="s">
        <v>200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200</v>
      </c>
      <c r="EQ333" s="2" t="s">
        <v>200</v>
      </c>
      <c r="ER333" s="2" t="s">
        <v>200</v>
      </c>
      <c r="ES333" s="2" t="s">
        <v>200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200</v>
      </c>
      <c r="FC333" s="2" t="s">
        <v>200</v>
      </c>
      <c r="FD333" s="2" t="s">
        <v>200</v>
      </c>
      <c r="FE333" s="2" t="s">
        <v>200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200</v>
      </c>
      <c r="FO333" s="2" t="s">
        <v>200</v>
      </c>
      <c r="FP333" s="2" t="s">
        <v>200</v>
      </c>
      <c r="FQ333" s="2" t="s">
        <v>200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200</v>
      </c>
      <c r="FZ333" s="2" t="s">
        <v>200</v>
      </c>
      <c r="GA333" s="2" t="s">
        <v>200</v>
      </c>
      <c r="GB333" s="2" t="s">
        <v>200</v>
      </c>
      <c r="GC333" s="2" t="s">
        <v>200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200</v>
      </c>
      <c r="GL333" s="2" t="s">
        <v>200</v>
      </c>
      <c r="GM333" s="2" t="s">
        <v>200</v>
      </c>
      <c r="GN333" s="2" t="s">
        <v>200</v>
      </c>
      <c r="GO333" s="2" t="s">
        <v>200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200</v>
      </c>
      <c r="GX333" s="2" t="s">
        <v>200</v>
      </c>
      <c r="GY333" s="2" t="s">
        <v>200</v>
      </c>
      <c r="GZ333" s="2" t="s">
        <v>200</v>
      </c>
      <c r="HA333" s="2" t="s">
        <v>200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200</v>
      </c>
      <c r="HJ333" s="2" t="s">
        <v>200</v>
      </c>
      <c r="HK333" s="2" t="s">
        <v>200</v>
      </c>
      <c r="HL333" s="2" t="s">
        <v>200</v>
      </c>
      <c r="HM333" s="2" t="s">
        <v>200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200</v>
      </c>
      <c r="HW333" s="2" t="s">
        <v>200</v>
      </c>
      <c r="HX333" s="2" t="s">
        <v>200</v>
      </c>
      <c r="HY333" s="2" t="s">
        <v>200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200</v>
      </c>
      <c r="IH333" s="2" t="s">
        <v>200</v>
      </c>
      <c r="II333" s="2" t="s">
        <v>200</v>
      </c>
      <c r="IJ333" s="2" t="s">
        <v>200</v>
      </c>
      <c r="IK333" s="2" t="s">
        <v>200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200</v>
      </c>
      <c r="IT333" s="2" t="s">
        <v>200</v>
      </c>
      <c r="IU333" s="2" t="s">
        <v>200</v>
      </c>
      <c r="IV333" s="2" t="s">
        <v>200</v>
      </c>
      <c r="IW333" s="2" t="s">
        <v>200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200</v>
      </c>
      <c r="JF333" s="2" t="s">
        <v>200</v>
      </c>
      <c r="JG333" s="2" t="s">
        <v>200</v>
      </c>
      <c r="JH333" s="2" t="s">
        <v>200</v>
      </c>
      <c r="JI333" s="2" t="s">
        <v>200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200</v>
      </c>
      <c r="JS333" s="2" t="s">
        <v>200</v>
      </c>
      <c r="JT333" s="2" t="s">
        <v>200</v>
      </c>
      <c r="JU333" s="2" t="s">
        <v>200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200</v>
      </c>
      <c r="KD333" s="2" t="s">
        <v>200</v>
      </c>
      <c r="KE333" s="2" t="s">
        <v>200</v>
      </c>
      <c r="KF333" s="2" t="s">
        <v>200</v>
      </c>
      <c r="KG333" s="2" t="s">
        <v>200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200</v>
      </c>
      <c r="KP333" s="2" t="s">
        <v>200</v>
      </c>
      <c r="KQ333" s="2" t="s">
        <v>200</v>
      </c>
      <c r="KR333" s="2" t="s">
        <v>200</v>
      </c>
      <c r="KS333" s="2" t="s">
        <v>200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200</v>
      </c>
      <c r="LC333" s="2" t="s">
        <v>200</v>
      </c>
      <c r="LD333" s="2" t="s">
        <v>200</v>
      </c>
      <c r="LE333" s="2" t="s">
        <v>200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200</v>
      </c>
      <c r="LN333" s="2" t="s">
        <v>200</v>
      </c>
      <c r="LO333" s="2" t="s">
        <v>200</v>
      </c>
      <c r="LP333" s="2" t="s">
        <v>200</v>
      </c>
      <c r="LQ333" s="2" t="s">
        <v>200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200</v>
      </c>
      <c r="LZ333" s="2" t="s">
        <v>200</v>
      </c>
      <c r="MA333" s="2" t="s">
        <v>200</v>
      </c>
      <c r="MB333" s="2" t="s">
        <v>200</v>
      </c>
      <c r="MC333" s="2" t="s">
        <v>200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200</v>
      </c>
      <c r="ML333" s="2" t="s">
        <v>200</v>
      </c>
      <c r="MM333" s="2" t="s">
        <v>200</v>
      </c>
      <c r="MN333" s="2" t="s">
        <v>200</v>
      </c>
      <c r="MO333" s="2" t="s">
        <v>200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200</v>
      </c>
      <c r="MX333" s="2" t="s">
        <v>200</v>
      </c>
      <c r="MY333" s="2" t="s">
        <v>200</v>
      </c>
      <c r="MZ333" s="2" t="s">
        <v>200</v>
      </c>
      <c r="NA333" s="2" t="s">
        <v>200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200</v>
      </c>
      <c r="NK333" s="2" t="s">
        <v>200</v>
      </c>
      <c r="NL333" s="2" t="s">
        <v>200</v>
      </c>
      <c r="NM333" s="2" t="s">
        <v>200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200</v>
      </c>
      <c r="OH333" s="2" t="s">
        <v>200</v>
      </c>
      <c r="OI333" s="2" t="s">
        <v>200</v>
      </c>
      <c r="OJ333" s="2" t="s">
        <v>200</v>
      </c>
      <c r="OK333" s="2" t="s">
        <v>200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200</v>
      </c>
      <c r="OT333" s="2" t="s">
        <v>200</v>
      </c>
      <c r="OU333" s="2" t="s">
        <v>200</v>
      </c>
      <c r="OV333" s="2" t="s">
        <v>200</v>
      </c>
      <c r="OW333" s="2" t="s">
        <v>200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200</v>
      </c>
      <c r="PR333" s="2" t="s">
        <v>200</v>
      </c>
      <c r="PS333" s="2" t="s">
        <v>200</v>
      </c>
      <c r="PT333" s="2" t="s">
        <v>200</v>
      </c>
      <c r="PU333" s="2" t="s">
        <v>200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200</v>
      </c>
      <c r="QP333" s="2" t="s">
        <v>200</v>
      </c>
      <c r="QQ333" s="2" t="s">
        <v>200</v>
      </c>
      <c r="QR333" s="2" t="s">
        <v>200</v>
      </c>
      <c r="QS333" s="2" t="s">
        <v>200</v>
      </c>
      <c r="QT333" s="2" t="s">
        <v>200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3236</v>
      </c>
      <c r="B334" s="2" t="s">
        <v>189</v>
      </c>
      <c r="C334" s="2" t="s">
        <v>2693</v>
      </c>
      <c r="D334" s="2" t="s">
        <v>2535</v>
      </c>
      <c r="E334" s="2" t="s">
        <v>2832</v>
      </c>
      <c r="F334" s="2" t="s">
        <v>3235</v>
      </c>
      <c r="G334" s="2" t="s">
        <v>200</v>
      </c>
      <c r="H334" s="2" t="s">
        <v>200</v>
      </c>
      <c r="I334" s="2" t="s">
        <v>200</v>
      </c>
      <c r="J334" s="2" t="s">
        <v>2618</v>
      </c>
      <c r="K334" s="2" t="s">
        <v>1414</v>
      </c>
      <c r="L334" s="3">
        <v>13.5</v>
      </c>
      <c r="M334" s="3"/>
      <c r="N334" s="3"/>
      <c r="O334" s="2" t="s">
        <v>1190</v>
      </c>
      <c r="P334" s="2" t="s">
        <v>200</v>
      </c>
      <c r="Q334" s="2" t="s">
        <v>200</v>
      </c>
      <c r="R334" s="2" t="s">
        <v>30</v>
      </c>
      <c r="S334" s="2" t="s">
        <v>200</v>
      </c>
      <c r="T334" s="2" t="s">
        <v>200</v>
      </c>
      <c r="U334" s="2" t="s">
        <v>200</v>
      </c>
      <c r="V334" s="2" t="s">
        <v>200</v>
      </c>
      <c r="W334" s="2" t="s">
        <v>200</v>
      </c>
      <c r="X334" s="2" t="s">
        <v>200</v>
      </c>
      <c r="Y334" s="2" t="s">
        <v>200</v>
      </c>
      <c r="Z334" s="4"/>
      <c r="AA334" s="4">
        <f>=ROUNDDOWN({0},0)</f>
      </c>
      <c r="AB334" s="5"/>
      <c r="AC334" s="2" t="s">
        <v>200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200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/>
      <c r="BJ334" s="4"/>
      <c r="BK334" s="8"/>
      <c r="BL334" s="2" t="s">
        <v>200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200</v>
      </c>
      <c r="BW334" s="2" t="s">
        <v>200</v>
      </c>
      <c r="BX334" s="2" t="s">
        <v>200</v>
      </c>
      <c r="BY334" s="2" t="s">
        <v>200</v>
      </c>
      <c r="BZ334" s="2" t="s">
        <v>200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200</v>
      </c>
      <c r="CI334" s="2" t="s">
        <v>200</v>
      </c>
      <c r="CJ334" s="2" t="s">
        <v>200</v>
      </c>
      <c r="CK334" s="2" t="s">
        <v>200</v>
      </c>
      <c r="CL334" s="2" t="s">
        <v>200</v>
      </c>
      <c r="CM334" s="4"/>
      <c r="CN334" s="8"/>
      <c r="CO334" s="4"/>
      <c r="CP334" s="8"/>
      <c r="CQ334" s="7"/>
      <c r="CR334" s="7"/>
      <c r="CS334" s="2" t="s">
        <v>200</v>
      </c>
      <c r="CT334" s="2" t="s">
        <v>200</v>
      </c>
      <c r="CU334" s="2" t="s">
        <v>200</v>
      </c>
      <c r="CV334" s="2" t="s">
        <v>200</v>
      </c>
      <c r="CW334" s="2" t="s">
        <v>200</v>
      </c>
      <c r="CX334" s="2" t="s">
        <v>200</v>
      </c>
      <c r="CY334" s="4"/>
      <c r="CZ334" s="8"/>
      <c r="DA334" s="4"/>
      <c r="DB334" s="8"/>
      <c r="DC334" s="7"/>
      <c r="DD334" s="7"/>
      <c r="DE334" s="2" t="s">
        <v>200</v>
      </c>
      <c r="DF334" s="2" t="s">
        <v>200</v>
      </c>
      <c r="DG334" s="2" t="s">
        <v>200</v>
      </c>
      <c r="DH334" s="2" t="s">
        <v>200</v>
      </c>
      <c r="DI334" s="2" t="s">
        <v>200</v>
      </c>
      <c r="DJ334" s="2" t="s">
        <v>200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200</v>
      </c>
      <c r="DS334" s="2" t="s">
        <v>200</v>
      </c>
      <c r="DT334" s="2" t="s">
        <v>200</v>
      </c>
      <c r="DU334" s="2" t="s">
        <v>200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200</v>
      </c>
      <c r="ED334" s="2" t="s">
        <v>200</v>
      </c>
      <c r="EE334" s="2" t="s">
        <v>200</v>
      </c>
      <c r="EF334" s="2" t="s">
        <v>200</v>
      </c>
      <c r="EG334" s="2" t="s">
        <v>200</v>
      </c>
      <c r="EH334" s="2" t="s">
        <v>200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200</v>
      </c>
      <c r="EQ334" s="2" t="s">
        <v>200</v>
      </c>
      <c r="ER334" s="2" t="s">
        <v>200</v>
      </c>
      <c r="ES334" s="2" t="s">
        <v>200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200</v>
      </c>
      <c r="FC334" s="2" t="s">
        <v>200</v>
      </c>
      <c r="FD334" s="2" t="s">
        <v>200</v>
      </c>
      <c r="FE334" s="2" t="s">
        <v>200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200</v>
      </c>
      <c r="FN334" s="2" t="s">
        <v>200</v>
      </c>
      <c r="FO334" s="2" t="s">
        <v>200</v>
      </c>
      <c r="FP334" s="2" t="s">
        <v>200</v>
      </c>
      <c r="FQ334" s="2" t="s">
        <v>200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200</v>
      </c>
      <c r="FZ334" s="2" t="s">
        <v>200</v>
      </c>
      <c r="GA334" s="2" t="s">
        <v>200</v>
      </c>
      <c r="GB334" s="2" t="s">
        <v>200</v>
      </c>
      <c r="GC334" s="2" t="s">
        <v>200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200</v>
      </c>
      <c r="GL334" s="2" t="s">
        <v>200</v>
      </c>
      <c r="GM334" s="2" t="s">
        <v>200</v>
      </c>
      <c r="GN334" s="2" t="s">
        <v>200</v>
      </c>
      <c r="GO334" s="2" t="s">
        <v>200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200</v>
      </c>
      <c r="GX334" s="2" t="s">
        <v>200</v>
      </c>
      <c r="GY334" s="2" t="s">
        <v>200</v>
      </c>
      <c r="GZ334" s="2" t="s">
        <v>200</v>
      </c>
      <c r="HA334" s="2" t="s">
        <v>200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200</v>
      </c>
      <c r="HJ334" s="2" t="s">
        <v>200</v>
      </c>
      <c r="HK334" s="2" t="s">
        <v>200</v>
      </c>
      <c r="HL334" s="2" t="s">
        <v>200</v>
      </c>
      <c r="HM334" s="2" t="s">
        <v>200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200</v>
      </c>
      <c r="HW334" s="2" t="s">
        <v>200</v>
      </c>
      <c r="HX334" s="2" t="s">
        <v>200</v>
      </c>
      <c r="HY334" s="2" t="s">
        <v>200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200</v>
      </c>
      <c r="IH334" s="2" t="s">
        <v>200</v>
      </c>
      <c r="II334" s="2" t="s">
        <v>200</v>
      </c>
      <c r="IJ334" s="2" t="s">
        <v>200</v>
      </c>
      <c r="IK334" s="2" t="s">
        <v>200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200</v>
      </c>
      <c r="IT334" s="2" t="s">
        <v>200</v>
      </c>
      <c r="IU334" s="2" t="s">
        <v>200</v>
      </c>
      <c r="IV334" s="2" t="s">
        <v>200</v>
      </c>
      <c r="IW334" s="2" t="s">
        <v>200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200</v>
      </c>
      <c r="JF334" s="2" t="s">
        <v>200</v>
      </c>
      <c r="JG334" s="2" t="s">
        <v>200</v>
      </c>
      <c r="JH334" s="2" t="s">
        <v>200</v>
      </c>
      <c r="JI334" s="2" t="s">
        <v>200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200</v>
      </c>
      <c r="JR334" s="2" t="s">
        <v>200</v>
      </c>
      <c r="JS334" s="2" t="s">
        <v>200</v>
      </c>
      <c r="JT334" s="2" t="s">
        <v>200</v>
      </c>
      <c r="JU334" s="2" t="s">
        <v>200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200</v>
      </c>
      <c r="KD334" s="2" t="s">
        <v>200</v>
      </c>
      <c r="KE334" s="2" t="s">
        <v>200</v>
      </c>
      <c r="KF334" s="2" t="s">
        <v>200</v>
      </c>
      <c r="KG334" s="2" t="s">
        <v>200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200</v>
      </c>
      <c r="KP334" s="2" t="s">
        <v>200</v>
      </c>
      <c r="KQ334" s="2" t="s">
        <v>200</v>
      </c>
      <c r="KR334" s="2" t="s">
        <v>200</v>
      </c>
      <c r="KS334" s="2" t="s">
        <v>200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200</v>
      </c>
      <c r="LC334" s="2" t="s">
        <v>200</v>
      </c>
      <c r="LD334" s="2" t="s">
        <v>200</v>
      </c>
      <c r="LE334" s="2" t="s">
        <v>200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200</v>
      </c>
      <c r="LN334" s="2" t="s">
        <v>200</v>
      </c>
      <c r="LO334" s="2" t="s">
        <v>200</v>
      </c>
      <c r="LP334" s="2" t="s">
        <v>200</v>
      </c>
      <c r="LQ334" s="2" t="s">
        <v>200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200</v>
      </c>
      <c r="LZ334" s="2" t="s">
        <v>200</v>
      </c>
      <c r="MA334" s="2" t="s">
        <v>200</v>
      </c>
      <c r="MB334" s="2" t="s">
        <v>200</v>
      </c>
      <c r="MC334" s="2" t="s">
        <v>200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200</v>
      </c>
      <c r="ML334" s="2" t="s">
        <v>200</v>
      </c>
      <c r="MM334" s="2" t="s">
        <v>200</v>
      </c>
      <c r="MN334" s="2" t="s">
        <v>200</v>
      </c>
      <c r="MO334" s="2" t="s">
        <v>200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200</v>
      </c>
      <c r="MX334" s="2" t="s">
        <v>200</v>
      </c>
      <c r="MY334" s="2" t="s">
        <v>200</v>
      </c>
      <c r="MZ334" s="2" t="s">
        <v>200</v>
      </c>
      <c r="NA334" s="2" t="s">
        <v>200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200</v>
      </c>
      <c r="NK334" s="2" t="s">
        <v>200</v>
      </c>
      <c r="NL334" s="2" t="s">
        <v>200</v>
      </c>
      <c r="NM334" s="2" t="s">
        <v>200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200</v>
      </c>
      <c r="OH334" s="2" t="s">
        <v>200</v>
      </c>
      <c r="OI334" s="2" t="s">
        <v>200</v>
      </c>
      <c r="OJ334" s="2" t="s">
        <v>200</v>
      </c>
      <c r="OK334" s="2" t="s">
        <v>200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200</v>
      </c>
      <c r="OT334" s="2" t="s">
        <v>200</v>
      </c>
      <c r="OU334" s="2" t="s">
        <v>200</v>
      </c>
      <c r="OV334" s="2" t="s">
        <v>200</v>
      </c>
      <c r="OW334" s="2" t="s">
        <v>200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200</v>
      </c>
      <c r="PR334" s="2" t="s">
        <v>200</v>
      </c>
      <c r="PS334" s="2" t="s">
        <v>200</v>
      </c>
      <c r="PT334" s="2" t="s">
        <v>200</v>
      </c>
      <c r="PU334" s="2" t="s">
        <v>200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200</v>
      </c>
      <c r="QP334" s="2" t="s">
        <v>200</v>
      </c>
      <c r="QQ334" s="2" t="s">
        <v>200</v>
      </c>
      <c r="QR334" s="2" t="s">
        <v>200</v>
      </c>
      <c r="QS334" s="2" t="s">
        <v>200</v>
      </c>
      <c r="QT334" s="2" t="s">
        <v>200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</row>
    <row r="335">
      <c r="A335" s="2" t="s">
        <v>3237</v>
      </c>
      <c r="B335" s="2" t="s">
        <v>189</v>
      </c>
      <c r="C335" s="2" t="s">
        <v>2693</v>
      </c>
      <c r="D335" s="2" t="s">
        <v>2422</v>
      </c>
      <c r="E335" s="2" t="s">
        <v>2423</v>
      </c>
      <c r="F335" s="2" t="s">
        <v>2732</v>
      </c>
      <c r="G335" s="2" t="s">
        <v>2732</v>
      </c>
      <c r="H335" s="2" t="s">
        <v>2732</v>
      </c>
      <c r="I335" s="2" t="s">
        <v>3238</v>
      </c>
      <c r="J335" s="2" t="s">
        <v>2426</v>
      </c>
      <c r="K335" s="2" t="s">
        <v>2401</v>
      </c>
      <c r="L335" s="3">
        <v>16</v>
      </c>
      <c r="M335" s="3">
        <v>16.8</v>
      </c>
      <c r="N335" s="3">
        <v>39.99</v>
      </c>
      <c r="O335" s="2" t="s">
        <v>197</v>
      </c>
      <c r="P335" s="2" t="s">
        <v>528</v>
      </c>
      <c r="Q335" s="2" t="s">
        <v>199</v>
      </c>
      <c r="R335" s="2" t="s">
        <v>200</v>
      </c>
      <c r="S335" s="2" t="s">
        <v>2734</v>
      </c>
      <c r="T335" s="2" t="s">
        <v>200</v>
      </c>
      <c r="U335" s="2" t="s">
        <v>200</v>
      </c>
      <c r="V335" s="2" t="s">
        <v>1346</v>
      </c>
      <c r="W335" s="2" t="s">
        <v>2735</v>
      </c>
      <c r="X335" s="2" t="s">
        <v>723</v>
      </c>
      <c r="Y335" s="2" t="s">
        <v>592</v>
      </c>
      <c r="Z335" s="4">
        <v>203</v>
      </c>
      <c r="AA335" s="4">
        <f>=ROUNDDOWN(25.375,0)</f>
      </c>
      <c r="AB335" s="5">
        <v>8</v>
      </c>
      <c r="AC335" s="2" t="s">
        <v>2736</v>
      </c>
      <c r="AD335" s="4">
        <v>80</v>
      </c>
      <c r="AE335" s="4">
        <v>220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/>
      <c r="AP335" s="4">
        <v>2</v>
      </c>
      <c r="AQ335" s="8">
        <v>30.87</v>
      </c>
      <c r="AR335" s="4">
        <v>15</v>
      </c>
      <c r="AS335" s="8">
        <v>259.45</v>
      </c>
      <c r="AT335" s="7">
        <v>-0.8667</v>
      </c>
      <c r="AU335" s="7">
        <v>-0.881</v>
      </c>
      <c r="AV335" s="4">
        <v>2</v>
      </c>
      <c r="AW335" s="8">
        <v>30.87</v>
      </c>
      <c r="AX335" s="4">
        <v>15</v>
      </c>
      <c r="AY335" s="8">
        <v>259.45</v>
      </c>
      <c r="AZ335" s="7">
        <v>-0.8667</v>
      </c>
      <c r="BA335" s="7">
        <v>-0.881</v>
      </c>
      <c r="BB335" s="7">
        <v>1</v>
      </c>
      <c r="BC335" s="4">
        <v>2</v>
      </c>
      <c r="BD335" s="8">
        <v>30.87</v>
      </c>
      <c r="BE335" s="4">
        <v>15</v>
      </c>
      <c r="BF335" s="8">
        <v>259.45</v>
      </c>
      <c r="BG335" s="7">
        <v>-0.8667</v>
      </c>
      <c r="BH335" s="7">
        <v>-0.881</v>
      </c>
      <c r="BI335" s="7">
        <v>1</v>
      </c>
      <c r="BJ335" s="4">
        <v>2</v>
      </c>
      <c r="BK335" s="8">
        <v>30.87</v>
      </c>
      <c r="BL335" s="2" t="s">
        <v>3239</v>
      </c>
      <c r="BM335" s="7">
        <v>1</v>
      </c>
      <c r="BN335" s="7">
        <v>1</v>
      </c>
      <c r="BO335" s="4"/>
      <c r="BP335" s="8"/>
      <c r="BQ335" s="4">
        <v>2</v>
      </c>
      <c r="BR335" s="8">
        <v>32.1</v>
      </c>
      <c r="BS335" s="7">
        <v>-1</v>
      </c>
      <c r="BT335" s="7">
        <v>-1</v>
      </c>
      <c r="BU335" s="2" t="s">
        <v>210</v>
      </c>
      <c r="BV335" s="2" t="s">
        <v>197</v>
      </c>
      <c r="BW335" s="2" t="s">
        <v>200</v>
      </c>
      <c r="BX335" s="2" t="s">
        <v>1603</v>
      </c>
      <c r="BY335" s="2" t="s">
        <v>212</v>
      </c>
      <c r="BZ335" s="2" t="s">
        <v>200</v>
      </c>
      <c r="CA335" s="4"/>
      <c r="CB335" s="8"/>
      <c r="CC335" s="4">
        <v>3</v>
      </c>
      <c r="CD335" s="8">
        <v>54.63</v>
      </c>
      <c r="CE335" s="7">
        <v>-1</v>
      </c>
      <c r="CF335" s="7">
        <v>-1</v>
      </c>
      <c r="CG335" s="2" t="s">
        <v>210</v>
      </c>
      <c r="CH335" s="2" t="s">
        <v>197</v>
      </c>
      <c r="CI335" s="2" t="s">
        <v>596</v>
      </c>
      <c r="CJ335" s="2" t="s">
        <v>2680</v>
      </c>
      <c r="CK335" s="2" t="s">
        <v>212</v>
      </c>
      <c r="CL335" s="2" t="s">
        <v>200</v>
      </c>
      <c r="CM335" s="4"/>
      <c r="CN335" s="8"/>
      <c r="CO335" s="4">
        <v>2</v>
      </c>
      <c r="CP335" s="8">
        <v>34.4</v>
      </c>
      <c r="CQ335" s="7">
        <v>-1</v>
      </c>
      <c r="CR335" s="7">
        <v>-1</v>
      </c>
      <c r="CS335" s="2" t="s">
        <v>210</v>
      </c>
      <c r="CT335" s="2" t="s">
        <v>251</v>
      </c>
      <c r="CU335" s="2" t="s">
        <v>2702</v>
      </c>
      <c r="CV335" s="2" t="s">
        <v>1392</v>
      </c>
      <c r="CW335" s="2" t="s">
        <v>499</v>
      </c>
      <c r="CX335" s="2" t="s">
        <v>200</v>
      </c>
      <c r="CY335" s="4"/>
      <c r="CZ335" s="8"/>
      <c r="DA335" s="4">
        <v>4</v>
      </c>
      <c r="DB335" s="8">
        <v>71.12</v>
      </c>
      <c r="DC335" s="7">
        <v>-1</v>
      </c>
      <c r="DD335" s="7">
        <v>-1</v>
      </c>
      <c r="DE335" s="2" t="s">
        <v>210</v>
      </c>
      <c r="DF335" s="2" t="s">
        <v>197</v>
      </c>
      <c r="DG335" s="2" t="s">
        <v>596</v>
      </c>
      <c r="DH335" s="2" t="s">
        <v>2458</v>
      </c>
      <c r="DI335" s="2" t="s">
        <v>212</v>
      </c>
      <c r="DJ335" s="2" t="s">
        <v>200</v>
      </c>
      <c r="DK335" s="4"/>
      <c r="DL335" s="8"/>
      <c r="DM335" s="4"/>
      <c r="DN335" s="8"/>
      <c r="DO335" s="7"/>
      <c r="DP335" s="7"/>
      <c r="DQ335" s="2" t="s">
        <v>210</v>
      </c>
      <c r="DR335" s="2" t="s">
        <v>197</v>
      </c>
      <c r="DS335" s="2" t="s">
        <v>656</v>
      </c>
      <c r="DT335" s="2" t="s">
        <v>1534</v>
      </c>
      <c r="DU335" s="2" t="s">
        <v>212</v>
      </c>
      <c r="DV335" s="2" t="s">
        <v>200</v>
      </c>
      <c r="DW335" s="4"/>
      <c r="DX335" s="8"/>
      <c r="DY335" s="4"/>
      <c r="DZ335" s="8"/>
      <c r="EA335" s="7"/>
      <c r="EB335" s="7"/>
      <c r="EC335" s="2" t="s">
        <v>210</v>
      </c>
      <c r="ED335" s="2" t="s">
        <v>197</v>
      </c>
      <c r="EE335" s="2" t="s">
        <v>294</v>
      </c>
      <c r="EF335" s="2" t="s">
        <v>438</v>
      </c>
      <c r="EG335" s="2" t="s">
        <v>212</v>
      </c>
      <c r="EH335" s="2" t="s">
        <v>200</v>
      </c>
      <c r="EI335" s="4"/>
      <c r="EJ335" s="8"/>
      <c r="EK335" s="4"/>
      <c r="EL335" s="8"/>
      <c r="EM335" s="7"/>
      <c r="EN335" s="7"/>
      <c r="EO335" s="2" t="s">
        <v>210</v>
      </c>
      <c r="EP335" s="2" t="s">
        <v>243</v>
      </c>
      <c r="EQ335" s="2" t="s">
        <v>596</v>
      </c>
      <c r="ER335" s="2" t="s">
        <v>2298</v>
      </c>
      <c r="ES335" s="2" t="s">
        <v>212</v>
      </c>
      <c r="ET335" s="2" t="s">
        <v>200</v>
      </c>
      <c r="EU335" s="4"/>
      <c r="EV335" s="8"/>
      <c r="EW335" s="4">
        <v>4</v>
      </c>
      <c r="EX335" s="8">
        <v>67.2</v>
      </c>
      <c r="EY335" s="7">
        <v>-1</v>
      </c>
      <c r="EZ335" s="7">
        <v>-1</v>
      </c>
      <c r="FA335" s="2" t="s">
        <v>210</v>
      </c>
      <c r="FB335" s="2" t="s">
        <v>197</v>
      </c>
      <c r="FC335" s="2" t="s">
        <v>596</v>
      </c>
      <c r="FD335" s="2" t="s">
        <v>2188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2543</v>
      </c>
      <c r="FQ335" s="2" t="s">
        <v>212</v>
      </c>
      <c r="FR335" s="2" t="s">
        <v>200</v>
      </c>
      <c r="FS335" s="4">
        <v>2</v>
      </c>
      <c r="FT335" s="8">
        <v>30.87</v>
      </c>
      <c r="FU335" s="4"/>
      <c r="FV335" s="8"/>
      <c r="FW335" s="7"/>
      <c r="FX335" s="7"/>
      <c r="FY335" s="2" t="s">
        <v>210</v>
      </c>
      <c r="FZ335" s="2" t="s">
        <v>197</v>
      </c>
      <c r="GA335" s="2" t="s">
        <v>2856</v>
      </c>
      <c r="GB335" s="2" t="s">
        <v>343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254</v>
      </c>
      <c r="GL335" s="2" t="s">
        <v>197</v>
      </c>
      <c r="GM335" s="2" t="s">
        <v>200</v>
      </c>
      <c r="GN335" s="2" t="s">
        <v>200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254</v>
      </c>
      <c r="GX335" s="2" t="s">
        <v>197</v>
      </c>
      <c r="GY335" s="2" t="s">
        <v>200</v>
      </c>
      <c r="GZ335" s="2" t="s">
        <v>200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254</v>
      </c>
      <c r="HJ335" s="2" t="s">
        <v>197</v>
      </c>
      <c r="HK335" s="2" t="s">
        <v>200</v>
      </c>
      <c r="HL335" s="2" t="s">
        <v>200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254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210</v>
      </c>
      <c r="IH335" s="2" t="s">
        <v>197</v>
      </c>
      <c r="II335" s="2" t="s">
        <v>596</v>
      </c>
      <c r="IJ335" s="2" t="s">
        <v>3240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228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228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200</v>
      </c>
      <c r="JR335" s="2" t="s">
        <v>200</v>
      </c>
      <c r="JS335" s="2" t="s">
        <v>200</v>
      </c>
      <c r="JT335" s="2" t="s">
        <v>200</v>
      </c>
      <c r="JU335" s="2" t="s">
        <v>200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228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243</v>
      </c>
      <c r="KQ335" s="2" t="s">
        <v>376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242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/>
      <c r="LJ335" s="8"/>
      <c r="LK335" s="7"/>
      <c r="LL335" s="7"/>
      <c r="LM335" s="2" t="s">
        <v>254</v>
      </c>
      <c r="LN335" s="2" t="s">
        <v>197</v>
      </c>
      <c r="LO335" s="2" t="s">
        <v>200</v>
      </c>
      <c r="LP335" s="2" t="s">
        <v>200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254</v>
      </c>
      <c r="LZ335" s="2" t="s">
        <v>197</v>
      </c>
      <c r="MA335" s="2" t="s">
        <v>200</v>
      </c>
      <c r="MB335" s="2" t="s">
        <v>200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251</v>
      </c>
      <c r="MM335" s="2" t="s">
        <v>2747</v>
      </c>
      <c r="MN335" s="2" t="s">
        <v>1617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200</v>
      </c>
      <c r="MX335" s="2" t="s">
        <v>200</v>
      </c>
      <c r="MY335" s="2" t="s">
        <v>200</v>
      </c>
      <c r="MZ335" s="2" t="s">
        <v>200</v>
      </c>
      <c r="NA335" s="2" t="s">
        <v>200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254</v>
      </c>
      <c r="NJ335" s="2" t="s">
        <v>197</v>
      </c>
      <c r="NK335" s="2" t="s">
        <v>200</v>
      </c>
      <c r="NL335" s="2" t="s">
        <v>200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210</v>
      </c>
      <c r="NV335" s="2" t="s">
        <v>243</v>
      </c>
      <c r="NW335" s="2" t="s">
        <v>2722</v>
      </c>
      <c r="NX335" s="2" t="s">
        <v>200</v>
      </c>
      <c r="NY335" s="2" t="s">
        <v>212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200</v>
      </c>
      <c r="OH335" s="2" t="s">
        <v>200</v>
      </c>
      <c r="OI335" s="2" t="s">
        <v>200</v>
      </c>
      <c r="OJ335" s="2" t="s">
        <v>200</v>
      </c>
      <c r="OK335" s="2" t="s">
        <v>200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243</v>
      </c>
      <c r="OU335" s="2" t="s">
        <v>1430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307</v>
      </c>
      <c r="PF335" s="2" t="s">
        <v>197</v>
      </c>
      <c r="PG335" s="2" t="s">
        <v>765</v>
      </c>
      <c r="PH335" s="2" t="s">
        <v>200</v>
      </c>
      <c r="PI335" s="2" t="s">
        <v>212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242</v>
      </c>
      <c r="PR335" s="2" t="s">
        <v>197</v>
      </c>
      <c r="PS335" s="2" t="s">
        <v>200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228</v>
      </c>
      <c r="QP335" s="2" t="s">
        <v>243</v>
      </c>
      <c r="QQ335" s="2" t="s">
        <v>200</v>
      </c>
      <c r="QR335" s="2" t="s">
        <v>200</v>
      </c>
      <c r="QS335" s="2" t="s">
        <v>212</v>
      </c>
      <c r="QT335" s="2" t="s">
        <v>200</v>
      </c>
      <c r="QU335" s="4">
        <v>203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>
        <v>80</v>
      </c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>
        <v>140</v>
      </c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</row>
    <row r="336">
      <c r="A336" s="16" t="s">
        <v>3241</v>
      </c>
      <c r="B336" s="9" t="s">
        <v>200</v>
      </c>
      <c r="C336" s="9" t="s">
        <v>200</v>
      </c>
      <c r="D336" s="9" t="s">
        <v>200</v>
      </c>
      <c r="E336" s="9" t="s">
        <v>200</v>
      </c>
      <c r="F336" s="9" t="s">
        <v>200</v>
      </c>
      <c r="G336" s="9" t="s">
        <v>200</v>
      </c>
      <c r="H336" s="9" t="s">
        <v>200</v>
      </c>
      <c r="I336" s="9" t="s">
        <v>200</v>
      </c>
      <c r="J336" s="9" t="s">
        <v>200</v>
      </c>
      <c r="K336" s="9" t="s">
        <v>200</v>
      </c>
      <c r="L336" s="10"/>
      <c r="M336" s="10"/>
      <c r="N336" s="10"/>
      <c r="O336" s="9" t="s">
        <v>200</v>
      </c>
      <c r="P336" s="9" t="s">
        <v>200</v>
      </c>
      <c r="Q336" s="9" t="s">
        <v>200</v>
      </c>
      <c r="R336" s="9" t="s">
        <v>200</v>
      </c>
      <c r="S336" s="9" t="s">
        <v>200</v>
      </c>
      <c r="T336" s="9" t="s">
        <v>200</v>
      </c>
      <c r="U336" s="9" t="s">
        <v>200</v>
      </c>
      <c r="V336" s="9" t="s">
        <v>200</v>
      </c>
      <c r="W336" s="9" t="s">
        <v>200</v>
      </c>
      <c r="X336" s="9" t="s">
        <v>200</v>
      </c>
      <c r="Y336" s="9" t="s">
        <v>200</v>
      </c>
      <c r="Z336" s="11">
        <v>87824</v>
      </c>
      <c r="AA336" s="11">
        <f>=ROUNDDOWN({0},0)</f>
      </c>
      <c r="AB336" s="12">
        <v>2655.3</v>
      </c>
      <c r="AC336" s="9" t="s">
        <v>200</v>
      </c>
      <c r="AD336" s="11"/>
      <c r="AE336" s="11">
        <v>54868</v>
      </c>
      <c r="AF336" s="13"/>
      <c r="AG336" s="13"/>
      <c r="AH336" s="14"/>
      <c r="AI336" s="11"/>
      <c r="AJ336" s="11">
        <f>=ROUNDDOWN({0},0)</f>
      </c>
      <c r="AK336" s="12"/>
      <c r="AL336" s="9" t="s">
        <v>200</v>
      </c>
      <c r="AM336" s="11"/>
      <c r="AN336" s="11"/>
      <c r="AO336" s="14"/>
      <c r="AP336" s="11">
        <v>2038</v>
      </c>
      <c r="AQ336" s="15">
        <v>106376.79</v>
      </c>
      <c r="AR336" s="11">
        <v>3914</v>
      </c>
      <c r="AS336" s="15">
        <v>211751.73</v>
      </c>
      <c r="AT336" s="14">
        <v>-0.4793</v>
      </c>
      <c r="AU336" s="14">
        <v>-0.4976</v>
      </c>
      <c r="AV336" s="11">
        <v>2038</v>
      </c>
      <c r="AW336" s="15">
        <v>106376.79</v>
      </c>
      <c r="AX336" s="11">
        <v>3914</v>
      </c>
      <c r="AY336" s="15">
        <v>211751.73</v>
      </c>
      <c r="AZ336" s="14">
        <v>-0.4793</v>
      </c>
      <c r="BA336" s="14">
        <v>-0.4976</v>
      </c>
      <c r="BB336" s="14"/>
      <c r="BC336" s="11">
        <v>2038</v>
      </c>
      <c r="BD336" s="15">
        <v>106376.79</v>
      </c>
      <c r="BE336" s="11">
        <v>3914</v>
      </c>
      <c r="BF336" s="15">
        <v>211751.73</v>
      </c>
      <c r="BG336" s="14">
        <v>-0.4793</v>
      </c>
      <c r="BH336" s="14">
        <v>-0.4976</v>
      </c>
      <c r="BI336" s="14"/>
      <c r="BJ336" s="11"/>
      <c r="BK336" s="15"/>
      <c r="BL336" s="9" t="s">
        <v>200</v>
      </c>
      <c r="BM336" s="14"/>
      <c r="BN336" s="14"/>
      <c r="BO336" s="11">
        <v>704</v>
      </c>
      <c r="BP336" s="15">
        <v>31716.92</v>
      </c>
      <c r="BQ336" s="11">
        <v>1633</v>
      </c>
      <c r="BR336" s="15">
        <v>85251.26</v>
      </c>
      <c r="BS336" s="14">
        <v>-0.5689</v>
      </c>
      <c r="BT336" s="14">
        <v>-0.628</v>
      </c>
      <c r="BU336" s="9" t="s">
        <v>200</v>
      </c>
      <c r="BV336" s="9" t="s">
        <v>200</v>
      </c>
      <c r="BW336" s="9" t="s">
        <v>200</v>
      </c>
      <c r="BX336" s="9" t="s">
        <v>200</v>
      </c>
      <c r="BY336" s="9" t="s">
        <v>200</v>
      </c>
      <c r="BZ336" s="9" t="s">
        <v>200</v>
      </c>
      <c r="CA336" s="11">
        <v>290</v>
      </c>
      <c r="CB336" s="15">
        <v>14316.52</v>
      </c>
      <c r="CC336" s="11">
        <v>412</v>
      </c>
      <c r="CD336" s="15">
        <v>19502.79</v>
      </c>
      <c r="CE336" s="14">
        <v>-0.2961</v>
      </c>
      <c r="CF336" s="14">
        <v>-0.2659</v>
      </c>
      <c r="CG336" s="9" t="s">
        <v>200</v>
      </c>
      <c r="CH336" s="9" t="s">
        <v>200</v>
      </c>
      <c r="CI336" s="9" t="s">
        <v>200</v>
      </c>
      <c r="CJ336" s="9" t="s">
        <v>200</v>
      </c>
      <c r="CK336" s="9" t="s">
        <v>200</v>
      </c>
      <c r="CL336" s="9" t="s">
        <v>200</v>
      </c>
      <c r="CM336" s="11">
        <v>250</v>
      </c>
      <c r="CN336" s="15">
        <v>13283.65</v>
      </c>
      <c r="CO336" s="11">
        <v>180</v>
      </c>
      <c r="CP336" s="15">
        <v>8750.47</v>
      </c>
      <c r="CQ336" s="14">
        <v>0.3889</v>
      </c>
      <c r="CR336" s="14">
        <v>0.518</v>
      </c>
      <c r="CS336" s="9" t="s">
        <v>200</v>
      </c>
      <c r="CT336" s="9" t="s">
        <v>200</v>
      </c>
      <c r="CU336" s="9" t="s">
        <v>200</v>
      </c>
      <c r="CV336" s="9" t="s">
        <v>200</v>
      </c>
      <c r="CW336" s="9" t="s">
        <v>200</v>
      </c>
      <c r="CX336" s="9" t="s">
        <v>200</v>
      </c>
      <c r="CY336" s="11">
        <v>183</v>
      </c>
      <c r="CZ336" s="15">
        <v>11830.34</v>
      </c>
      <c r="DA336" s="11">
        <v>623</v>
      </c>
      <c r="DB336" s="15">
        <v>40186.2</v>
      </c>
      <c r="DC336" s="14">
        <v>-0.7063</v>
      </c>
      <c r="DD336" s="14">
        <v>-0.7056</v>
      </c>
      <c r="DE336" s="9" t="s">
        <v>200</v>
      </c>
      <c r="DF336" s="9" t="s">
        <v>200</v>
      </c>
      <c r="DG336" s="9" t="s">
        <v>200</v>
      </c>
      <c r="DH336" s="9" t="s">
        <v>200</v>
      </c>
      <c r="DI336" s="9" t="s">
        <v>200</v>
      </c>
      <c r="DJ336" s="9" t="s">
        <v>200</v>
      </c>
      <c r="DK336" s="11">
        <v>186</v>
      </c>
      <c r="DL336" s="15">
        <v>10772.12</v>
      </c>
      <c r="DM336" s="11">
        <v>177</v>
      </c>
      <c r="DN336" s="15">
        <v>9030.4</v>
      </c>
      <c r="DO336" s="14">
        <v>0.0508</v>
      </c>
      <c r="DP336" s="14">
        <v>0.1929</v>
      </c>
      <c r="DQ336" s="9" t="s">
        <v>200</v>
      </c>
      <c r="DR336" s="9" t="s">
        <v>200</v>
      </c>
      <c r="DS336" s="9" t="s">
        <v>200</v>
      </c>
      <c r="DT336" s="9" t="s">
        <v>200</v>
      </c>
      <c r="DU336" s="9" t="s">
        <v>200</v>
      </c>
      <c r="DV336" s="9" t="s">
        <v>200</v>
      </c>
      <c r="DW336" s="11">
        <v>131</v>
      </c>
      <c r="DX336" s="15">
        <v>7757.89</v>
      </c>
      <c r="DY336" s="11">
        <v>284</v>
      </c>
      <c r="DZ336" s="15">
        <v>16222.81</v>
      </c>
      <c r="EA336" s="14">
        <v>-0.5387</v>
      </c>
      <c r="EB336" s="14">
        <v>-0.5218</v>
      </c>
      <c r="EC336" s="9" t="s">
        <v>200</v>
      </c>
      <c r="ED336" s="9" t="s">
        <v>200</v>
      </c>
      <c r="EE336" s="9" t="s">
        <v>200</v>
      </c>
      <c r="EF336" s="9" t="s">
        <v>200</v>
      </c>
      <c r="EG336" s="9" t="s">
        <v>200</v>
      </c>
      <c r="EH336" s="9" t="s">
        <v>200</v>
      </c>
      <c r="EI336" s="11">
        <v>88</v>
      </c>
      <c r="EJ336" s="15">
        <v>5403.2</v>
      </c>
      <c r="EK336" s="11">
        <v>171</v>
      </c>
      <c r="EL336" s="15">
        <v>11548.01</v>
      </c>
      <c r="EM336" s="14">
        <v>-0.4854</v>
      </c>
      <c r="EN336" s="14">
        <v>-0.5321</v>
      </c>
      <c r="EO336" s="9" t="s">
        <v>200</v>
      </c>
      <c r="EP336" s="9" t="s">
        <v>200</v>
      </c>
      <c r="EQ336" s="9" t="s">
        <v>200</v>
      </c>
      <c r="ER336" s="9" t="s">
        <v>200</v>
      </c>
      <c r="ES336" s="9" t="s">
        <v>200</v>
      </c>
      <c r="ET336" s="9" t="s">
        <v>200</v>
      </c>
      <c r="EU336" s="11">
        <v>83</v>
      </c>
      <c r="EV336" s="15">
        <v>5308.19</v>
      </c>
      <c r="EW336" s="11">
        <v>234</v>
      </c>
      <c r="EX336" s="15">
        <v>10409.85</v>
      </c>
      <c r="EY336" s="14">
        <v>-0.6453</v>
      </c>
      <c r="EZ336" s="14">
        <v>-0.4901</v>
      </c>
      <c r="FA336" s="9" t="s">
        <v>200</v>
      </c>
      <c r="FB336" s="9" t="s">
        <v>200</v>
      </c>
      <c r="FC336" s="9" t="s">
        <v>200</v>
      </c>
      <c r="FD336" s="9" t="s">
        <v>200</v>
      </c>
      <c r="FE336" s="9" t="s">
        <v>200</v>
      </c>
      <c r="FF336" s="9" t="s">
        <v>200</v>
      </c>
      <c r="FG336" s="11">
        <v>59</v>
      </c>
      <c r="FH336" s="15">
        <v>1844.38</v>
      </c>
      <c r="FI336" s="11">
        <v>86</v>
      </c>
      <c r="FJ336" s="15">
        <v>4016.59</v>
      </c>
      <c r="FK336" s="14">
        <v>-0.314</v>
      </c>
      <c r="FL336" s="14">
        <v>-0.5408</v>
      </c>
      <c r="FM336" s="9" t="s">
        <v>200</v>
      </c>
      <c r="FN336" s="9" t="s">
        <v>200</v>
      </c>
      <c r="FO336" s="9" t="s">
        <v>200</v>
      </c>
      <c r="FP336" s="9" t="s">
        <v>200</v>
      </c>
      <c r="FQ336" s="9" t="s">
        <v>200</v>
      </c>
      <c r="FR336" s="9" t="s">
        <v>200</v>
      </c>
      <c r="FS336" s="11">
        <v>22</v>
      </c>
      <c r="FT336" s="15">
        <v>1038.04</v>
      </c>
      <c r="FU336" s="11">
        <v>15</v>
      </c>
      <c r="FV336" s="15">
        <v>1114.76</v>
      </c>
      <c r="FW336" s="14">
        <v>0.4667</v>
      </c>
      <c r="FX336" s="14">
        <v>-0.0688</v>
      </c>
      <c r="FY336" s="9" t="s">
        <v>200</v>
      </c>
      <c r="FZ336" s="9" t="s">
        <v>200</v>
      </c>
      <c r="GA336" s="9" t="s">
        <v>200</v>
      </c>
      <c r="GB336" s="9" t="s">
        <v>200</v>
      </c>
      <c r="GC336" s="9" t="s">
        <v>200</v>
      </c>
      <c r="GD336" s="9" t="s">
        <v>200</v>
      </c>
      <c r="GE336" s="11">
        <v>9</v>
      </c>
      <c r="GF336" s="15">
        <v>683.15</v>
      </c>
      <c r="GG336" s="11">
        <v>9</v>
      </c>
      <c r="GH336" s="15">
        <v>639.16</v>
      </c>
      <c r="GI336" s="14"/>
      <c r="GJ336" s="14">
        <v>0.0688</v>
      </c>
      <c r="GK336" s="9" t="s">
        <v>200</v>
      </c>
      <c r="GL336" s="9" t="s">
        <v>200</v>
      </c>
      <c r="GM336" s="9" t="s">
        <v>200</v>
      </c>
      <c r="GN336" s="9" t="s">
        <v>200</v>
      </c>
      <c r="GO336" s="9" t="s">
        <v>200</v>
      </c>
      <c r="GP336" s="9" t="s">
        <v>200</v>
      </c>
      <c r="GQ336" s="11">
        <v>7</v>
      </c>
      <c r="GR336" s="15">
        <v>576.17</v>
      </c>
      <c r="GS336" s="11">
        <v>8</v>
      </c>
      <c r="GT336" s="15">
        <v>478.99</v>
      </c>
      <c r="GU336" s="14">
        <v>-0.125</v>
      </c>
      <c r="GV336" s="14">
        <v>0.2029</v>
      </c>
      <c r="GW336" s="9" t="s">
        <v>200</v>
      </c>
      <c r="GX336" s="9" t="s">
        <v>200</v>
      </c>
      <c r="GY336" s="9" t="s">
        <v>200</v>
      </c>
      <c r="GZ336" s="9" t="s">
        <v>200</v>
      </c>
      <c r="HA336" s="9" t="s">
        <v>200</v>
      </c>
      <c r="HB336" s="9" t="s">
        <v>200</v>
      </c>
      <c r="HC336" s="11">
        <v>6</v>
      </c>
      <c r="HD336" s="15">
        <v>434.99</v>
      </c>
      <c r="HE336" s="11">
        <v>2</v>
      </c>
      <c r="HF336" s="15">
        <v>135.45</v>
      </c>
      <c r="HG336" s="14">
        <v>2</v>
      </c>
      <c r="HH336" s="14">
        <v>2.2114</v>
      </c>
      <c r="HI336" s="9" t="s">
        <v>200</v>
      </c>
      <c r="HJ336" s="9" t="s">
        <v>200</v>
      </c>
      <c r="HK336" s="9" t="s">
        <v>200</v>
      </c>
      <c r="HL336" s="9" t="s">
        <v>200</v>
      </c>
      <c r="HM336" s="9" t="s">
        <v>200</v>
      </c>
      <c r="HN336" s="9" t="s">
        <v>200</v>
      </c>
      <c r="HO336" s="11">
        <v>6</v>
      </c>
      <c r="HP336" s="15">
        <v>428.49</v>
      </c>
      <c r="HQ336" s="11">
        <v>1</v>
      </c>
      <c r="HR336" s="15">
        <v>57.74</v>
      </c>
      <c r="HS336" s="14">
        <v>5</v>
      </c>
      <c r="HT336" s="14">
        <v>6.421</v>
      </c>
      <c r="HU336" s="9" t="s">
        <v>200</v>
      </c>
      <c r="HV336" s="9" t="s">
        <v>200</v>
      </c>
      <c r="HW336" s="9" t="s">
        <v>200</v>
      </c>
      <c r="HX336" s="9" t="s">
        <v>200</v>
      </c>
      <c r="HY336" s="9" t="s">
        <v>200</v>
      </c>
      <c r="HZ336" s="9" t="s">
        <v>200</v>
      </c>
      <c r="IA336" s="11">
        <v>5</v>
      </c>
      <c r="IB336" s="15">
        <v>422.06</v>
      </c>
      <c r="IC336" s="11">
        <v>17</v>
      </c>
      <c r="ID336" s="15">
        <v>1034.83</v>
      </c>
      <c r="IE336" s="14">
        <v>-0.7059</v>
      </c>
      <c r="IF336" s="14">
        <v>-0.5921</v>
      </c>
      <c r="IG336" s="9" t="s">
        <v>200</v>
      </c>
      <c r="IH336" s="9" t="s">
        <v>200</v>
      </c>
      <c r="II336" s="9" t="s">
        <v>200</v>
      </c>
      <c r="IJ336" s="9" t="s">
        <v>200</v>
      </c>
      <c r="IK336" s="9" t="s">
        <v>200</v>
      </c>
      <c r="IL336" s="9" t="s">
        <v>200</v>
      </c>
      <c r="IM336" s="11">
        <v>3</v>
      </c>
      <c r="IN336" s="15">
        <v>200.61</v>
      </c>
      <c r="IO336" s="11">
        <v>20</v>
      </c>
      <c r="IP336" s="15">
        <v>1086.22</v>
      </c>
      <c r="IQ336" s="14">
        <v>-0.85</v>
      </c>
      <c r="IR336" s="14">
        <v>-0.8153</v>
      </c>
      <c r="IS336" s="9" t="s">
        <v>200</v>
      </c>
      <c r="IT336" s="9" t="s">
        <v>200</v>
      </c>
      <c r="IU336" s="9" t="s">
        <v>200</v>
      </c>
      <c r="IV336" s="9" t="s">
        <v>200</v>
      </c>
      <c r="IW336" s="9" t="s">
        <v>200</v>
      </c>
      <c r="IX336" s="9" t="s">
        <v>200</v>
      </c>
      <c r="IY336" s="11">
        <v>2</v>
      </c>
      <c r="IZ336" s="15">
        <v>176.45</v>
      </c>
      <c r="JA336" s="11">
        <v>3</v>
      </c>
      <c r="JB336" s="15">
        <v>204.36</v>
      </c>
      <c r="JC336" s="14">
        <v>-0.3333</v>
      </c>
      <c r="JD336" s="14">
        <v>-0.1366</v>
      </c>
      <c r="JE336" s="9" t="s">
        <v>200</v>
      </c>
      <c r="JF336" s="9" t="s">
        <v>200</v>
      </c>
      <c r="JG336" s="9" t="s">
        <v>200</v>
      </c>
      <c r="JH336" s="9" t="s">
        <v>200</v>
      </c>
      <c r="JI336" s="9" t="s">
        <v>200</v>
      </c>
      <c r="JJ336" s="9" t="s">
        <v>200</v>
      </c>
      <c r="JK336" s="11">
        <v>1</v>
      </c>
      <c r="JL336" s="15">
        <v>103.73</v>
      </c>
      <c r="JM336" s="11"/>
      <c r="JN336" s="15"/>
      <c r="JO336" s="14"/>
      <c r="JP336" s="14"/>
      <c r="JQ336" s="9" t="s">
        <v>200</v>
      </c>
      <c r="JR336" s="9" t="s">
        <v>200</v>
      </c>
      <c r="JS336" s="9" t="s">
        <v>200</v>
      </c>
      <c r="JT336" s="9" t="s">
        <v>200</v>
      </c>
      <c r="JU336" s="9" t="s">
        <v>200</v>
      </c>
      <c r="JV336" s="9" t="s">
        <v>200</v>
      </c>
      <c r="JW336" s="11">
        <v>3</v>
      </c>
      <c r="JX336" s="15">
        <v>79.89</v>
      </c>
      <c r="JY336" s="11">
        <v>4</v>
      </c>
      <c r="JZ336" s="15">
        <v>229.9</v>
      </c>
      <c r="KA336" s="14">
        <v>-0.25</v>
      </c>
      <c r="KB336" s="14">
        <v>-0.6525</v>
      </c>
      <c r="KC336" s="9" t="s">
        <v>200</v>
      </c>
      <c r="KD336" s="9" t="s">
        <v>200</v>
      </c>
      <c r="KE336" s="9" t="s">
        <v>200</v>
      </c>
      <c r="KF336" s="9" t="s">
        <v>200</v>
      </c>
      <c r="KG336" s="9" t="s">
        <v>200</v>
      </c>
      <c r="KH336" s="9" t="s">
        <v>200</v>
      </c>
      <c r="KI336" s="11"/>
      <c r="KJ336" s="15"/>
      <c r="KK336" s="11">
        <v>14</v>
      </c>
      <c r="KL336" s="15">
        <v>890.04</v>
      </c>
      <c r="KM336" s="14">
        <v>-1</v>
      </c>
      <c r="KN336" s="14">
        <v>-1</v>
      </c>
      <c r="KO336" s="9" t="s">
        <v>200</v>
      </c>
      <c r="KP336" s="9" t="s">
        <v>200</v>
      </c>
      <c r="KQ336" s="9" t="s">
        <v>200</v>
      </c>
      <c r="KR336" s="9" t="s">
        <v>200</v>
      </c>
      <c r="KS336" s="9" t="s">
        <v>200</v>
      </c>
      <c r="KT336" s="9" t="s">
        <v>200</v>
      </c>
      <c r="KU336" s="11"/>
      <c r="KV336" s="15"/>
      <c r="KW336" s="11">
        <v>14</v>
      </c>
      <c r="KX336" s="15">
        <v>652.18</v>
      </c>
      <c r="KY336" s="14">
        <v>-1</v>
      </c>
      <c r="KZ336" s="14">
        <v>-1</v>
      </c>
      <c r="LA336" s="9" t="s">
        <v>200</v>
      </c>
      <c r="LB336" s="9" t="s">
        <v>200</v>
      </c>
      <c r="LC336" s="9" t="s">
        <v>200</v>
      </c>
      <c r="LD336" s="9" t="s">
        <v>200</v>
      </c>
      <c r="LE336" s="9" t="s">
        <v>200</v>
      </c>
      <c r="LF336" s="9" t="s">
        <v>200</v>
      </c>
      <c r="LG336" s="11"/>
      <c r="LH336" s="15"/>
      <c r="LI336" s="11">
        <v>5</v>
      </c>
      <c r="LJ336" s="15">
        <v>210.6</v>
      </c>
      <c r="LK336" s="14">
        <v>-1</v>
      </c>
      <c r="LL336" s="14">
        <v>-1</v>
      </c>
      <c r="LM336" s="9" t="s">
        <v>200</v>
      </c>
      <c r="LN336" s="9" t="s">
        <v>200</v>
      </c>
      <c r="LO336" s="9" t="s">
        <v>200</v>
      </c>
      <c r="LP336" s="9" t="s">
        <v>200</v>
      </c>
      <c r="LQ336" s="9" t="s">
        <v>200</v>
      </c>
      <c r="LR336" s="9" t="s">
        <v>200</v>
      </c>
      <c r="LS336" s="11"/>
      <c r="LT336" s="15"/>
      <c r="LU336" s="11">
        <v>2</v>
      </c>
      <c r="LV336" s="15">
        <v>99.12</v>
      </c>
      <c r="LW336" s="14">
        <v>-1</v>
      </c>
      <c r="LX336" s="14">
        <v>-1</v>
      </c>
      <c r="LY336" s="9" t="s">
        <v>200</v>
      </c>
      <c r="LZ336" s="9" t="s">
        <v>200</v>
      </c>
      <c r="MA336" s="9" t="s">
        <v>200</v>
      </c>
      <c r="MB336" s="9" t="s">
        <v>200</v>
      </c>
      <c r="MC336" s="9" t="s">
        <v>200</v>
      </c>
      <c r="MD336" s="9" t="s">
        <v>200</v>
      </c>
      <c r="ME336" s="11"/>
      <c r="MF336" s="15"/>
      <c r="MG336" s="11"/>
      <c r="MH336" s="15"/>
      <c r="MI336" s="14"/>
      <c r="MJ336" s="14"/>
      <c r="MK336" s="9" t="s">
        <v>200</v>
      </c>
      <c r="ML336" s="9" t="s">
        <v>200</v>
      </c>
      <c r="MM336" s="9" t="s">
        <v>200</v>
      </c>
      <c r="MN336" s="9" t="s">
        <v>200</v>
      </c>
      <c r="MO336" s="9" t="s">
        <v>200</v>
      </c>
      <c r="MP336" s="9" t="s">
        <v>200</v>
      </c>
      <c r="MQ336" s="11"/>
      <c r="MR336" s="15"/>
      <c r="MS336" s="11"/>
      <c r="MT336" s="15"/>
      <c r="MU336" s="14"/>
      <c r="MV336" s="14"/>
      <c r="MW336" s="9" t="s">
        <v>200</v>
      </c>
      <c r="MX336" s="9" t="s">
        <v>200</v>
      </c>
      <c r="MY336" s="9" t="s">
        <v>200</v>
      </c>
      <c r="MZ336" s="9" t="s">
        <v>200</v>
      </c>
      <c r="NA336" s="9" t="s">
        <v>200</v>
      </c>
      <c r="NB336" s="9" t="s">
        <v>200</v>
      </c>
      <c r="NC336" s="11"/>
      <c r="ND336" s="15"/>
      <c r="NE336" s="11"/>
      <c r="NF336" s="15"/>
      <c r="NG336" s="14"/>
      <c r="NH336" s="14"/>
      <c r="NI336" s="9" t="s">
        <v>200</v>
      </c>
      <c r="NJ336" s="9" t="s">
        <v>200</v>
      </c>
      <c r="NK336" s="9" t="s">
        <v>200</v>
      </c>
      <c r="NL336" s="9" t="s">
        <v>200</v>
      </c>
      <c r="NM336" s="9" t="s">
        <v>200</v>
      </c>
      <c r="NN336" s="9" t="s">
        <v>200</v>
      </c>
      <c r="NO336" s="11"/>
      <c r="NP336" s="15"/>
      <c r="NQ336" s="11"/>
      <c r="NR336" s="15"/>
      <c r="NS336" s="14"/>
      <c r="NT336" s="14"/>
      <c r="NU336" s="9" t="s">
        <v>200</v>
      </c>
      <c r="NV336" s="9" t="s">
        <v>200</v>
      </c>
      <c r="NW336" s="9" t="s">
        <v>200</v>
      </c>
      <c r="NX336" s="9" t="s">
        <v>200</v>
      </c>
      <c r="NY336" s="9" t="s">
        <v>200</v>
      </c>
      <c r="NZ336" s="9" t="s">
        <v>200</v>
      </c>
      <c r="OA336" s="11"/>
      <c r="OB336" s="15"/>
      <c r="OC336" s="11"/>
      <c r="OD336" s="15"/>
      <c r="OE336" s="14"/>
      <c r="OF336" s="14"/>
      <c r="OG336" s="9" t="s">
        <v>200</v>
      </c>
      <c r="OH336" s="9" t="s">
        <v>200</v>
      </c>
      <c r="OI336" s="9" t="s">
        <v>200</v>
      </c>
      <c r="OJ336" s="9" t="s">
        <v>200</v>
      </c>
      <c r="OK336" s="9" t="s">
        <v>200</v>
      </c>
      <c r="OL336" s="9" t="s">
        <v>200</v>
      </c>
      <c r="OM336" s="11"/>
      <c r="ON336" s="15"/>
      <c r="OO336" s="11"/>
      <c r="OP336" s="15"/>
      <c r="OQ336" s="14"/>
      <c r="OR336" s="14"/>
      <c r="OS336" s="9" t="s">
        <v>200</v>
      </c>
      <c r="OT336" s="9" t="s">
        <v>200</v>
      </c>
      <c r="OU336" s="9" t="s">
        <v>200</v>
      </c>
      <c r="OV336" s="9" t="s">
        <v>200</v>
      </c>
      <c r="OW336" s="9" t="s">
        <v>200</v>
      </c>
      <c r="OX336" s="9" t="s">
        <v>200</v>
      </c>
      <c r="OY336" s="11"/>
      <c r="OZ336" s="15"/>
      <c r="PA336" s="11"/>
      <c r="PB336" s="15"/>
      <c r="PC336" s="14"/>
      <c r="PD336" s="14"/>
      <c r="PE336" s="9" t="s">
        <v>200</v>
      </c>
      <c r="PF336" s="9" t="s">
        <v>200</v>
      </c>
      <c r="PG336" s="9" t="s">
        <v>200</v>
      </c>
      <c r="PH336" s="9" t="s">
        <v>200</v>
      </c>
      <c r="PI336" s="9" t="s">
        <v>200</v>
      </c>
      <c r="PJ336" s="9" t="s">
        <v>200</v>
      </c>
      <c r="PK336" s="11"/>
      <c r="PL336" s="15"/>
      <c r="PM336" s="11"/>
      <c r="PN336" s="15"/>
      <c r="PO336" s="14"/>
      <c r="PP336" s="14"/>
      <c r="PQ336" s="9" t="s">
        <v>200</v>
      </c>
      <c r="PR336" s="9" t="s">
        <v>200</v>
      </c>
      <c r="PS336" s="9" t="s">
        <v>200</v>
      </c>
      <c r="PT336" s="9" t="s">
        <v>200</v>
      </c>
      <c r="PU336" s="9" t="s">
        <v>200</v>
      </c>
      <c r="PV336" s="9" t="s">
        <v>200</v>
      </c>
      <c r="PW336" s="11"/>
      <c r="PX336" s="15"/>
      <c r="PY336" s="11"/>
      <c r="PZ336" s="15"/>
      <c r="QA336" s="14"/>
      <c r="QB336" s="14"/>
      <c r="QC336" s="9" t="s">
        <v>200</v>
      </c>
      <c r="QD336" s="9" t="s">
        <v>200</v>
      </c>
      <c r="QE336" s="9" t="s">
        <v>200</v>
      </c>
      <c r="QF336" s="9" t="s">
        <v>200</v>
      </c>
      <c r="QG336" s="9" t="s">
        <v>200</v>
      </c>
      <c r="QH336" s="9" t="s">
        <v>200</v>
      </c>
      <c r="QI336" s="11"/>
      <c r="QJ336" s="15"/>
      <c r="QK336" s="11"/>
      <c r="QL336" s="15"/>
      <c r="QM336" s="14"/>
      <c r="QN336" s="14"/>
      <c r="QO336" s="9" t="s">
        <v>200</v>
      </c>
      <c r="QP336" s="9" t="s">
        <v>200</v>
      </c>
      <c r="QQ336" s="9" t="s">
        <v>200</v>
      </c>
      <c r="QR336" s="9" t="s">
        <v>200</v>
      </c>
      <c r="QS336" s="9" t="s">
        <v>200</v>
      </c>
      <c r="QT336" s="9" t="s">
        <v>200</v>
      </c>
      <c r="QU336" s="11">
        <v>67104</v>
      </c>
      <c r="QV336" s="11">
        <v>9086</v>
      </c>
      <c r="QW336" s="11"/>
      <c r="QX336" s="11">
        <v>10995</v>
      </c>
      <c r="QY336" s="11"/>
      <c r="QZ336" s="11"/>
      <c r="RA336" s="11">
        <v>538</v>
      </c>
      <c r="RB336" s="11"/>
      <c r="RC336" s="11"/>
      <c r="RD336" s="11"/>
      <c r="RE336" s="11">
        <v>101</v>
      </c>
      <c r="RF336" s="11"/>
      <c r="RG336" s="11"/>
      <c r="RH336" s="11"/>
      <c r="RI336" s="11">
        <v>1039</v>
      </c>
      <c r="RJ336" s="11">
        <v>1260</v>
      </c>
      <c r="RK336" s="11">
        <v>400</v>
      </c>
      <c r="RL336" s="11">
        <v>253</v>
      </c>
      <c r="RM336" s="11">
        <v>343</v>
      </c>
      <c r="RN336" s="11">
        <v>300</v>
      </c>
      <c r="RO336" s="11">
        <v>882</v>
      </c>
      <c r="RP336" s="11">
        <v>180</v>
      </c>
      <c r="RQ336" s="11">
        <v>390</v>
      </c>
      <c r="RR336" s="11">
        <v>560</v>
      </c>
      <c r="RS336" s="11">
        <v>280</v>
      </c>
      <c r="RT336" s="11">
        <v>232</v>
      </c>
      <c r="RU336" s="11">
        <v>120</v>
      </c>
      <c r="RV336" s="11">
        <v>870</v>
      </c>
      <c r="RW336" s="11">
        <v>671</v>
      </c>
      <c r="RX336" s="11">
        <v>1130</v>
      </c>
      <c r="RY336" s="11">
        <v>1207</v>
      </c>
      <c r="RZ336" s="11">
        <v>2162</v>
      </c>
      <c r="SA336" s="11">
        <v>2330</v>
      </c>
      <c r="SB336" s="11">
        <v>1291</v>
      </c>
      <c r="SC336" s="11">
        <v>1014</v>
      </c>
      <c r="SD336" s="11">
        <v>150</v>
      </c>
      <c r="SE336" s="11">
        <v>300</v>
      </c>
      <c r="SF336" s="11">
        <v>555</v>
      </c>
      <c r="SG336" s="11">
        <v>3650</v>
      </c>
      <c r="SH336" s="11">
        <v>760</v>
      </c>
      <c r="SI336" s="11">
        <v>1270</v>
      </c>
      <c r="SJ336" s="11">
        <v>1900</v>
      </c>
      <c r="SK336" s="11">
        <v>1000</v>
      </c>
      <c r="SL336" s="11">
        <v>450</v>
      </c>
      <c r="SM336" s="11">
        <v>3920</v>
      </c>
      <c r="SN336" s="11">
        <v>460</v>
      </c>
      <c r="SO336" s="11">
        <v>560</v>
      </c>
      <c r="SP336" s="11">
        <v>1419</v>
      </c>
      <c r="SQ336" s="11">
        <v>140</v>
      </c>
      <c r="SR336" s="11">
        <v>2070</v>
      </c>
      <c r="SS336" s="11">
        <v>800</v>
      </c>
      <c r="ST336" s="11">
        <v>500</v>
      </c>
      <c r="SU336" s="11">
        <v>330</v>
      </c>
      <c r="SV336" s="11">
        <v>560</v>
      </c>
      <c r="SW336" s="11">
        <v>150</v>
      </c>
      <c r="SX336" s="11">
        <v>300</v>
      </c>
      <c r="SY336" s="11">
        <v>6330</v>
      </c>
      <c r="SZ336" s="11">
        <v>1100</v>
      </c>
      <c r="TA336" s="11">
        <v>540</v>
      </c>
      <c r="TB336" s="11">
        <v>570</v>
      </c>
      <c r="TC336" s="11">
        <v>2000</v>
      </c>
      <c r="TD336" s="11">
        <v>3960</v>
      </c>
      <c r="TE336" s="11">
        <v>220</v>
      </c>
      <c r="TF336" s="11">
        <v>310</v>
      </c>
      <c r="TG336" s="11">
        <v>400</v>
      </c>
      <c r="TH336" s="11">
        <v>430</v>
      </c>
      <c r="TI336" s="11">
        <v>350</v>
      </c>
      <c r="TJ336" s="11">
        <v>500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J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7"/>
    <mergeCell ref="BD44:BD47"/>
    <mergeCell ref="BE44:BE47"/>
    <mergeCell ref="BF44:BF47"/>
    <mergeCell ref="BG44:BG47"/>
    <mergeCell ref="BH44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8"/>
    <mergeCell ref="BD56:BD58"/>
    <mergeCell ref="BE56:BE58"/>
    <mergeCell ref="BF56:BF58"/>
    <mergeCell ref="BG56:BG58"/>
    <mergeCell ref="BH56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5:BC82"/>
    <mergeCell ref="BD75:BD82"/>
    <mergeCell ref="BE75:BE82"/>
    <mergeCell ref="BF75:BF82"/>
    <mergeCell ref="BG75:BG82"/>
    <mergeCell ref="BH75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104"/>
    <mergeCell ref="BD97:BD104"/>
    <mergeCell ref="BE97:BE104"/>
    <mergeCell ref="BF97:BF104"/>
    <mergeCell ref="BG97:BG104"/>
    <mergeCell ref="BH97:BH104"/>
    <mergeCell ref="BC105:BC112"/>
    <mergeCell ref="BD105:BD112"/>
    <mergeCell ref="BE105:BE112"/>
    <mergeCell ref="BF105:BF112"/>
    <mergeCell ref="BG105:BG112"/>
    <mergeCell ref="BH105:BH112"/>
    <mergeCell ref="BC113:BC117"/>
    <mergeCell ref="BD113:BD117"/>
    <mergeCell ref="BE113:BE117"/>
    <mergeCell ref="BF113:BF117"/>
    <mergeCell ref="BG113:BG117"/>
    <mergeCell ref="BH113:BH117"/>
    <mergeCell ref="BC118:BC125"/>
    <mergeCell ref="BD118:BD125"/>
    <mergeCell ref="BE118:BE125"/>
    <mergeCell ref="BF118:BF125"/>
    <mergeCell ref="BG118:BG125"/>
    <mergeCell ref="BH118:BH125"/>
    <mergeCell ref="BC126:BC129"/>
    <mergeCell ref="BD126:BD129"/>
    <mergeCell ref="BE126:BE129"/>
    <mergeCell ref="BF126:BF129"/>
    <mergeCell ref="BG126:BG129"/>
    <mergeCell ref="BH126:BH129"/>
    <mergeCell ref="BC130:BC133"/>
    <mergeCell ref="BD130:BD133"/>
    <mergeCell ref="BE130:BE133"/>
    <mergeCell ref="BF130:BF133"/>
    <mergeCell ref="BG130:BG133"/>
    <mergeCell ref="BH130:BH133"/>
    <mergeCell ref="BC134:BC139"/>
    <mergeCell ref="BD134:BD139"/>
    <mergeCell ref="BE134:BE139"/>
    <mergeCell ref="BF134:BF139"/>
    <mergeCell ref="BG134:BG139"/>
    <mergeCell ref="BH134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2:BC179"/>
    <mergeCell ref="BD172:BD179"/>
    <mergeCell ref="BE172:BE179"/>
    <mergeCell ref="BF172:BF179"/>
    <mergeCell ref="BG172:BG179"/>
    <mergeCell ref="BH172:BH179"/>
    <mergeCell ref="BC180:BC182"/>
    <mergeCell ref="BD180:BD182"/>
    <mergeCell ref="BE180:BE182"/>
    <mergeCell ref="BF180:BF182"/>
    <mergeCell ref="BG180:BG182"/>
    <mergeCell ref="BH180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1"/>
    <mergeCell ref="BD189:BD191"/>
    <mergeCell ref="BE189:BE191"/>
    <mergeCell ref="BF189:BF191"/>
    <mergeCell ref="BG189:BG191"/>
    <mergeCell ref="BH189:BH191"/>
    <mergeCell ref="BC194:BC199"/>
    <mergeCell ref="BD194:BD199"/>
    <mergeCell ref="BE194:BE199"/>
    <mergeCell ref="BF194:BF199"/>
    <mergeCell ref="BG194:BG199"/>
    <mergeCell ref="BH194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3:BC218"/>
    <mergeCell ref="BD213:BD218"/>
    <mergeCell ref="BE213:BE218"/>
    <mergeCell ref="BF213:BF218"/>
    <mergeCell ref="BG213:BG218"/>
    <mergeCell ref="BH213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9:BC230"/>
    <mergeCell ref="BD229:BD230"/>
    <mergeCell ref="BE229:BE230"/>
    <mergeCell ref="BF229:BF230"/>
    <mergeCell ref="BG229:BG230"/>
    <mergeCell ref="BH229:BH230"/>
    <mergeCell ref="BC233:BC234"/>
    <mergeCell ref="BD233:BD234"/>
    <mergeCell ref="BE233:BE234"/>
    <mergeCell ref="BF233:BF234"/>
    <mergeCell ref="BG233:BG234"/>
    <mergeCell ref="BH233:BH234"/>
    <mergeCell ref="BC239:BC241"/>
    <mergeCell ref="BD239:BD241"/>
    <mergeCell ref="BE239:BE241"/>
    <mergeCell ref="BF239:BF241"/>
    <mergeCell ref="BG239:BG241"/>
    <mergeCell ref="BH239:BH241"/>
    <mergeCell ref="BC242:BC245"/>
    <mergeCell ref="BD242:BD245"/>
    <mergeCell ref="BE242:BE245"/>
    <mergeCell ref="BF242:BF245"/>
    <mergeCell ref="BG242:BG245"/>
    <mergeCell ref="BH242:BH245"/>
    <mergeCell ref="BC246:BC248"/>
    <mergeCell ref="BD246:BD248"/>
    <mergeCell ref="BE246:BE248"/>
    <mergeCell ref="BF246:BF248"/>
    <mergeCell ref="BG246:BG248"/>
    <mergeCell ref="BH246:BH248"/>
    <mergeCell ref="BC249:BC252"/>
    <mergeCell ref="BD249:BD252"/>
    <mergeCell ref="BE249:BE252"/>
    <mergeCell ref="BF249:BF252"/>
    <mergeCell ref="BG249:BG252"/>
    <mergeCell ref="BH249:BH252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65"/>
    <mergeCell ref="BD258:BD265"/>
    <mergeCell ref="BE258:BE265"/>
    <mergeCell ref="BF258:BF265"/>
    <mergeCell ref="BG258:BG265"/>
    <mergeCell ref="BH258:BH265"/>
    <mergeCell ref="BC266:BC268"/>
    <mergeCell ref="BD266:BD268"/>
    <mergeCell ref="BE266:BE268"/>
    <mergeCell ref="BF266:BF268"/>
    <mergeCell ref="BG266:BG268"/>
    <mergeCell ref="BH266:BH268"/>
    <mergeCell ref="BC269:BC271"/>
    <mergeCell ref="BD269:BD271"/>
    <mergeCell ref="BE269:BE271"/>
    <mergeCell ref="BF269:BF271"/>
    <mergeCell ref="BG269:BG271"/>
    <mergeCell ref="BH269:BH271"/>
    <mergeCell ref="BC272:BC274"/>
    <mergeCell ref="BD272:BD274"/>
    <mergeCell ref="BE272:BE274"/>
    <mergeCell ref="BF272:BF274"/>
    <mergeCell ref="BG272:BG274"/>
    <mergeCell ref="BH272:BH274"/>
    <mergeCell ref="BC275:BC278"/>
    <mergeCell ref="BD275:BD278"/>
    <mergeCell ref="BE275:BE278"/>
    <mergeCell ref="BF275:BF278"/>
    <mergeCell ref="BG275:BG278"/>
    <mergeCell ref="BH275:BH278"/>
    <mergeCell ref="BC279:BC282"/>
    <mergeCell ref="BD279:BD282"/>
    <mergeCell ref="BE279:BE282"/>
    <mergeCell ref="BF279:BF282"/>
    <mergeCell ref="BG279:BG282"/>
    <mergeCell ref="BH279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7"/>
    <mergeCell ref="BD295:BD297"/>
    <mergeCell ref="BE295:BE297"/>
    <mergeCell ref="BF295:BF297"/>
    <mergeCell ref="BG295:BG297"/>
    <mergeCell ref="BH295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7:BC328"/>
    <mergeCell ref="BD327:BD328"/>
    <mergeCell ref="BE327:BE328"/>
    <mergeCell ref="BF327:BF328"/>
    <mergeCell ref="BG327:BG328"/>
    <mergeCell ref="BH327:BH328"/>
    <mergeCell ref="BC330:BC331"/>
    <mergeCell ref="BD330:BD331"/>
    <mergeCell ref="BE330:BE331"/>
    <mergeCell ref="BF330:BF331"/>
    <mergeCell ref="BG330:BG331"/>
    <mergeCell ref="BH330:BH331"/>
    <mergeCell ref="BC333:BC334"/>
    <mergeCell ref="BD333:BD334"/>
    <mergeCell ref="BE333:BE334"/>
    <mergeCell ref="BF333:BF334"/>
    <mergeCell ref="BG333:BG334"/>
    <mergeCell ref="BH333:BH33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AV94:AV96"/>
    <mergeCell ref="AW94:AW96"/>
    <mergeCell ref="AX94:AX96"/>
    <mergeCell ref="AY94:AY96"/>
    <mergeCell ref="AZ94:AZ96"/>
    <mergeCell ref="BA94:BA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89:AV191"/>
    <mergeCell ref="AW189:AW191"/>
    <mergeCell ref="AX189:AX191"/>
    <mergeCell ref="AY189:AY191"/>
    <mergeCell ref="AZ189:AZ191"/>
    <mergeCell ref="BA189:BA191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BI211:BI212"/>
    <mergeCell ref="AV242:AV245"/>
    <mergeCell ref="AW242:AW245"/>
    <mergeCell ref="AX242:AX245"/>
    <mergeCell ref="AY242:AY245"/>
    <mergeCell ref="AZ242:AZ245"/>
    <mergeCell ref="BA242:BA245"/>
    <mergeCell ref="BI242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2"/>
    <mergeCell ref="AW249:AW252"/>
    <mergeCell ref="AX249:AX252"/>
    <mergeCell ref="AY249:AY252"/>
    <mergeCell ref="AZ249:AZ252"/>
    <mergeCell ref="BA249:BA252"/>
    <mergeCell ref="BI249:BI252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4:AV315"/>
    <mergeCell ref="AW314:AW315"/>
    <mergeCell ref="AX314:AX315"/>
    <mergeCell ref="AY314:AY315"/>
    <mergeCell ref="AZ314:AZ315"/>
    <mergeCell ref="BA314:BA315"/>
    <mergeCell ref="BI314:BI315"/>
    <mergeCell ref="AV318:AV319"/>
    <mergeCell ref="AW318:AW319"/>
    <mergeCell ref="AX318:AX319"/>
    <mergeCell ref="AY318:AY319"/>
    <mergeCell ref="AZ318:AZ319"/>
    <mergeCell ref="BA318:BA319"/>
    <mergeCell ref="BI318:BI319"/>
    <mergeCell ref="AV330:AV331"/>
    <mergeCell ref="AW330:AW331"/>
    <mergeCell ref="AX330:AX331"/>
    <mergeCell ref="AY330:AY331"/>
    <mergeCell ref="AZ330:AZ331"/>
    <mergeCell ref="BA330:BA331"/>
    <mergeCell ref="BI330:BI33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3242</v>
      </c>
      <c r="D2" s="0" t="s">
        <v>3243</v>
      </c>
      <c r="E2" s="0" t="s">
        <v>3244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3245</v>
      </c>
      <c r="J4" s="1" t="s">
        <v>3246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3247</v>
      </c>
      <c r="P4" s="1" t="s">
        <v>3248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3249</v>
      </c>
      <c r="F5" s="1" t="s">
        <v>3250</v>
      </c>
      <c r="G5" s="1" t="s">
        <v>3249</v>
      </c>
      <c r="H5" s="1" t="s">
        <v>3250</v>
      </c>
      <c r="I5" s="1" t="s">
        <v>3245</v>
      </c>
      <c r="J5" s="1" t="s">
        <v>3246</v>
      </c>
      <c r="K5" s="1" t="s">
        <v>3251</v>
      </c>
      <c r="L5" s="1" t="s">
        <v>3252</v>
      </c>
      <c r="M5" s="1" t="s">
        <v>3251</v>
      </c>
      <c r="N5" s="1" t="s">
        <v>3252</v>
      </c>
      <c r="O5" s="1" t="s">
        <v>3247</v>
      </c>
      <c r="P5" s="1" t="s">
        <v>3248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468</v>
      </c>
      <c r="F6" s="8">
        <v>34540.17</v>
      </c>
      <c r="G6" s="4">
        <v>988</v>
      </c>
      <c r="H6" s="8">
        <v>74873.84</v>
      </c>
      <c r="I6" s="7">
        <v>-0.5263</v>
      </c>
      <c r="J6" s="7">
        <v>-0.5387</v>
      </c>
      <c r="K6" s="4">
        <v>449</v>
      </c>
      <c r="L6" s="8">
        <v>33434.84</v>
      </c>
      <c r="M6" s="4">
        <v>894</v>
      </c>
      <c r="N6" s="8">
        <v>68255.59</v>
      </c>
      <c r="O6" s="7">
        <v>-0.4978</v>
      </c>
      <c r="P6" s="7">
        <v>-0.5102</v>
      </c>
    </row>
    <row r="7">
      <c r="A7" s="2" t="s">
        <v>189</v>
      </c>
      <c r="B7" s="2" t="s">
        <v>190</v>
      </c>
      <c r="C7" s="2" t="s">
        <v>191</v>
      </c>
      <c r="D7" s="2" t="s">
        <v>1356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19</v>
      </c>
      <c r="L7" s="8">
        <v>1105.33</v>
      </c>
      <c r="M7" s="4">
        <v>94</v>
      </c>
      <c r="N7" s="8">
        <v>6618.25</v>
      </c>
      <c r="O7" s="7">
        <v>-0.7979</v>
      </c>
      <c r="P7" s="7">
        <v>-0.833</v>
      </c>
    </row>
    <row r="8">
      <c r="A8" s="2" t="s">
        <v>189</v>
      </c>
      <c r="B8" s="2" t="s">
        <v>190</v>
      </c>
      <c r="C8" s="2" t="s">
        <v>1619</v>
      </c>
      <c r="D8" s="2" t="s">
        <v>1620</v>
      </c>
      <c r="E8" s="4">
        <v>301</v>
      </c>
      <c r="F8" s="8">
        <v>18157.36</v>
      </c>
      <c r="G8" s="4">
        <v>667</v>
      </c>
      <c r="H8" s="8">
        <v>38455.37</v>
      </c>
      <c r="I8" s="7">
        <v>-0.5487</v>
      </c>
      <c r="J8" s="7">
        <v>-0.5278</v>
      </c>
      <c r="K8" s="4">
        <v>285</v>
      </c>
      <c r="L8" s="8">
        <v>17340.27</v>
      </c>
      <c r="M8" s="4">
        <v>613</v>
      </c>
      <c r="N8" s="8">
        <v>35481.38</v>
      </c>
      <c r="O8" s="7">
        <v>-0.5351</v>
      </c>
      <c r="P8" s="7">
        <v>-0.5113</v>
      </c>
    </row>
    <row r="9">
      <c r="A9" s="2" t="s">
        <v>189</v>
      </c>
      <c r="B9" s="2" t="s">
        <v>190</v>
      </c>
      <c r="C9" s="2" t="s">
        <v>1619</v>
      </c>
      <c r="D9" s="2" t="s">
        <v>2105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16</v>
      </c>
      <c r="L9" s="8">
        <v>817.09</v>
      </c>
      <c r="M9" s="4">
        <v>54</v>
      </c>
      <c r="N9" s="8">
        <v>2973.99</v>
      </c>
      <c r="O9" s="7">
        <v>-0.7037</v>
      </c>
      <c r="P9" s="7">
        <v>-0.7253</v>
      </c>
    </row>
    <row r="10">
      <c r="A10" s="2" t="s">
        <v>189</v>
      </c>
      <c r="B10" s="2" t="s">
        <v>190</v>
      </c>
      <c r="C10" s="2" t="s">
        <v>2274</v>
      </c>
      <c r="D10" s="2" t="s">
        <v>2275</v>
      </c>
      <c r="E10" s="4">
        <v>63</v>
      </c>
      <c r="F10" s="8">
        <v>3609.66</v>
      </c>
      <c r="G10" s="4">
        <v>153</v>
      </c>
      <c r="H10" s="8">
        <v>10221.24</v>
      </c>
      <c r="I10" s="7">
        <v>-0.5882</v>
      </c>
      <c r="J10" s="7">
        <v>-0.6468</v>
      </c>
      <c r="K10" s="4">
        <v>54</v>
      </c>
      <c r="L10" s="8">
        <v>3079.95</v>
      </c>
      <c r="M10" s="4">
        <v>147</v>
      </c>
      <c r="N10" s="8">
        <v>9724.33</v>
      </c>
      <c r="O10" s="7">
        <v>-0.6327</v>
      </c>
      <c r="P10" s="7">
        <v>-0.6833</v>
      </c>
    </row>
    <row r="11">
      <c r="A11" s="2" t="s">
        <v>189</v>
      </c>
      <c r="B11" s="2" t="s">
        <v>190</v>
      </c>
      <c r="C11" s="2" t="s">
        <v>2274</v>
      </c>
      <c r="D11" s="2" t="s">
        <v>2409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9</v>
      </c>
      <c r="L11" s="8">
        <v>529.71</v>
      </c>
      <c r="M11" s="4">
        <v>6</v>
      </c>
      <c r="N11" s="8">
        <v>496.91</v>
      </c>
      <c r="O11" s="7">
        <v>0.5</v>
      </c>
      <c r="P11" s="7">
        <v>0.066</v>
      </c>
    </row>
    <row r="12">
      <c r="A12" s="2" t="s">
        <v>189</v>
      </c>
      <c r="B12" s="2" t="s">
        <v>190</v>
      </c>
      <c r="C12" s="2" t="s">
        <v>2422</v>
      </c>
      <c r="D12" s="2" t="s">
        <v>2423</v>
      </c>
      <c r="E12" s="4">
        <v>93</v>
      </c>
      <c r="F12" s="8">
        <v>1421.02</v>
      </c>
      <c r="G12" s="4">
        <v>384</v>
      </c>
      <c r="H12" s="8">
        <v>5919.76</v>
      </c>
      <c r="I12" s="7">
        <v>-0.7578</v>
      </c>
      <c r="J12" s="7">
        <v>-0.76</v>
      </c>
      <c r="K12" s="4">
        <v>93</v>
      </c>
      <c r="L12" s="8">
        <v>1421.02</v>
      </c>
      <c r="M12" s="4">
        <v>384</v>
      </c>
      <c r="N12" s="8">
        <v>5919.76</v>
      </c>
      <c r="O12" s="7">
        <v>-0.7578</v>
      </c>
      <c r="P12" s="7">
        <v>-0.76</v>
      </c>
    </row>
    <row r="13">
      <c r="A13" s="2" t="s">
        <v>189</v>
      </c>
      <c r="B13" s="2" t="s">
        <v>190</v>
      </c>
      <c r="C13" s="2" t="s">
        <v>2535</v>
      </c>
      <c r="D13" s="2" t="s">
        <v>2536</v>
      </c>
      <c r="E13" s="4">
        <v>84</v>
      </c>
      <c r="F13" s="8">
        <v>1196.69</v>
      </c>
      <c r="G13" s="4">
        <v>215</v>
      </c>
      <c r="H13" s="8">
        <v>3170.26</v>
      </c>
      <c r="I13" s="7">
        <v>-0.6093</v>
      </c>
      <c r="J13" s="7">
        <v>-0.6225</v>
      </c>
      <c r="K13" s="4">
        <v>84</v>
      </c>
      <c r="L13" s="8">
        <v>1196.69</v>
      </c>
      <c r="M13" s="4">
        <v>215</v>
      </c>
      <c r="N13" s="8">
        <v>3170.26</v>
      </c>
      <c r="O13" s="7">
        <v>-0.6093</v>
      </c>
      <c r="P13" s="7">
        <v>-0.6225</v>
      </c>
    </row>
    <row r="14">
      <c r="A14" s="2" t="s">
        <v>189</v>
      </c>
      <c r="B14" s="2" t="s">
        <v>2693</v>
      </c>
      <c r="C14" s="2" t="s">
        <v>191</v>
      </c>
      <c r="D14" s="2" t="s">
        <v>1356</v>
      </c>
      <c r="E14" s="4">
        <v>219</v>
      </c>
      <c r="F14" s="8">
        <v>18657.07</v>
      </c>
      <c r="G14" s="4">
        <v>301</v>
      </c>
      <c r="H14" s="8">
        <v>27732.15</v>
      </c>
      <c r="I14" s="7">
        <v>-0.2724</v>
      </c>
      <c r="J14" s="7">
        <v>-0.3272</v>
      </c>
      <c r="K14" s="4">
        <v>188</v>
      </c>
      <c r="L14" s="8">
        <v>16487.52</v>
      </c>
      <c r="M14" s="4">
        <v>301</v>
      </c>
      <c r="N14" s="8">
        <v>27732.15</v>
      </c>
      <c r="O14" s="7">
        <v>-0.3754</v>
      </c>
      <c r="P14" s="7">
        <v>-0.4055</v>
      </c>
    </row>
    <row r="15">
      <c r="A15" s="2" t="s">
        <v>189</v>
      </c>
      <c r="B15" s="2" t="s">
        <v>2693</v>
      </c>
      <c r="C15" s="2" t="s">
        <v>191</v>
      </c>
      <c r="D15" s="2" t="s">
        <v>192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>
        <v>31</v>
      </c>
      <c r="L15" s="8">
        <v>2169.55</v>
      </c>
      <c r="M15" s="4"/>
      <c r="N15" s="8"/>
      <c r="O15" s="7"/>
      <c r="P15" s="7"/>
    </row>
    <row r="16">
      <c r="A16" s="2" t="s">
        <v>189</v>
      </c>
      <c r="B16" s="2" t="s">
        <v>2693</v>
      </c>
      <c r="C16" s="2" t="s">
        <v>2274</v>
      </c>
      <c r="D16" s="2" t="s">
        <v>2867</v>
      </c>
      <c r="E16" s="4">
        <v>343</v>
      </c>
      <c r="F16" s="8">
        <v>18359.74</v>
      </c>
      <c r="G16" s="4">
        <v>685</v>
      </c>
      <c r="H16" s="8">
        <v>39664.34</v>
      </c>
      <c r="I16" s="7">
        <v>-0.4993</v>
      </c>
      <c r="J16" s="7">
        <v>-0.5371</v>
      </c>
      <c r="K16" s="4">
        <v>307</v>
      </c>
      <c r="L16" s="8">
        <v>16760.43</v>
      </c>
      <c r="M16" s="4">
        <v>654</v>
      </c>
      <c r="N16" s="8">
        <v>37691.33</v>
      </c>
      <c r="O16" s="7">
        <v>-0.5306</v>
      </c>
      <c r="P16" s="7">
        <v>-0.5553</v>
      </c>
    </row>
    <row r="17">
      <c r="A17" s="2" t="s">
        <v>189</v>
      </c>
      <c r="B17" s="2" t="s">
        <v>2693</v>
      </c>
      <c r="C17" s="2" t="s">
        <v>2274</v>
      </c>
      <c r="D17" s="2" t="s">
        <v>2275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11</v>
      </c>
      <c r="L17" s="8">
        <v>637.54</v>
      </c>
      <c r="M17" s="4">
        <v>7</v>
      </c>
      <c r="N17" s="8">
        <v>444.65</v>
      </c>
      <c r="O17" s="7">
        <v>0.5714</v>
      </c>
      <c r="P17" s="7">
        <v>0.4338</v>
      </c>
    </row>
    <row r="18">
      <c r="A18" s="2" t="s">
        <v>189</v>
      </c>
      <c r="B18" s="2" t="s">
        <v>2693</v>
      </c>
      <c r="C18" s="2" t="s">
        <v>2274</v>
      </c>
      <c r="D18" s="2" t="s">
        <v>3145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8</v>
      </c>
      <c r="L18" s="8">
        <v>488.84</v>
      </c>
      <c r="M18" s="4">
        <v>19</v>
      </c>
      <c r="N18" s="8">
        <v>1263.75</v>
      </c>
      <c r="O18" s="7">
        <v>-0.5789</v>
      </c>
      <c r="P18" s="7">
        <v>-0.6132</v>
      </c>
    </row>
    <row r="19">
      <c r="A19" s="2" t="s">
        <v>189</v>
      </c>
      <c r="B19" s="2" t="s">
        <v>2693</v>
      </c>
      <c r="C19" s="2" t="s">
        <v>2274</v>
      </c>
      <c r="D19" s="2" t="s">
        <v>2409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17</v>
      </c>
      <c r="L19" s="8">
        <v>472.93</v>
      </c>
      <c r="M19" s="4">
        <v>5</v>
      </c>
      <c r="N19" s="8">
        <v>264.61</v>
      </c>
      <c r="O19" s="7">
        <v>2.4</v>
      </c>
      <c r="P19" s="7">
        <v>0.7873</v>
      </c>
    </row>
    <row r="20">
      <c r="A20" s="2" t="s">
        <v>189</v>
      </c>
      <c r="B20" s="2" t="s">
        <v>2693</v>
      </c>
      <c r="C20" s="2" t="s">
        <v>3172</v>
      </c>
      <c r="D20" s="2" t="s">
        <v>3173</v>
      </c>
      <c r="E20" s="4">
        <v>428</v>
      </c>
      <c r="F20" s="8">
        <v>9879.78</v>
      </c>
      <c r="G20" s="4">
        <v>465</v>
      </c>
      <c r="H20" s="8">
        <v>10764.93</v>
      </c>
      <c r="I20" s="7">
        <v>-0.0796</v>
      </c>
      <c r="J20" s="7">
        <v>-0.0822</v>
      </c>
      <c r="K20" s="4">
        <v>411</v>
      </c>
      <c r="L20" s="8">
        <v>9485.55</v>
      </c>
      <c r="M20" s="4">
        <v>457</v>
      </c>
      <c r="N20" s="8">
        <v>10579.41</v>
      </c>
      <c r="O20" s="7">
        <v>-0.1007</v>
      </c>
      <c r="P20" s="7">
        <v>-0.1034</v>
      </c>
    </row>
    <row r="21">
      <c r="A21" s="2" t="s">
        <v>189</v>
      </c>
      <c r="B21" s="2" t="s">
        <v>2693</v>
      </c>
      <c r="C21" s="2" t="s">
        <v>3172</v>
      </c>
      <c r="D21" s="2" t="s">
        <v>3217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17</v>
      </c>
      <c r="L21" s="8">
        <v>394.23</v>
      </c>
      <c r="M21" s="4">
        <v>8</v>
      </c>
      <c r="N21" s="8">
        <v>185.52</v>
      </c>
      <c r="O21" s="7">
        <v>1.125</v>
      </c>
      <c r="P21" s="7">
        <v>1.125</v>
      </c>
    </row>
    <row r="22">
      <c r="A22" s="2" t="s">
        <v>189</v>
      </c>
      <c r="B22" s="2" t="s">
        <v>2693</v>
      </c>
      <c r="C22" s="2" t="s">
        <v>2535</v>
      </c>
      <c r="D22" s="2" t="s">
        <v>2536</v>
      </c>
      <c r="E22" s="4">
        <v>37</v>
      </c>
      <c r="F22" s="8">
        <v>524.43</v>
      </c>
      <c r="G22" s="4">
        <v>41</v>
      </c>
      <c r="H22" s="8">
        <v>690.39</v>
      </c>
      <c r="I22" s="7">
        <v>-0.0976</v>
      </c>
      <c r="J22" s="7">
        <v>-0.2404</v>
      </c>
      <c r="K22" s="4">
        <v>37</v>
      </c>
      <c r="L22" s="8">
        <v>524.43</v>
      </c>
      <c r="M22" s="4">
        <v>41</v>
      </c>
      <c r="N22" s="8">
        <v>690.39</v>
      </c>
      <c r="O22" s="7">
        <v>-0.0976</v>
      </c>
      <c r="P22" s="7">
        <v>-0.2404</v>
      </c>
    </row>
    <row r="23">
      <c r="A23" s="2" t="s">
        <v>189</v>
      </c>
      <c r="B23" s="2" t="s">
        <v>2693</v>
      </c>
      <c r="C23" s="2" t="s">
        <v>2535</v>
      </c>
      <c r="D23" s="2" t="s">
        <v>2832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/>
      <c r="L23" s="8"/>
      <c r="M23" s="4"/>
      <c r="N23" s="8"/>
      <c r="O23" s="7"/>
      <c r="P23" s="7"/>
    </row>
    <row r="24">
      <c r="A24" s="2" t="s">
        <v>189</v>
      </c>
      <c r="B24" s="2" t="s">
        <v>2693</v>
      </c>
      <c r="C24" s="2" t="s">
        <v>2422</v>
      </c>
      <c r="D24" s="2" t="s">
        <v>2423</v>
      </c>
      <c r="E24" s="4">
        <v>2</v>
      </c>
      <c r="F24" s="8">
        <v>30.87</v>
      </c>
      <c r="G24" s="4">
        <v>15</v>
      </c>
      <c r="H24" s="8">
        <v>259.45</v>
      </c>
      <c r="I24" s="7">
        <v>-0.8667</v>
      </c>
      <c r="J24" s="7">
        <v>-0.881</v>
      </c>
      <c r="K24" s="4">
        <v>2</v>
      </c>
      <c r="L24" s="8">
        <v>30.87</v>
      </c>
      <c r="M24" s="4">
        <v>15</v>
      </c>
      <c r="N24" s="8">
        <v>259.45</v>
      </c>
      <c r="O24" s="7">
        <v>-0.8667</v>
      </c>
      <c r="P24" s="7">
        <v>-0.881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3242</v>
      </c>
      <c r="D2" s="0" t="s">
        <v>3243</v>
      </c>
      <c r="E2" s="0" t="s">
        <v>3244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3245</v>
      </c>
      <c r="I4" s="1" t="s">
        <v>3246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3247</v>
      </c>
      <c r="O4" s="1" t="s">
        <v>3248</v>
      </c>
    </row>
    <row r="5">
      <c r="A5" s="1" t="s">
        <v>86</v>
      </c>
      <c r="B5" s="1" t="s">
        <v>88</v>
      </c>
      <c r="C5" s="1" t="s">
        <v>89</v>
      </c>
      <c r="D5" s="1" t="s">
        <v>3249</v>
      </c>
      <c r="E5" s="1" t="s">
        <v>3250</v>
      </c>
      <c r="F5" s="1" t="s">
        <v>3249</v>
      </c>
      <c r="G5" s="1" t="s">
        <v>3250</v>
      </c>
      <c r="H5" s="1" t="s">
        <v>3245</v>
      </c>
      <c r="I5" s="1" t="s">
        <v>3246</v>
      </c>
      <c r="J5" s="1" t="s">
        <v>3251</v>
      </c>
      <c r="K5" s="1" t="s">
        <v>3252</v>
      </c>
      <c r="L5" s="1" t="s">
        <v>3251</v>
      </c>
      <c r="M5" s="1" t="s">
        <v>3252</v>
      </c>
      <c r="N5" s="1" t="s">
        <v>3247</v>
      </c>
      <c r="O5" s="1" t="s">
        <v>3248</v>
      </c>
    </row>
    <row r="6">
      <c r="A6" s="2" t="s">
        <v>189</v>
      </c>
      <c r="B6" s="2" t="s">
        <v>191</v>
      </c>
      <c r="C6" s="2" t="s">
        <v>192</v>
      </c>
      <c r="D6" s="4">
        <v>687</v>
      </c>
      <c r="E6" s="8">
        <v>53197.24</v>
      </c>
      <c r="F6" s="4">
        <v>1289</v>
      </c>
      <c r="G6" s="8">
        <v>102605.99</v>
      </c>
      <c r="H6" s="7">
        <v>-0.467</v>
      </c>
      <c r="I6" s="7">
        <v>-0.4815</v>
      </c>
      <c r="J6" s="4">
        <v>480</v>
      </c>
      <c r="K6" s="8">
        <v>35604.39</v>
      </c>
      <c r="L6" s="4">
        <v>894</v>
      </c>
      <c r="M6" s="8">
        <v>68255.59</v>
      </c>
      <c r="N6" s="7">
        <v>-0.4631</v>
      </c>
      <c r="O6" s="7">
        <v>-0.4784</v>
      </c>
    </row>
    <row r="7">
      <c r="A7" s="2" t="s">
        <v>189</v>
      </c>
      <c r="B7" s="2" t="s">
        <v>191</v>
      </c>
      <c r="C7" s="2" t="s">
        <v>1356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207</v>
      </c>
      <c r="K7" s="8">
        <v>17592.85</v>
      </c>
      <c r="L7" s="4">
        <v>395</v>
      </c>
      <c r="M7" s="8">
        <v>34350.4</v>
      </c>
      <c r="N7" s="7">
        <v>-0.4759</v>
      </c>
      <c r="O7" s="7">
        <v>-0.4878</v>
      </c>
    </row>
    <row r="8">
      <c r="A8" s="2" t="s">
        <v>189</v>
      </c>
      <c r="B8" s="2" t="s">
        <v>2274</v>
      </c>
      <c r="C8" s="2" t="s">
        <v>2867</v>
      </c>
      <c r="D8" s="4">
        <v>406</v>
      </c>
      <c r="E8" s="8">
        <v>21969.4</v>
      </c>
      <c r="F8" s="4">
        <v>838</v>
      </c>
      <c r="G8" s="8">
        <v>49885.58</v>
      </c>
      <c r="H8" s="7">
        <v>-0.5155</v>
      </c>
      <c r="I8" s="7">
        <v>-0.5596</v>
      </c>
      <c r="J8" s="4">
        <v>307</v>
      </c>
      <c r="K8" s="8">
        <v>16760.43</v>
      </c>
      <c r="L8" s="4">
        <v>654</v>
      </c>
      <c r="M8" s="8">
        <v>37691.33</v>
      </c>
      <c r="N8" s="7">
        <v>-0.5306</v>
      </c>
      <c r="O8" s="7">
        <v>-0.5553</v>
      </c>
    </row>
    <row r="9">
      <c r="A9" s="2" t="s">
        <v>189</v>
      </c>
      <c r="B9" s="2" t="s">
        <v>2274</v>
      </c>
      <c r="C9" s="2" t="s">
        <v>2275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65</v>
      </c>
      <c r="K9" s="8">
        <v>3717.49</v>
      </c>
      <c r="L9" s="4">
        <v>154</v>
      </c>
      <c r="M9" s="8">
        <v>10168.98</v>
      </c>
      <c r="N9" s="7">
        <v>-0.5779</v>
      </c>
      <c r="O9" s="7">
        <v>-0.6344</v>
      </c>
    </row>
    <row r="10">
      <c r="A10" s="2" t="s">
        <v>189</v>
      </c>
      <c r="B10" s="2" t="s">
        <v>2274</v>
      </c>
      <c r="C10" s="2" t="s">
        <v>2409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26</v>
      </c>
      <c r="K10" s="8">
        <v>1002.64</v>
      </c>
      <c r="L10" s="4">
        <v>11</v>
      </c>
      <c r="M10" s="8">
        <v>761.52</v>
      </c>
      <c r="N10" s="7">
        <v>1.3636</v>
      </c>
      <c r="O10" s="7">
        <v>0.3166</v>
      </c>
    </row>
    <row r="11">
      <c r="A11" s="2" t="s">
        <v>189</v>
      </c>
      <c r="B11" s="2" t="s">
        <v>2274</v>
      </c>
      <c r="C11" s="2" t="s">
        <v>3145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488.84</v>
      </c>
      <c r="L11" s="4">
        <v>19</v>
      </c>
      <c r="M11" s="8">
        <v>1263.75</v>
      </c>
      <c r="N11" s="7">
        <v>-0.5789</v>
      </c>
      <c r="O11" s="7">
        <v>-0.6132</v>
      </c>
    </row>
    <row r="12">
      <c r="A12" s="2" t="s">
        <v>189</v>
      </c>
      <c r="B12" s="2" t="s">
        <v>1619</v>
      </c>
      <c r="C12" s="2" t="s">
        <v>1620</v>
      </c>
      <c r="D12" s="4">
        <v>301</v>
      </c>
      <c r="E12" s="8">
        <v>18157.36</v>
      </c>
      <c r="F12" s="4">
        <v>667</v>
      </c>
      <c r="G12" s="8">
        <v>38455.37</v>
      </c>
      <c r="H12" s="7">
        <v>-0.5487</v>
      </c>
      <c r="I12" s="7">
        <v>-0.5278</v>
      </c>
      <c r="J12" s="4">
        <v>285</v>
      </c>
      <c r="K12" s="8">
        <v>17340.27</v>
      </c>
      <c r="L12" s="4">
        <v>613</v>
      </c>
      <c r="M12" s="8">
        <v>35481.38</v>
      </c>
      <c r="N12" s="7">
        <v>-0.5351</v>
      </c>
      <c r="O12" s="7">
        <v>-0.5113</v>
      </c>
    </row>
    <row r="13">
      <c r="A13" s="2" t="s">
        <v>189</v>
      </c>
      <c r="B13" s="2" t="s">
        <v>1619</v>
      </c>
      <c r="C13" s="2" t="s">
        <v>2105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16</v>
      </c>
      <c r="K13" s="8">
        <v>817.09</v>
      </c>
      <c r="L13" s="4">
        <v>54</v>
      </c>
      <c r="M13" s="8">
        <v>2973.99</v>
      </c>
      <c r="N13" s="7">
        <v>-0.7037</v>
      </c>
      <c r="O13" s="7">
        <v>-0.7253</v>
      </c>
    </row>
    <row r="14">
      <c r="A14" s="2" t="s">
        <v>189</v>
      </c>
      <c r="B14" s="2" t="s">
        <v>3172</v>
      </c>
      <c r="C14" s="2" t="s">
        <v>3173</v>
      </c>
      <c r="D14" s="4">
        <v>428</v>
      </c>
      <c r="E14" s="8">
        <v>9879.78</v>
      </c>
      <c r="F14" s="4">
        <v>465</v>
      </c>
      <c r="G14" s="8">
        <v>10764.93</v>
      </c>
      <c r="H14" s="7">
        <v>-0.0796</v>
      </c>
      <c r="I14" s="7">
        <v>-0.0822</v>
      </c>
      <c r="J14" s="4">
        <v>411</v>
      </c>
      <c r="K14" s="8">
        <v>9485.55</v>
      </c>
      <c r="L14" s="4">
        <v>457</v>
      </c>
      <c r="M14" s="8">
        <v>10579.41</v>
      </c>
      <c r="N14" s="7">
        <v>-0.1007</v>
      </c>
      <c r="O14" s="7">
        <v>-0.1034</v>
      </c>
    </row>
    <row r="15">
      <c r="A15" s="2" t="s">
        <v>189</v>
      </c>
      <c r="B15" s="2" t="s">
        <v>3172</v>
      </c>
      <c r="C15" s="2" t="s">
        <v>3217</v>
      </c>
      <c r="D15" s="4" t="s">
        <v>200</v>
      </c>
      <c r="E15" s="8" t="s">
        <v>200</v>
      </c>
      <c r="F15" s="4" t="s">
        <v>200</v>
      </c>
      <c r="G15" s="8" t="s">
        <v>200</v>
      </c>
      <c r="H15" s="7" t="s">
        <v>200</v>
      </c>
      <c r="I15" s="7" t="s">
        <v>200</v>
      </c>
      <c r="J15" s="4">
        <v>17</v>
      </c>
      <c r="K15" s="8">
        <v>394.23</v>
      </c>
      <c r="L15" s="4">
        <v>8</v>
      </c>
      <c r="M15" s="8">
        <v>185.52</v>
      </c>
      <c r="N15" s="7">
        <v>1.125</v>
      </c>
      <c r="O15" s="7">
        <v>1.125</v>
      </c>
    </row>
    <row r="16">
      <c r="A16" s="2" t="s">
        <v>189</v>
      </c>
      <c r="B16" s="2" t="s">
        <v>2535</v>
      </c>
      <c r="C16" s="2" t="s">
        <v>2536</v>
      </c>
      <c r="D16" s="4">
        <v>121</v>
      </c>
      <c r="E16" s="8">
        <v>1721.12</v>
      </c>
      <c r="F16" s="4">
        <v>256</v>
      </c>
      <c r="G16" s="8">
        <v>3860.65</v>
      </c>
      <c r="H16" s="7">
        <v>-0.5273</v>
      </c>
      <c r="I16" s="7">
        <v>-0.5542</v>
      </c>
      <c r="J16" s="4">
        <v>121</v>
      </c>
      <c r="K16" s="8">
        <v>1721.12</v>
      </c>
      <c r="L16" s="4">
        <v>256</v>
      </c>
      <c r="M16" s="8">
        <v>3860.65</v>
      </c>
      <c r="N16" s="7">
        <v>-0.5273</v>
      </c>
      <c r="O16" s="7">
        <v>-0.5542</v>
      </c>
    </row>
    <row r="17">
      <c r="A17" s="2" t="s">
        <v>189</v>
      </c>
      <c r="B17" s="2" t="s">
        <v>2535</v>
      </c>
      <c r="C17" s="2" t="s">
        <v>2832</v>
      </c>
      <c r="D17" s="4" t="s">
        <v>200</v>
      </c>
      <c r="E17" s="8" t="s">
        <v>200</v>
      </c>
      <c r="F17" s="4" t="s">
        <v>200</v>
      </c>
      <c r="G17" s="8" t="s">
        <v>200</v>
      </c>
      <c r="H17" s="7" t="s">
        <v>200</v>
      </c>
      <c r="I17" s="7" t="s">
        <v>200</v>
      </c>
      <c r="J17" s="4"/>
      <c r="K17" s="8"/>
      <c r="L17" s="4"/>
      <c r="M17" s="8"/>
      <c r="N17" s="7"/>
      <c r="O17" s="7"/>
    </row>
    <row r="18">
      <c r="A18" s="2" t="s">
        <v>189</v>
      </c>
      <c r="B18" s="2" t="s">
        <v>2422</v>
      </c>
      <c r="C18" s="2" t="s">
        <v>2423</v>
      </c>
      <c r="D18" s="4">
        <v>95</v>
      </c>
      <c r="E18" s="8">
        <v>1451.89</v>
      </c>
      <c r="F18" s="4">
        <v>399</v>
      </c>
      <c r="G18" s="8">
        <v>6179.21</v>
      </c>
      <c r="H18" s="7">
        <v>-0.7619</v>
      </c>
      <c r="I18" s="7">
        <v>-0.765</v>
      </c>
      <c r="J18" s="4">
        <v>95</v>
      </c>
      <c r="K18" s="8">
        <v>1451.89</v>
      </c>
      <c r="L18" s="4">
        <v>399</v>
      </c>
      <c r="M18" s="8">
        <v>6179.21</v>
      </c>
      <c r="N18" s="7">
        <v>-0.7619</v>
      </c>
      <c r="O18" s="7">
        <v>-0.765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</mergeCells>
  <headerFooter/>
</worksheet>
</file>