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<sst xmlns="http://schemas.openxmlformats.org/spreadsheetml/2006/main" count="798" uniqueCount="798">
  <si>
    <t>Date Type:</t>
  </si>
  <si>
    <t>Shipped Date</t>
  </si>
  <si>
    <t>Start Date:</t>
  </si>
  <si>
    <t>11/01/2023</t>
  </si>
  <si>
    <t>End Date:</t>
  </si>
  <si>
    <t>06/21/2024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</si>
  <si>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</si>
  <si>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</si>
  <si>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</si>
  <si>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</si>
  <si>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</si>
  <si>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</si>
  <si>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</si>
  <si>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</si>
  <si>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</si>
  <si>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NRTPORT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</si>
  <si>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</si>
  <si>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</si>
  <si>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</si>
  <si>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</si>
  <si>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</si>
  <si>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</si>
  <si>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</si>
  <si>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</si>
  <si>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</si>
  <si>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</si>
  <si>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</si>
  <si>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</si>
  <si>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</si>
  <si>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</si>
  <si>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</si>
  <si>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</si>
  <si>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</si>
  <si>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</si>
  <si>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</si>
  <si>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</si>
  <si>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</si>
  <si>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</si>
  <si>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</si>
  <si>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</si>
  <si>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</si>
  <si>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</si>
  <si>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</si>
  <si>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</si>
  <si>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</si>
  <si>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</si>
  <si>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</si>
  <si>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</si>
  <si>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</si>
  <si>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</si>
  <si>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</si>
  <si>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</si>
  <si>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</si>
  <si>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</si>
  <si>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</si>
  <si>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</si>
  <si>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</si>
  <si>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</si>
  <si>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</si>
  <si>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</si>
  <si>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</si>
  <si>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</si>
  <si>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</si>
  <si>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</si>
  <si>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</si>
  <si>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</si>
  <si>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</si>
  <si>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</si>
  <si>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</si>
  <si>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</si>
  <si>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</si>
  <si>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</si>
  <si>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</si>
  <si>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</si>
  <si>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</si>
  <si>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</si>
  <si>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</si>
  <si>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</si>
  <si>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</si>
  <si>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</si>
  <si>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</si>
  <si>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</si>
  <si>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</si>
  <si>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</si>
  <si>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</si>
  <si>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</si>
  <si>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</si>
  <si>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</si>
  <si>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</si>
  <si>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Sheet/Sheet Set</t>
  </si>
  <si>
    <t>Satin</t>
  </si>
  <si>
    <t>Luxury 6 PC Sheet Set</t>
  </si>
  <si>
    <t>Full</t>
  </si>
  <si>
    <t>Black</t>
  </si>
  <si>
    <t>Active</t>
  </si>
  <si>
    <t>A</t>
  </si>
  <si>
    <t>NO</t>
  </si>
  <si>
    <t/>
  </si>
  <si>
    <t>PF001730</t>
  </si>
  <si>
    <t>Solid</t>
  </si>
  <si>
    <t>Casual</t>
  </si>
  <si>
    <t>4/2/2017</t>
  </si>
  <si>
    <t>6/21/2024</t>
  </si>
  <si>
    <t>AMAZON,AMAZONDS,BLK01,CSNSTORES,DESINC,HDDS,HSNDS,JCPENNEY01,KOHLDSN,MACY02,NRTPORT,OLLIIX,OVERSTOCK01,TGTDVS</t>
  </si>
  <si>
    <t>Setup</t>
  </si>
  <si>
    <t>12/14/2023</t>
  </si>
  <si>
    <t>12/11/2023</t>
  </si>
  <si>
    <t>No</t>
  </si>
  <si>
    <t>SHET20-173</t>
  </si>
  <si>
    <t>Queen</t>
  </si>
  <si>
    <t>A++</t>
  </si>
  <si>
    <t>AMAZON,AMAZONDS,BLK01,CSNSTORES,DESINC,FINGERHUTDS,HDDS,HSNDS,JCPENNEY01,KOHLDSN,MACY02,NEBFUR01,NRTPORT,OLLIIX,OVERSTOCK01,TGTDVS,WALMARTDS</t>
  </si>
  <si>
    <t>12/4/2023</t>
  </si>
  <si>
    <t>SHET20-174</t>
  </si>
  <si>
    <t>King</t>
  </si>
  <si>
    <t>AMAZON,AMAZONDS,BLK01,CSNSTORES,DESINC,FINGERHUTDS,HDDS,JCPENNEY01,KOHLDSN,MACY02,NEBFUR01,NRTPORT,OLLIIX,OVERSTOCK01,TGTDVS,WALMARTDS</t>
  </si>
  <si>
    <t>10/30/2023</t>
  </si>
  <si>
    <t>SHET20-505</t>
  </si>
  <si>
    <t>Cal King</t>
  </si>
  <si>
    <t>8/28/2024</t>
  </si>
  <si>
    <t>AMAZON,AMAZONDS,BLK01,CSNSTORES,DESINC,FINGERHUTDS,HDDS,HSNDS,KOHLDSN,MACY02,NRTPORT,OLLIIX,OVERSTOCK01,TGTDVS</t>
  </si>
  <si>
    <t>11/8/2023</t>
  </si>
  <si>
    <t>MPE20-768</t>
  </si>
  <si>
    <t>Grey</t>
  </si>
  <si>
    <t>B+</t>
  </si>
  <si>
    <t>PP001032;PF004512</t>
  </si>
  <si>
    <t>6</t>
  </si>
  <si>
    <t>Glam/Luxury</t>
  </si>
  <si>
    <t>11/25/2018</t>
  </si>
  <si>
    <t>8/13/2024</t>
  </si>
  <si>
    <t>AMAZON,BLK01,CSNSTORES,DESINC,HDDS,JCPENNEY01,KOHLDSN,MACY02,NRTPORT,OLLIIX,OVERSTOCK01,TGTDVS</t>
  </si>
  <si>
    <t>12/18/2023</t>
  </si>
  <si>
    <t>MPE20-769</t>
  </si>
  <si>
    <t>MPE20-770</t>
  </si>
  <si>
    <t>AMAZON,AMAZONDS,BLK01,CSNSTORES,DESINC,FINGERHUTDS,HDDS,JCPENNEY01,KOHLDSN,MACY02,NEBFUR01,NRTPORT,OLLIIX,OVERSTOCK01,TGTDVS</t>
  </si>
  <si>
    <t>12/1/2023</t>
  </si>
  <si>
    <t>MPE20-771</t>
  </si>
  <si>
    <t>7/13/2024</t>
  </si>
  <si>
    <t>AMAZON,BEALLSDS,BLK01,CSNSTORES,DESINC,FINGERHUTDS,HDDS,JCPENNEY01,KOHLDSN,MACY02,NRTPORT,OLLIIX,OVERSTOCK01,TGTDVS,WALMARTDS</t>
  </si>
  <si>
    <t>12/6/2023</t>
  </si>
  <si>
    <t>MPE20-713</t>
  </si>
  <si>
    <t>Purple</t>
  </si>
  <si>
    <t>C</t>
  </si>
  <si>
    <t>PF004075</t>
  </si>
  <si>
    <t>10/18/2017</t>
  </si>
  <si>
    <t>AMAZON,AMAZONDS,BLK01,CSNSTORES,DESINC,HDDS,JCPENNEY01,KOHLDSN,MACY02,NRTPORT,OLLIIX,OVERSTOCK01,TGTDVS,WALMARTDS,Zulily</t>
  </si>
  <si>
    <t>1/3/2024</t>
  </si>
  <si>
    <t>MPE20-714</t>
  </si>
  <si>
    <t>AMAZON,AMAZONDS,BEALLSDS,BLK01,CSNSTORES,DESINC,FINGERHUTDS,HDDS,JCPENNEY01,KOHLDSN,MACY02,NEBFUR01,NRTPORT,OLLIIX,OVERSTOCK01,TGTDVS,WALMARTDS</t>
  </si>
  <si>
    <t>MPE20-715</t>
  </si>
  <si>
    <t>Donation</t>
  </si>
  <si>
    <t>AMAZON,AMAZONDS,BLK01,CSNSTORES,FINGERHUTDS,HDDS,JCPENNEY01,KOHLDSN,MACY02,NRTPORT,OLLIIX,OVERSTOCK01,TGTDVS</t>
  </si>
  <si>
    <t>Discontinued</t>
  </si>
  <si>
    <t>12/26/2023</t>
  </si>
  <si>
    <t>MPE20-716</t>
  </si>
  <si>
    <t>AMAZON,BLK01,CSNSTORES,FINGERHUTDS,HDDS,KOHLDSN,MACY02,NRTPORT,OLLIIX,OVERSTOCK01,TGTDVS,WALMARTDS</t>
  </si>
  <si>
    <t>MPE20-907</t>
  </si>
  <si>
    <t>Light Grey</t>
  </si>
  <si>
    <t>PP001032;PF005160</t>
  </si>
  <si>
    <t>Modern/Contemporary</t>
  </si>
  <si>
    <t>9/15/2020</t>
  </si>
  <si>
    <t>AMAZON,AMAZONDS,BLK01,CSNSTORES,DESINC,FINGERHUTDS,HDDS,JCPENNEY01,KIRKLANDDS,KOHLDSN,MACY02,NRTPORT,OLLIIX,OVERSCONSIGN,OVERSTOCK01,TGTDVS,WALMARTDS</t>
  </si>
  <si>
    <t>MPE20-908</t>
  </si>
  <si>
    <t>AMAZON,AMAZONDS,BLK01,CSNSTORES,DESINC,FINGERHUTDS,HDDS,JCPENNEY01,KIRKLANDDS,KOHLDSN,MACY02,NRTPORT,OLLIIX,OVERSTOCK01,TGTDVS</t>
  </si>
  <si>
    <t>MPE20-909</t>
  </si>
  <si>
    <t>AMAZON,AMAZONDS,BLK01,CSNSTORES,DESINC,FINGERHUTDS,HDDS,JCPENNEY01,KIRKLANDDS,KOHLDSN,MACY02,NRTPORT,OLLIIX,OVERSTOCK01,TGTDVS,WALMARTDS</t>
  </si>
  <si>
    <t>12/21/2023</t>
  </si>
  <si>
    <t>MPE20-910</t>
  </si>
  <si>
    <t>B</t>
  </si>
  <si>
    <t>AMAZON,AMAZONDS,BLK01,CSNSTORES,FINGERHUTDS,HDDS,KIRKLANDDS,KOHLDSN,MACY02,NRTPORT,OLLIIX,OVERSTOCK01,TGTDVS</t>
  </si>
  <si>
    <t>MPE20-911</t>
  </si>
  <si>
    <t>Navy</t>
  </si>
  <si>
    <t>PP001032;PF005161</t>
  </si>
  <si>
    <t>AMAZON,AMAZONDS,BLK01,CSNSTORES,FINGERHUTDS,HDDS,JCPENNEY01,KIRKLANDDS,KOHLDSN,MACY02,NRTPORT,OVERSTOCK01,TGTDVS,WALMARTDS,Zulily</t>
  </si>
  <si>
    <t>12/13/2023</t>
  </si>
  <si>
    <t>MPE20-912</t>
  </si>
  <si>
    <t>12/27/2023</t>
  </si>
  <si>
    <t>MPE20-913</t>
  </si>
  <si>
    <t>AMAZON,AMAZONDS,BLK01,CSNSTORES,FINGERHUTDS,HDDS,JCPENNEY01,KIRKLANDDS,KOHLDSN,MACY02,NRTPORT,OLLIIX,OVERSTOCK01,TGTDVS,WALMARTDS</t>
  </si>
  <si>
    <t>MPE20-914</t>
  </si>
  <si>
    <t>Coastal</t>
  </si>
  <si>
    <t>AMAZON,AMAZONDS,BLK01,CSNSTORES,FINGERHUTDS,JCPENNEY01,KIRKLANDDS,KOHLDSN,MACY02,NRTPORT,OVERSTOCK01,TGTDVS,WALMARTDS</t>
  </si>
  <si>
    <t>1/2/2024</t>
  </si>
  <si>
    <t>MPE20-903</t>
  </si>
  <si>
    <t>Ivory</t>
  </si>
  <si>
    <t>PP001032;PF005159</t>
  </si>
  <si>
    <t>MPE20-904</t>
  </si>
  <si>
    <t>A+</t>
  </si>
  <si>
    <t>MPE20-905</t>
  </si>
  <si>
    <t>MPE20-906</t>
  </si>
  <si>
    <t>AMAZON,AMAZONDS,BLK01,CSNSTORES,DESINC,HDDS,KIRKLANDDS,KOHLDSN,MACY02,NRTPORT,OLLIIX,OVERSTOCK01,TGTDVS,WALMARTDS</t>
  </si>
  <si>
    <t>SHET20-178</t>
  </si>
  <si>
    <t>Red</t>
  </si>
  <si>
    <t>PF001731</t>
  </si>
  <si>
    <t>AMAZON,AMAZONDS,BLK01,CSNSTORES,DESINC,HDDS,HSNDS,JCPENNEY01,KOHLDSN,MACY02,NRTPORT,OVERSTOCK01,TGTDVS,WALMARTDS</t>
  </si>
  <si>
    <t>12/20/2023</t>
  </si>
  <si>
    <t>SHET20-179</t>
  </si>
  <si>
    <t>AMAZON,AMAZONDS,BLK01,CSNSTORES,DESINC,FINGERHUTDS,HDDS,HSNDS,JCPENNEY01,KOHLDSN,MACY02,NEBFUR01,NRTPORT,OLLIIX,OVERSTOCK01,TGTDVS</t>
  </si>
  <si>
    <t>11/17/2023</t>
  </si>
  <si>
    <t>SHET20-180</t>
  </si>
  <si>
    <t>AMAZON,BEALLSDS,BLK01,CSNSTORES,DESINC,FINGERHUTDS,HDDS,HSNDS,JCPENNEY01,KOHLDSN,MACY02,NRTPORT,OLLIIX,OVERSTOCK01,TGTDVS,WALMARTDS</t>
  </si>
  <si>
    <t>SHET20-507</t>
  </si>
  <si>
    <t>AMAZON,BEALLSDS,BLK01,CSNSTORES,FINGERHUTDS,HDDS,HSNDS,KOHLDSN,MACY02,NRTPORT,OVERSTOCK01,TGTDVS</t>
  </si>
  <si>
    <t>SHET20-1084</t>
  </si>
  <si>
    <t>Teal</t>
  </si>
  <si>
    <t>PF001734</t>
  </si>
  <si>
    <t>AMAZON,AMAZONDS,BEALLSDS,BLK01,CSNSTORES,HDDS,JCPENNEY01,KOHLDSN,MACY02,NRTPORT,OLLIIX,OVERSTOCK01,TGTDVS</t>
  </si>
  <si>
    <t>SHET20-1085</t>
  </si>
  <si>
    <t>SHET20-1086</t>
  </si>
  <si>
    <t>AMAZON,BEALLSDS,BLK01,CSNSTORES,FINGERHUTDS,HDDS,HSNDS,JCPENNEY01,KOHLDSN,MACY02,NRTPORT,OLLIIX,OVERSTOCK01,TGTDVS,WALMARTDS</t>
  </si>
  <si>
    <t>12/29/2023</t>
  </si>
  <si>
    <t>SHET20-1087</t>
  </si>
  <si>
    <t>AMAZON,BEALLSDS,BLK01,CSNSTORES,FINGERHUTDS,HDDS,HOUZZ,HSNDS,KOHLDSN,MACY02,NRTPORT,OLLIIX,OVERSTOCK01,TGTDVS,WALMARTDS</t>
  </si>
  <si>
    <t>12/22/2023</t>
  </si>
  <si>
    <t>MPE20-772</t>
  </si>
  <si>
    <t>Blush</t>
  </si>
  <si>
    <t>PP001032;PF004513</t>
  </si>
  <si>
    <t>AMAZON,AMAZONDS,BLK01,CSNSTORES,DESINC,HDDS,JCPENNEY01,KOHLDSN,MACY02,NRTPORT,OLLIIX,OVERSTOCK01,TGTDVS</t>
  </si>
  <si>
    <t>MPE20-773</t>
  </si>
  <si>
    <t>9/25/2024</t>
  </si>
  <si>
    <t>AMAZON,AMAZONDS,BLK01,CSNSTORES,DESINC,FINGERHUTDS,HDDS,JCPENNEY01,KOHLDSN,MACY02,NRTPORT,OLLIIX,OVERSTOCK01,TGTDVS</t>
  </si>
  <si>
    <t>11/29/2023</t>
  </si>
  <si>
    <t>MPE20-774</t>
  </si>
  <si>
    <t>AMAZON,AMAZONDS,BEALLSDS,BLK01,CSNSTORES,DESINC,FINGERHUTDS,HDDS,JCPENNEY01,KOHLDSN,MACY02,NRTPORT,OLLIIX,OVERSTOCK01,TGTDVS</t>
  </si>
  <si>
    <t>MPE20-775</t>
  </si>
  <si>
    <t>12/28/2023</t>
  </si>
  <si>
    <t>SHET20-181</t>
  </si>
  <si>
    <t>Chocolate</t>
  </si>
  <si>
    <t>PF001733</t>
  </si>
  <si>
    <t>AMAZON,AMAZONDS,BLK01,CSNSTORES,HSNDS,JCPENNEY01,KOHLDSN,MACY02,NRTPORT,OLLIIX,OVERSTOCK01,TGTDVS</t>
  </si>
  <si>
    <t>SHET20-182</t>
  </si>
  <si>
    <t>AMAZON,AMAZONDS,BLK01,CSNSTORES,DESINC,FINGERHUTDS,HDDS,HSNDS,JCPENNEY01,KOHLDSN,MACY02,NRTPORT,OLLIIX,OVERSTOCK01,TGTDVS</t>
  </si>
  <si>
    <t>11/22/2023</t>
  </si>
  <si>
    <t>SHET20-183</t>
  </si>
  <si>
    <t>Close-out</t>
  </si>
  <si>
    <t>AMAZON,AMAZONDS,BLK01,CSNSTORES,DESINC,FINGERHUTDS,HDDS,HSNDS,JCPENNEY01,KOHLDSN,MACY02,NRTPORT,OLLIIX,OVERSCONSIGN,OVERSTOCK01,TGTDVS</t>
  </si>
  <si>
    <t>SHET20-508</t>
  </si>
  <si>
    <t>AMAZON,AMAZONDS,BLK01,CSNSTORES,DESINC,FINGERHUTDS,HDDS,HSNDS,JCPENNEY01,KOHLDSN,MACY02,NRTPORT,OLLIIX,OVERSTOCK01,TGTDVS,WALMARTDS</t>
  </si>
  <si>
    <t>MPE20-899</t>
  </si>
  <si>
    <t>White</t>
  </si>
  <si>
    <t>PP001032;PF005158</t>
  </si>
  <si>
    <t>AMAZON,BLK01,CSNSTORES,DESINC,FINGERHUTDS,HDDS,JCPENNEY01,KIRKLANDDS,KOHLDSN,MACY02,NRTPORT,OLLIIX,OVERSTOCK01,TGTDVS,WALMARTDS,Zulily</t>
  </si>
  <si>
    <t>12/5/2023</t>
  </si>
  <si>
    <t>MPE20-900</t>
  </si>
  <si>
    <t>AMAZON,AMAZONDS,BLK01,CSNSTORES,DESINC,FINGERHUTDS,HDDS,JCPENNEY01,KIRKLANDDS,KOHLDSN,MACY02,NEBFUR01,NRTPORT,OLLIIX,OVERSTOCK01,TGTDVS,Zulily</t>
  </si>
  <si>
    <t>12/15/2023</t>
  </si>
  <si>
    <t>MPE20-901</t>
  </si>
  <si>
    <t>MPE20-902</t>
  </si>
  <si>
    <t>AMAZON,AMAZONDS,BLK01,CSNSTORES,HDDS,JCPENNEY01,KIRKLANDDS,KOHLDSN,MACY02,NRTPORT,OLLIIX,OVERSTOCK01,TGTDVS,WALMARTDS</t>
  </si>
  <si>
    <t>SHET20-175</t>
  </si>
  <si>
    <t>Gold</t>
  </si>
  <si>
    <t>PF001732</t>
  </si>
  <si>
    <t>AMAZON,BLK01,CSNSTORES,HDDS,HSNDS,JCPENNEY01,KOHLDSN,MACY02,NRTPORT,OLLIIX,OVERSTOCK01,TGTDVS</t>
  </si>
  <si>
    <t>SHET20-176</t>
  </si>
  <si>
    <t>SHET20-177</t>
  </si>
  <si>
    <t>AMAZON,BLK01,CSNSTORES,DESINC,FINGERHUTDS,HDDS,HOUZZ,HSNDS,JCPENNEY01,KOHLDSN,MACY02,NRTPORT,OLLIIX,OVERSTOCK01,TGTDVS</t>
  </si>
  <si>
    <t>SHET20-506</t>
  </si>
  <si>
    <t>AMAZON,BEALLSDS,BLK01,CSNSTORES,DESINC,FINGERHUTDS,HSNDS,KOHLDSN,MACY02,NRTPORT,OVERSTOCK01,TGTDVS</t>
  </si>
  <si>
    <t>MPE20-999</t>
  </si>
  <si>
    <t>Printed Satin</t>
  </si>
  <si>
    <t>Sheet Set</t>
  </si>
  <si>
    <t>Twin</t>
  </si>
  <si>
    <t>Gray Leopard</t>
  </si>
  <si>
    <t>PP001851;PF005928</t>
  </si>
  <si>
    <t>3</t>
  </si>
  <si>
    <t>Animal</t>
  </si>
  <si>
    <t>3/1/2023</t>
  </si>
  <si>
    <t>8/12/2024</t>
  </si>
  <si>
    <t>AMAZON,AMAZONDS,BLK01,CSNSTORES,HDDS,JCPENNEY01,KIRKLANDDS,KOHLDSN,MACY02,NRTPORT,OVERSTOCK01,TGTDVS</t>
  </si>
  <si>
    <t>1/15/2024</t>
  </si>
  <si>
    <t>MPE20-1000</t>
  </si>
  <si>
    <t>4</t>
  </si>
  <si>
    <t>AMAZON,AMAZONDS,BLK01,CSNSTORES,HDDS,JCPENNEY01,KIRKLANDDS,KOHLDSN,MACY02,NRTPORT,OLLIIX,OVERSTOCK01,TGTDVS</t>
  </si>
  <si>
    <t>11/27/2023</t>
  </si>
  <si>
    <t>MPE20-1001</t>
  </si>
  <si>
    <t>1/12/2024</t>
  </si>
  <si>
    <t>MPE20-1002</t>
  </si>
  <si>
    <t>MPE20-992</t>
  </si>
  <si>
    <t>Taupe Leopard</t>
  </si>
  <si>
    <t>PP001851;PF005927</t>
  </si>
  <si>
    <t>AMAZON,AMAZONDS,BLK01,CSNSTORES,HDDS,JCPENNEY01,KOHLDSN,MACY02,NRTPORT,OVERSTOCK01,TGTDVS</t>
  </si>
  <si>
    <t>2/5/2024</t>
  </si>
  <si>
    <t>MPE20-993</t>
  </si>
  <si>
    <t>AMAZON,AMAZONDS,BLK01,CSNSTORES,HDDS,JCPENNEY01,KOHLDSN,MACY02,NRTPORT,OLLIIX,OVERSTOCK01,TGTDVS</t>
  </si>
  <si>
    <t>MPE20-994</t>
  </si>
  <si>
    <t>AMAZON,AMAZONDS,BLK01,CSNSTORES,DESINC,HDDS,JCPENNEY01,KIRKLANDDS,KOHLDSN,MACY02,NRTPORT,OLLIIX,OVERSTOCK01,TGTDVS</t>
  </si>
  <si>
    <t>MPE20-995</t>
  </si>
  <si>
    <t>MPE20-1026</t>
  </si>
  <si>
    <t>Blue Marble</t>
  </si>
  <si>
    <t>PP001851;PF006096</t>
  </si>
  <si>
    <t>Print</t>
  </si>
  <si>
    <t>AMAZON,AMAZONDS,JCPENNEY01,KOHLDSN,NRTPORT,OLLIIX,OVERSTOCK01,TGTDVS</t>
  </si>
  <si>
    <t>2/29/2024</t>
  </si>
  <si>
    <t>MPE20-1027</t>
  </si>
  <si>
    <t>AMAZON,AMAZONDS,DESINC,JCPENNEY01,KOHLDSN,NRTPORT,OLLIIX,OVERSTOCK01,TGTDVS</t>
  </si>
  <si>
    <t>MPE20-1028</t>
  </si>
  <si>
    <t>MPE20-1014</t>
  </si>
  <si>
    <t>200 Thread Count Printed Cotton</t>
  </si>
  <si>
    <t>Blue Stripe</t>
  </si>
  <si>
    <t>PP001858;PF005942</t>
  </si>
  <si>
    <t>Cotton</t>
  </si>
  <si>
    <t>Stripe</t>
  </si>
  <si>
    <t>3/22/2023</t>
  </si>
  <si>
    <t>7/27/2024</t>
  </si>
  <si>
    <t>AMAZON,AMAZONDS,BEALLSDS,BLK01,CSNSTORES,FINGERHUTDS,HDDS,JCPENNEY01,KOHLDSN,MACY02,NRTPORT,OLLIIX,OVERSTOCK01,TGTDVS</t>
  </si>
  <si>
    <t>MPE20-1007</t>
  </si>
  <si>
    <t>Green Leaves</t>
  </si>
  <si>
    <t>PP001858;PF005940</t>
  </si>
  <si>
    <t>Botanical</t>
  </si>
  <si>
    <t>10/9/2024</t>
  </si>
  <si>
    <t>AMAZON,AMAZONDS,BLK01,CSNSTORES,JCPENNEY01,KOHLDSN,MACY02,NRTPORT,OLLIIX,OVERSTOCK01,TGTDVS</t>
  </si>
  <si>
    <t>MPE21-781</t>
  </si>
  <si>
    <t>PILLOWCASE</t>
  </si>
  <si>
    <t>Pillowcase</t>
  </si>
  <si>
    <t>Luxury 2 PC Pillowcases</t>
  </si>
  <si>
    <t>PF001734;PP001032</t>
  </si>
  <si>
    <t>2</t>
  </si>
  <si>
    <t>12/11/2018</t>
  </si>
  <si>
    <t>AMAZON,AMAZONDS,BLK01,CSNSTORES,FINGERHUTDS,JCPENNEY01,KOHLDSN,MACY02,NRTPORT,OLLIIX,OVERSTOCK01,TGTDVS,WALMARTDS</t>
  </si>
  <si>
    <t>10/31/2023</t>
  </si>
  <si>
    <t>MPE21-780</t>
  </si>
  <si>
    <t>Standard</t>
  </si>
  <si>
    <t>AMAZON,AMAZONDS,BLK01,CSNSTORES,DESINC,FINGERHUTDS,JCPENNEY01,KIRKLANDDS,KOHLDSN,MACY02,NRTPORT,OLLIIX,OVERSCONSIGN,OVERSTOCK01,TGTDVS</t>
  </si>
  <si>
    <t>10/24/2023</t>
  </si>
  <si>
    <t>MPE21-777</t>
  </si>
  <si>
    <t>PF001730;PP001032</t>
  </si>
  <si>
    <t>AMAZON,CSNSTORES,FINGERHUTDS,JCPENNEY01,KIRKLANDDS,KOHLDSN,MACY02,NRTPORT,OLLIIX,OVERSCONSIGN,OVERSTOCK01,TGTDVS,WALMARTDS</t>
  </si>
  <si>
    <t>11/21/2023</t>
  </si>
  <si>
    <t>MPE21-776</t>
  </si>
  <si>
    <t>AMAZON,AMAZONDS,BLK01,CSNSTORES,FINGERHUTDS,JCPENNEY01,KIRKLANDDS,KOHLDSN,MACY02,NRTPORT,OLLIIX,OVERSTOCK01,TGTDVS</t>
  </si>
  <si>
    <t>11/3/2023</t>
  </si>
  <si>
    <t>MPE21-920</t>
  </si>
  <si>
    <t>6/1/2021</t>
  </si>
  <si>
    <t>AMAZON,AMAZONDS,CSNSTORES,FINGERHUTDS,JCPENNEY01,KIRKLANDDS,KOHLDSN,MACY02,NRTPORT,OLLIIX,OVERSTOCK01,TGTDVS</t>
  </si>
  <si>
    <t>MPE21-919</t>
  </si>
  <si>
    <t>AMAZON,AMAZONDS,BLK01,CSNSTORES,DESINC,FINGERHUTDS,JCPENNEY01,KIRKLANDDS,KOHLDSN,MACY02,NRTPORT,OLLIIX,OVERSTOCK01,TGTDVS</t>
  </si>
  <si>
    <t>1/9/2024</t>
  </si>
  <si>
    <t>MPE21-1005</t>
  </si>
  <si>
    <t>AMAZON,AMAZONDS,CSNSTORES,DESINC,JCPENNEY01,KIRKLANDDS,KOHLDSN,MACY02,NRTPORT,OLLIIX,OVERSTOCK01,TGTDVS</t>
  </si>
  <si>
    <t>MPE21-1004</t>
  </si>
  <si>
    <t>AMAZON,AMAZONDS,CSNSTORES,DESINC,JCPENNEY01,KIRKLANDDS,KOHLDSN,MACY02,NRTPORT,OLLIIX,OVERSCONSIGN,OVERSTOCK01,TGTDVS</t>
  </si>
  <si>
    <t>1/4/2024</t>
  </si>
  <si>
    <t>MPE21-998</t>
  </si>
  <si>
    <t>MPE21-997</t>
  </si>
  <si>
    <t>AMAZON,AMAZONDS,CSNSTORES,JCPENNEY01,KIRKLANDDS,KOHLDSN,MACY02,NRTPORT,OLLIIX,OVERSTOCK01,TGTDVS</t>
  </si>
  <si>
    <t>MPE21-991</t>
  </si>
  <si>
    <t>PP001032;PF005902</t>
  </si>
  <si>
    <t>11/29/2022</t>
  </si>
  <si>
    <t>MPE21-990</t>
  </si>
  <si>
    <t>AMAZON,AMAZONDS,CSNSTORES,JCPENNEY01,KIRKLANDDS,KOHLDSN,MACY02,NRTPORT,OLLIIX,OVERSCONSIGN,OVERSTOCK01,TGTDVS</t>
  </si>
  <si>
    <t>MPE21-916</t>
  </si>
  <si>
    <t>MPE21-915</t>
  </si>
  <si>
    <t>MPE21-922</t>
  </si>
  <si>
    <t>AMAZONDS,BLK01,CSNSTORES,DESINC,FINGERHUTDS,JCPENNEY01,KIRKLANDDS,KOHLDSN,MACY02,NRTPORT,OLLIIX,OVERSTOCK01,TGTDVS</t>
  </si>
  <si>
    <t>6/19/2024</t>
  </si>
  <si>
    <t>MPE21-921</t>
  </si>
  <si>
    <t>AMAZON,AMAZONDS,BLK01,CSNSTORES,DESINC,FINGERHUTDS,JCPENNEY01,KOHLDSN,MACY02,NRTPORT,OLLIIX,OVERSTOCK01,TGTDVS</t>
  </si>
  <si>
    <t>11/2/2023</t>
  </si>
  <si>
    <t>MPE21-779</t>
  </si>
  <si>
    <t>PF001732;PP001032</t>
  </si>
  <si>
    <t>AMAZON,CSNSTORES,FINGERHUTDS,JCPENNEY01,KIRKLANDDS,KOHLDSN,MACY02,NRTPORT,OLLIIX,OVERSTOCK01,TGTDVS</t>
  </si>
  <si>
    <t>4/21/2024</t>
  </si>
  <si>
    <t>MPE21-778</t>
  </si>
  <si>
    <t>1/17/2024</t>
  </si>
  <si>
    <t>MPE21-918</t>
  </si>
  <si>
    <t>AMAZONDS,BLK01,CSNSTORES,FINGERHUTDS,JCPENNEY01,KIRKLANDDS,KOHLDSN,MACY02,NRTPORT,OLLIIX,OVERSTOCK01,TGTDVS</t>
  </si>
  <si>
    <t>1/10/2024</t>
  </si>
  <si>
    <t>MPE21-917</t>
  </si>
  <si>
    <t>MPE21-783</t>
  </si>
  <si>
    <t>PF001731;PP001032</t>
  </si>
  <si>
    <t>AMAZON,BLK01,CSNSTORES,FINGERHUTDS,JCPENNEY01,KOHLDSN,MACY02,NRTPORT,OLLIIX,OVERSCONSIGN,OVERSTOCK01,TGTDVS,Zulily</t>
  </si>
  <si>
    <t>11/28/2023</t>
  </si>
  <si>
    <t>SHET20-510</t>
  </si>
  <si>
    <t>Madison Park</t>
  </si>
  <si>
    <t>600 Thread Count</t>
  </si>
  <si>
    <t>Pima Cotton Sheet Set</t>
  </si>
  <si>
    <t>PF001747</t>
  </si>
  <si>
    <t>8/19/2024</t>
  </si>
  <si>
    <t>BIGLOTSDS,BLK01,CSNSTORES,DESINC,JCPENNEY01,KOHLDSN,MACY02,NRTPORT,OLLIIX,OVERSTOCK01</t>
  </si>
  <si>
    <t>4/29/2024</t>
  </si>
  <si>
    <t>SHET20-511</t>
  </si>
  <si>
    <t>8/3/2024</t>
  </si>
  <si>
    <t>BIGLOTSDS,BLK01,CSNSTORES,HDDS,JCPENNEY01,KOHLDSN,MACY02,NRTPORT,OLLIIX,OVERSTOCK01</t>
  </si>
  <si>
    <t>4/12/2024</t>
  </si>
  <si>
    <t>SHET20-512</t>
  </si>
  <si>
    <t>BIGLOTSDS,BLK01,CSNSTORES,HOUZZ,JCPENNEY01,KOHLDSN,MACY02,NRTPORT,OLLIIX,OVERSTOCK01</t>
  </si>
  <si>
    <t>3/29/2024</t>
  </si>
  <si>
    <t>PC20-141</t>
  </si>
  <si>
    <t>PF001742</t>
  </si>
  <si>
    <t>4/18/2017</t>
  </si>
  <si>
    <t>BIGLOTSDS,BLK01,CSNSTORES,DESINC,HDDS,JCPENNEY01,KIRKLANDDS,KOHLDSN,MACY02,NRTPORT,OLLIIX,OVERSTOCK01</t>
  </si>
  <si>
    <t>4/9/2024</t>
  </si>
  <si>
    <t>PC20-142</t>
  </si>
  <si>
    <t>BLK01,CSNSTORES,JCPENNEY01,KOHLDSN,MACY02,NRTPORT,OLLIIX,OVERSTOCK01</t>
  </si>
  <si>
    <t>4/15/2024</t>
  </si>
  <si>
    <t>MP20-5054</t>
  </si>
  <si>
    <t>PF001729</t>
  </si>
  <si>
    <t>9/15/2017</t>
  </si>
  <si>
    <t>BIGLOTSDS,BLK01,CSNSTORES,DESINC,HDDS,JCPENNEY01,KOHLDSN,MACY02,NRTPORT,OLLIIX,OVERSCONSIGN,OVERSTOCK01</t>
  </si>
  <si>
    <t>4/8/2024</t>
  </si>
  <si>
    <t>MP20-5055</t>
  </si>
  <si>
    <t>MP20-5056</t>
  </si>
  <si>
    <t>BIGLOTSDS,BLK01,CSNSTORES,JCPENNEY01,KOHLDSN,MACY02,NRTPORT,OLLIIX,OVERSTOCK01</t>
  </si>
  <si>
    <t>5/24/2024</t>
  </si>
  <si>
    <t>MP20-8002</t>
  </si>
  <si>
    <t>Split King</t>
  </si>
  <si>
    <t>PF005753</t>
  </si>
  <si>
    <t>7</t>
  </si>
  <si>
    <t>Traditional</t>
  </si>
  <si>
    <t>7/19/2022</t>
  </si>
  <si>
    <t>CSNSTORES,JCPENNEY01,KOHLDSN,MACY02,NRTPORT,OVERSTOCK01</t>
  </si>
  <si>
    <t>4/2/2024</t>
  </si>
  <si>
    <t>MP20-4389</t>
  </si>
  <si>
    <t>3M Microcell</t>
  </si>
  <si>
    <t>Luxurious Brushed Microfiber Deep Pocket Sheet Set</t>
  </si>
  <si>
    <t>Twin XL</t>
  </si>
  <si>
    <t>PF001792</t>
  </si>
  <si>
    <t>Microfiber</t>
  </si>
  <si>
    <t>5/17/2017</t>
  </si>
  <si>
    <t>7/5/2024</t>
  </si>
  <si>
    <t>AMAZON,AMAZONDS,BEALLSDS,BLK01,CSNSTORES,HDDS,KOHLDSN,MACY02,NRTPORT,OLLIIX,OVERSTOCK01,WALMARTDS</t>
  </si>
  <si>
    <t>5/17/2024</t>
  </si>
  <si>
    <t>MP20-4392</t>
  </si>
  <si>
    <t>AMAZON,AMAZONDS,BLK01,CSNSTORES,HDDS,HSNDS,JCPENNEY01,KOHLDSN,MACY02,NRTPORT,OLLIIX,OVERSTOCK01,WALMARTDS,ZOLA</t>
  </si>
  <si>
    <t>5/20/2024</t>
  </si>
  <si>
    <t>MP20-4393</t>
  </si>
  <si>
    <t>AMAZON,AMAZONDS,BEALLSDS,HDDS,JCPENNEY01,KOHLDSN,MACY02,NRTPORT,OVERSTOCK01,WALMARTDS</t>
  </si>
  <si>
    <t>MP20-2445</t>
  </si>
  <si>
    <t>PF001784</t>
  </si>
  <si>
    <t>BEALLSDS,HDDS,KOHLDSN,MACY02,NRTPORT,OLLIIX,OVERSTOCK01</t>
  </si>
  <si>
    <t>MP20-2386</t>
  </si>
  <si>
    <t>PF001789</t>
  </si>
  <si>
    <t>8/4/2024</t>
  </si>
  <si>
    <t>BEALLSDS,BLK01,CSNSTORES,DESINC,HDDS,JCPENNEY01,KIRKLANDDS,KOHLDSN,MACY02,NRTPORT,OLLIIX,OVERSTOCK01,ZOLA</t>
  </si>
  <si>
    <t>4/11/2024</t>
  </si>
  <si>
    <t>MP20-2392</t>
  </si>
  <si>
    <t>Seafoam</t>
  </si>
  <si>
    <t>PF001791</t>
  </si>
  <si>
    <t>AMAZON,AMAZONDS,BEALLSDS,BLK01,CSNSTORES,HSNDS,JCPENNEY01,KOHLDSN,MACY02,NRTPORT,OVERSTOCK01,WALMARTDS,ZOLA</t>
  </si>
  <si>
    <t>5/29/2024</t>
  </si>
  <si>
    <t>MP20-1194</t>
  </si>
  <si>
    <t>Khaki</t>
  </si>
  <si>
    <t>PF001787</t>
  </si>
  <si>
    <t>BEALLSDS,BLK01,HDDS,HSNDS,JCPENNEY01,KOHLDSN,MACY02,NRTPORT,OVERSTOCK01,TGTDVS,WALMARTDS</t>
  </si>
  <si>
    <t>6/6/2024</t>
  </si>
  <si>
    <t>MP20-7157</t>
  </si>
  <si>
    <t>800 Thread Count</t>
  </si>
  <si>
    <t>Cotton Blend Sateen Sheet Set</t>
  </si>
  <si>
    <t>PP001297;PF004730</t>
  </si>
  <si>
    <t>CVC</t>
  </si>
  <si>
    <t>3/19/2020</t>
  </si>
  <si>
    <t>7/22/2024</t>
  </si>
  <si>
    <t>BLK01,CSNSTORES,JCPENNEY01,KOHLDSN,MACY02,NRTPORT,OLLIIX,OVERSTOCK01,TGTDVS,WALMARTDS</t>
  </si>
  <si>
    <t>6/11/2024</t>
  </si>
  <si>
    <t>MPH20-0004</t>
  </si>
  <si>
    <t>PF004070</t>
  </si>
  <si>
    <t>11/27/2017</t>
  </si>
  <si>
    <t>7/8/2024</t>
  </si>
  <si>
    <t>BEALLSDS,BLK01,CSNSTORES,FINGERHUTDS,JCPENNEY01,KIRKLANDDS,KOHLDSN,MACY02,NRTPORT,OLLIIX,OVERSTOCK01,TGTDVS,WALMARTDS</t>
  </si>
  <si>
    <t>MPH20-0001</t>
  </si>
  <si>
    <t>PF004069</t>
  </si>
  <si>
    <t>11/20/2017</t>
  </si>
  <si>
    <t>BLK01,CSNSTORES,DESINC,FINGERHUTDS,JCPENNEY01,KOHLDSN,MACY02,NRTPORT,OLLIIX,OVERSTOCK01,TGTDVS,WALMARTDS</t>
  </si>
  <si>
    <t>MP20-5381</t>
  </si>
  <si>
    <t>Peached Percale</t>
  </si>
  <si>
    <t>200 Thread Count Relaxed Cotton Percale Sheet Set</t>
  </si>
  <si>
    <t>PF004088</t>
  </si>
  <si>
    <t>3/23/2018</t>
  </si>
  <si>
    <t>9/11/2024</t>
  </si>
  <si>
    <t>BLK01,CSNSTORES,JCPENNEY01,KOHLDSN,MACY02,NRTPORT,OLLIIX,OVERSTOCK01,TGTDVS</t>
  </si>
  <si>
    <t>4/26/2024</t>
  </si>
  <si>
    <t>MP20-5403</t>
  </si>
  <si>
    <t>PF004092</t>
  </si>
  <si>
    <t>BLK01,CSNSTORES,DESINC,FINGERHUTDS,HDDS,JCPENNEY01,KOHLDSN,MACY02,NRTPORT,OLLIIX,OVERSCONSIGN,OVERSTOCK01,TGTDVS,WALMARTDS</t>
  </si>
  <si>
    <t>5/28/2024</t>
  </si>
  <si>
    <t>MP20-6641</t>
  </si>
  <si>
    <t>PP001365;PF004864</t>
  </si>
  <si>
    <t>Cottage/Country</t>
  </si>
  <si>
    <t>9/20/2019</t>
  </si>
  <si>
    <t>BLK01,CSNSTORES,FINGERHUTDS,HDDS,JCPENNEY01,KOHLDSN,MACY02,NRTPORT,OLLIIX,OVERSTOCK01,TGTDVS,Zulily</t>
  </si>
  <si>
    <t>MP20-8251</t>
  </si>
  <si>
    <t>300 Thread Count Organic Cotton</t>
  </si>
  <si>
    <t>Deep Pocket Sheet Set</t>
  </si>
  <si>
    <t>Aqua</t>
  </si>
  <si>
    <t>PP001890;PF006024</t>
  </si>
  <si>
    <t>8/26/2023</t>
  </si>
  <si>
    <t>AMAZON,AMAZONDS,BEALLSDS,CSNSTORES,DESINC,JCPENNEY01,KOHLDSN,NRTPORT,OLLIIX,OVERSTOCK01,TGTDVS</t>
  </si>
  <si>
    <t>MP21-7890</t>
  </si>
  <si>
    <t>Linen Blend</t>
  </si>
  <si>
    <t>2PK Pillowcase</t>
  </si>
  <si>
    <t>King Case</t>
  </si>
  <si>
    <t>Gray</t>
  </si>
  <si>
    <t>PP001751;PF005688</t>
  </si>
  <si>
    <t>Linen</t>
  </si>
  <si>
    <t>5/3/2022</t>
  </si>
  <si>
    <t>JCPENNEY01,KOHLDSN,MACY02,NRTPORT,OVERSTOCK01,ZOLA</t>
  </si>
  <si>
    <t>BR20-1882</t>
  </si>
  <si>
    <t>Beautyrest</t>
  </si>
  <si>
    <t>1000 Thread Count</t>
  </si>
  <si>
    <t>HeiQ Smart Temperature Cotton Blend 4 PC Sheet Set</t>
  </si>
  <si>
    <t>PP001511;PF005131</t>
  </si>
  <si>
    <t>10/16/2020</t>
  </si>
  <si>
    <t>AMAZON,AMAZONDS,BLK01,CSNSTORES,FINGERHUTDS,HDDS,JCPENNEY01,KOHLDSN,MACY02,NRTPORT,OLLIIX,OVERSTOCK01,WALMARTDS</t>
  </si>
  <si>
    <t>3/26/2024</t>
  </si>
  <si>
    <t>BR20-1878</t>
  </si>
  <si>
    <t>Charcoal</t>
  </si>
  <si>
    <t>PP001511;PF005130</t>
  </si>
  <si>
    <t>AAFESDS,AMAZON,AMAZONDS,BLK01,CSNSTORES,FINGERHUTDS,HDDS,JCPENNEY01,KOHLDSN,MACY02,NORDSTRACKDS,NRTPORT,OVERSTOCK01,WALMARTDS</t>
  </si>
  <si>
    <t>4/5/2024</t>
  </si>
  <si>
    <t>BR20-1870</t>
  </si>
  <si>
    <t>PP001511;PF005128</t>
  </si>
  <si>
    <t>BR20-1890</t>
  </si>
  <si>
    <t>Blue</t>
  </si>
  <si>
    <t>PP001511;PF005133</t>
  </si>
  <si>
    <t>7/26/2024</t>
  </si>
  <si>
    <t>BR20-1886</t>
  </si>
  <si>
    <t>PP001511;PF005132</t>
  </si>
  <si>
    <t>AAFESDS,AMAZON,AMAZONDS,BLK01,CSNSTORES,DESINC,FINGERHUTDS,HDDS,JCPENNEY01,KOHLDSN,MACY02,NORDSTRACKDS,NRTPORT,OLLIIX,OVERSTOCK01</t>
  </si>
  <si>
    <t>6/10/2024</t>
  </si>
  <si>
    <t>BR20-1896</t>
  </si>
  <si>
    <t>700 Thread Count</t>
  </si>
  <si>
    <t>Cotton Tri-Blend 4 PC Sheet Set</t>
  </si>
  <si>
    <t>PP001512;PF005136</t>
  </si>
  <si>
    <t>10/30/2020</t>
  </si>
  <si>
    <t>BLK01,FINGERHUTDS,HDDS,JCPENNEY01,KOHLDSN,MACY02,NORDSTRACKDS,NRTPORT,OLLIIX,OVERSTOCK01</t>
  </si>
  <si>
    <t>4/23/2024</t>
  </si>
  <si>
    <t>BR20-1897</t>
  </si>
  <si>
    <t>BLK01,CSNSTORES,DESINC,FINGERHUTDS,HDDS,JCPENNEY01,KOHLDSN,MACY02,NORDSTRACKDS,NRTPORT,OLLIIX,OVERSTOCK01</t>
  </si>
  <si>
    <t>BR20-1898</t>
  </si>
  <si>
    <t>BLK01,CSNSTORES,DESINC,JCPENNEY01,KOHLDSN,MACY02,NRTPORT,OVERSTOCK01</t>
  </si>
  <si>
    <t>BR20-1899</t>
  </si>
  <si>
    <t>PP001512;PF005137</t>
  </si>
  <si>
    <t>BLK01,CSNSTORES,HDDS,JCPENNEY01,KOHLDSN,MACY02,NRTPORT,OVERSTOCK01</t>
  </si>
  <si>
    <t>BR20-0970</t>
  </si>
  <si>
    <t>400 Thread Count</t>
  </si>
  <si>
    <t>Wrinkle Resistant Cotton Sateen Sheet Set</t>
  </si>
  <si>
    <t>PF004689;PP001187</t>
  </si>
  <si>
    <t>4/29/2019</t>
  </si>
  <si>
    <t>BLK01,CSNSTORES,FINGERHUTDS,JCPENNEY01,KOHLDSN,MACY02,NORDSTRACKDS,NRTPORT,OLLIIX,OVERSTOCK01</t>
  </si>
  <si>
    <t>BR20-0972</t>
  </si>
  <si>
    <t>BLK01,CSNSTORES,JCPENNEY01,KOHLDSN,MACY02,NORDSTRACKDS,NRTPORT,OLLIIX,OVERSTOCK01,WALMARTDS</t>
  </si>
  <si>
    <t>4/17/2024</t>
  </si>
  <si>
    <t>BR20-0975</t>
  </si>
  <si>
    <t>PF004690;PP001187</t>
  </si>
  <si>
    <t>BLK01,CSNSTORES,FINGERHUTDS,JCPENNEY01,KOHLDSN,MACY02,NRTPORT,OLLIIX,OVERSTOCK01,WALMARTDS</t>
  </si>
  <si>
    <t>6/3/2024</t>
  </si>
  <si>
    <t>ID20-139</t>
  </si>
  <si>
    <t xml:space="preserve">Intelligent Design </t>
  </si>
  <si>
    <t>All Season Soft Touch Sheet Set</t>
  </si>
  <si>
    <t>Pink</t>
  </si>
  <si>
    <t>PF001769</t>
  </si>
  <si>
    <t>8/6/2024</t>
  </si>
  <si>
    <t>BEALLSDS,BLK01,DESINC,HSNDS,JCPENNEY01,KOHLDSN,MACY02,NRTPORT,OLLIIX,OVERSTOCK01,TGTDVS,WALMARTDS</t>
  </si>
  <si>
    <t>ID20-140</t>
  </si>
  <si>
    <t>BEALLSDS,BLK01,CSNSTORES,FINGERHUTDS,HSNDS,JCPENNEY01,KOHLDSN,MACY02,NRTPORT,OLLIIX,OVERSTOCK01,TGTDVS</t>
  </si>
  <si>
    <t>4/1/2024</t>
  </si>
  <si>
    <t>ID20-1461</t>
  </si>
  <si>
    <t>Sheet Set with Side Storage Pockets</t>
  </si>
  <si>
    <t>5/25/2018</t>
  </si>
  <si>
    <t>BLK01,CSNSTORES,HDDS,JCPENNEY01,KOHLDSN,MACY02,NRTPORT,OLLIIX,OVERSTOCK01,TGTDVS,WALMARTDS</t>
  </si>
  <si>
    <t>2/27/2024</t>
  </si>
  <si>
    <t>ID20-1076</t>
  </si>
  <si>
    <t>PF001772</t>
  </si>
  <si>
    <t>10/2/2024</t>
  </si>
  <si>
    <t>AMAZON,BLK01,HSNDS,JCPENNEY01,KOHLDSN,MACY02,NRTPORT,OLLIIX,OVERSTOCK01,TGTDVS,WALMARTDS</t>
  </si>
  <si>
    <t>ID20-1077</t>
  </si>
  <si>
    <t>AMAZONDS,BLK01,DESINC,FINGERHUTDS,HSNDS,JCPENNEY01,KOHLDSN,MACY02,NRTPORT,OLLIIX,OVERSTOCK01,TGTDVS,WALMARTDS</t>
  </si>
  <si>
    <t>5/13/2024</t>
  </si>
  <si>
    <t>ID20-1078</t>
  </si>
  <si>
    <t>AMAZON,AMAZONDS,BLK01,FINGERHUTDS,HSNDS,JCPENNEY01,KOHLDSN,MACY02,NRTPORT,OLLIIX,OVERSTOCK01,TGTDVS,WALMARTDS</t>
  </si>
  <si>
    <t>5/8/2024</t>
  </si>
  <si>
    <t>ID20-145</t>
  </si>
  <si>
    <t>PF001770</t>
  </si>
  <si>
    <t>AMAZONDS,BEALLSDS,BLK01,FINGERHUTDS,HSNDS,JCPENNEY01,KOHLDSN,MACY02,NRTPORT,OLLIIX,OVERSTOCK01,TGTDVS,WALMARTDS</t>
  </si>
  <si>
    <t>ID20-146</t>
  </si>
  <si>
    <t>AMAZON,AMAZONDS,BLK01,DESINC,FINGERHUTDS,HSNDS,JCPENNEY01,KOHLDSN,MACY02,NRTPORT,OLLIIX,OVERSTOCK01,TGTDVS</t>
  </si>
  <si>
    <t>ID20-2209</t>
  </si>
  <si>
    <t>PP001853;PF005933</t>
  </si>
  <si>
    <t>6/23/2023</t>
  </si>
  <si>
    <t>8/21/2024</t>
  </si>
  <si>
    <t>AMAZON,AMAZONDS,JCPENNEY01,KOHLDSN,NRTPORT,OVERSTOCK01,TGTDVS</t>
  </si>
  <si>
    <t>ID20-2211</t>
  </si>
  <si>
    <t>AMAZON,AMAZONDS,BEALLSDS,JCPENNEY01,KOHLDSN,NRTPORT,OLLIIX,OVERSTOCK01,TGTDVS</t>
  </si>
  <si>
    <t>ID20-2212</t>
  </si>
  <si>
    <t>AMAZON,AMAZONDS,JCPENNEY01,KOHLDSN,NRTPORT,TGTDVS</t>
  </si>
  <si>
    <t>4/18/2024</t>
  </si>
  <si>
    <t>ID20-134</t>
  </si>
  <si>
    <t>PF001767</t>
  </si>
  <si>
    <t>AMAZONDS,BLK01,CSNSTORES,HSNDS,JCPENNEY01,KOHLDSN,MACY02,NRTPORT,OLLIIX,TGTDVS,WALMARTDS</t>
  </si>
  <si>
    <t>ID20-136</t>
  </si>
  <si>
    <t>AMAZON,AMAZONDS,BLK01,CSNSTORES,FINGERHUTDS,HSNDS,JCPENNEY01,KOHLDSN,MACY02,NRTPORT,OVERSTOCK01,TGTDVS,WALMARTDS</t>
  </si>
  <si>
    <t>5/15/2024</t>
  </si>
  <si>
    <t>ID20-1083</t>
  </si>
  <si>
    <t>PF001773</t>
  </si>
  <si>
    <t>AMAZON,AMAZONDS,BEALLSDS,BLK01,CSNSTORES,FINGERHUTDS,HSNDS,JCPENNEY01,KOHLDSN,MACY02,NRTPORT,OVERSTOCK01,TGTDVS,WALMARTDS</t>
  </si>
  <si>
    <t>6/12/2024</t>
  </si>
  <si>
    <t>ID20-1426</t>
  </si>
  <si>
    <t>Novelty</t>
  </si>
  <si>
    <t>Print Sheet Set</t>
  </si>
  <si>
    <t>Grey/Blue Road Trip</t>
  </si>
  <si>
    <t>PP000909;PF004366</t>
  </si>
  <si>
    <t>5/10/2018</t>
  </si>
  <si>
    <t>AMAZON,AMAZONDS,BLK01,CSNSTORES,KOHLDSN,MACY02,NRTPORT,OVERSTOCK01</t>
  </si>
  <si>
    <t>ID20-1440</t>
  </si>
  <si>
    <t>Aqua Dogs</t>
  </si>
  <si>
    <t>PP000909;PF004369</t>
  </si>
  <si>
    <t>4/22/2024</t>
  </si>
  <si>
    <t>ID20-1430</t>
  </si>
  <si>
    <t>Pink Cats</t>
  </si>
  <si>
    <t>PP000909;PF004367</t>
  </si>
  <si>
    <t>AMAZON,AMAZONDS,BLK01,CSNSTORES,HDDS,KOHLDSN,MACY02,NRTPORT,OLLIIX,OVERSTOCK01</t>
  </si>
  <si>
    <t>ID20-1431</t>
  </si>
  <si>
    <t>TXL</t>
  </si>
  <si>
    <t>B-</t>
  </si>
  <si>
    <t>BLK01,CSNSTORES,KOHLDSN,MACY02,NRTPORT,OVERSTOCK01</t>
  </si>
  <si>
    <t>ID20-1436</t>
  </si>
  <si>
    <t>Grey Llamas</t>
  </si>
  <si>
    <t>PP000909;PF004368</t>
  </si>
  <si>
    <t>AMAZON,CSNSTORES,DESINC,HDDS,KOHLDSN,MACY02,NRTPORT,OVERSTOCK01</t>
  </si>
  <si>
    <t>ID20-1740</t>
  </si>
  <si>
    <t>Metallic Dot</t>
  </si>
  <si>
    <t>Printed Sheet Set</t>
  </si>
  <si>
    <t>Grey/Silver</t>
  </si>
  <si>
    <t>PP000922;PF004702</t>
  </si>
  <si>
    <t>Polka Dots</t>
  </si>
  <si>
    <t>6/6/2019</t>
  </si>
  <si>
    <t>AMAZONDS,CSNSTORES,JCPENNEY01,KOHLDSN,MACY02,NRTPORT,OLLIIX,OVERSTOCK01,TGTDVS,WALMARTDS</t>
  </si>
  <si>
    <t>5/16/2024</t>
  </si>
  <si>
    <t>ID20-1743</t>
  </si>
  <si>
    <t>AMAZONDS,BLK01,CSNSTORES,HOUZZ,JCPENNEY01,KOHLDSN,MACY02,NRTPORT,OLLIIX,OVERSTOCK01,TGTDVS,WALMARTDS</t>
  </si>
  <si>
    <t>3/8/2024</t>
  </si>
  <si>
    <t>ID20-1473</t>
  </si>
  <si>
    <t>Blush/Gold</t>
  </si>
  <si>
    <t>PP000922</t>
  </si>
  <si>
    <t>7/24/2024</t>
  </si>
  <si>
    <t>AMAZON,BLK01,CSNSTORES,KOHLDSN,MACY02,NRTPORT,OLLIIX,OVERSTOCK01,TGTDVS</t>
  </si>
  <si>
    <t>ID20-1476</t>
  </si>
  <si>
    <t>AMAZON,AMAZONDS,BLK01,CSNSTORES,KOHLDSN,MACY02,NRTPORT,OLLIIX,OVERSTOCK01,TGTDVS</t>
  </si>
  <si>
    <t>3/4/2024</t>
  </si>
  <si>
    <t>ID20-1472</t>
  </si>
  <si>
    <t>White/Gold</t>
  </si>
  <si>
    <t>AMAZON,AMAZONDS,BLK01,CSNSTORES,KOHLDSN,MACY02,NRTPORT,OVERSTOCK01,TGTDVS</t>
  </si>
  <si>
    <t>6/17/2024</t>
  </si>
  <si>
    <t>ID20-1738</t>
  </si>
  <si>
    <t>Aqua/Silver</t>
  </si>
  <si>
    <t>PP000922;PF004701</t>
  </si>
  <si>
    <t>AMAZON,CSNSTORES,JCPENNEY01,KOHLDSN,MACY02,NRTPORT,OVERSTOCK01,TGTDVS</t>
  </si>
  <si>
    <t>12/7/2023</t>
  </si>
  <si>
    <t>ID20-706</t>
  </si>
  <si>
    <t>Cotton Blend Jersey Knit</t>
  </si>
  <si>
    <t>All Season Sheet Set</t>
  </si>
  <si>
    <t>PF002202</t>
  </si>
  <si>
    <t>Jersey</t>
  </si>
  <si>
    <t>7/15/2024</t>
  </si>
  <si>
    <t>AMAZON,AMAZONDS,BEALLSDS,BLK01,CSNSTORES,FINGERHUTDS,HSNDS,JCPENNEY01,KOHLDSN,MACY02,NRTPORT,OLLIIX,OVERSTOCK01,TGTDVS</t>
  </si>
  <si>
    <t>5/2/2024</t>
  </si>
  <si>
    <t>ID20-2221</t>
  </si>
  <si>
    <t>Printed Microfiber</t>
  </si>
  <si>
    <t>Black Floral</t>
  </si>
  <si>
    <t>PP001852;PF005930</t>
  </si>
  <si>
    <t>Floral</t>
  </si>
  <si>
    <t>3/2/2023</t>
  </si>
  <si>
    <t>AMAZON,AMAZONDS,BLK01,JCPENNEY01,KOHLDSN,MACY02,NRTPORT,OLLIIX,TGTDVS</t>
  </si>
  <si>
    <t>ID20-1558</t>
  </si>
  <si>
    <t>Cozy Soft</t>
  </si>
  <si>
    <t>Cotton Flannel Printed Sheet Set</t>
  </si>
  <si>
    <t>Grey/Pink Dots</t>
  </si>
  <si>
    <t>PP000944;PF004357</t>
  </si>
  <si>
    <t>Flannel</t>
  </si>
  <si>
    <t>Transitional</t>
  </si>
  <si>
    <t>6/21/2018</t>
  </si>
  <si>
    <t>AMAZONDS,BLK01,CSNSTORES,DESINC,JCPENNEY01,KOHLDSN,MACY02,NRTPORT,OLLIIX,OVERSTOCK01,WALMARTDS</t>
  </si>
  <si>
    <t>SHET20-1189</t>
  </si>
  <si>
    <t>Sleep Philosophy</t>
  </si>
  <si>
    <t>Smart Cool Microfiber</t>
  </si>
  <si>
    <t>PP001565;PF005247</t>
  </si>
  <si>
    <t>Coolmax</t>
  </si>
  <si>
    <t>12/21/2020</t>
  </si>
  <si>
    <t>BLK01,JCPENNEY01,KOHLDSN,MACY02,NRTPORT,OLLIIX</t>
  </si>
  <si>
    <t>SHET20-1190</t>
  </si>
  <si>
    <t>BLK01,CSNSTORES,JCPENNEY01,KOHLDSN,MACY02,NRTPORT,OLLIIX</t>
  </si>
  <si>
    <t>SHET20-1191</t>
  </si>
  <si>
    <t>SHET20-1192</t>
  </si>
  <si>
    <t>4/3/2024</t>
  </si>
  <si>
    <t>SHET20-1193</t>
  </si>
  <si>
    <t>BLK01,JCPENNEY01,KOHLDSN,MACY02,NRTPORT,OVERSTOCK01</t>
  </si>
  <si>
    <t>SHET20-967</t>
  </si>
  <si>
    <t>PF002217</t>
  </si>
  <si>
    <t>4/13/2017</t>
  </si>
  <si>
    <t>BEALLSDS,BLK01,CSNSTORES,JCPENNEY01,KOHLDSN,MACY02,NRTPORT,OLLIIX,OVERSTOCK01,TGTDVS,ZOLA</t>
  </si>
  <si>
    <t>5/14/2024</t>
  </si>
  <si>
    <t>SHET20-968</t>
  </si>
  <si>
    <t>6/14/2024</t>
  </si>
  <si>
    <t>SHET20-1186</t>
  </si>
  <si>
    <t>PP001565;PF005246</t>
  </si>
  <si>
    <t>BLK01,JCPENNEY01,KOHLDSN,MACY02,NRTPORT,OLLIIX,OVERSTOCK01,TGTDVS</t>
  </si>
  <si>
    <t>SHET20-1187</t>
  </si>
  <si>
    <t>BL20-0457</t>
  </si>
  <si>
    <t>True North by Sleep Philosophy</t>
  </si>
  <si>
    <t>Soloft Plush</t>
  </si>
  <si>
    <t>Micro Plush Sheet Set</t>
  </si>
  <si>
    <t>Green</t>
  </si>
  <si>
    <t>PF001686</t>
  </si>
  <si>
    <t>Plush</t>
  </si>
  <si>
    <t>AMAZONDS,CSNSTORES,DESINC,JCPENNEY01,KOHLDSN,MACY02,NRTPORT,OVERSTOCK01</t>
  </si>
  <si>
    <t>BL20-0453</t>
  </si>
  <si>
    <t>PF001697</t>
  </si>
  <si>
    <t>7/7/2024</t>
  </si>
  <si>
    <t>AMAZONDS,BLK01,CSNSTORES,JCPENNEY01,KOHLDSN,MACY02,NRTPORT,OLLIIX,OVERSTOCK01</t>
  </si>
  <si>
    <t>BL20-0603</t>
  </si>
  <si>
    <t>PF001708</t>
  </si>
  <si>
    <t>AMAZONDS,BEALLSDS,BLK01,CSNSTORES,DESINC,JCPENNEY01,KOHLDSN,MACY02,NRTPORT,OLLIIX,OVERSCONSIGN,OVERSTOCK01,WALMARTDS</t>
  </si>
  <si>
    <t>BL20-0449</t>
  </si>
  <si>
    <t>Brown</t>
  </si>
  <si>
    <t>PF001675</t>
  </si>
  <si>
    <t>AMAZONDS,BLK01,CSNSTORES,KOHLDSN,MACY02,NRTPORT,OLLIIX,OVERSTOCK01,WALMARTDS</t>
  </si>
  <si>
    <t>TN20-0254</t>
  </si>
  <si>
    <t>Cozy Cotton Flannel</t>
  </si>
  <si>
    <t>Multi Leaves</t>
  </si>
  <si>
    <t>PF002294</t>
  </si>
  <si>
    <t>10/6/2017</t>
  </si>
  <si>
    <t>9/4/2024</t>
  </si>
  <si>
    <t>AMAZON,AMAZONDS,DESINC,JCPENNEY01,KOHLDSN,NRTPORT,OLLIIX,OVERSTOCK01</t>
  </si>
  <si>
    <t>6/13/2024</t>
  </si>
  <si>
    <t>TN20-0227</t>
  </si>
  <si>
    <t>Pink French Bulldog</t>
  </si>
  <si>
    <t>PF002290</t>
  </si>
  <si>
    <t>9/29/2017</t>
  </si>
  <si>
    <t>7/4/2024</t>
  </si>
  <si>
    <t>AMAZON,AMAZONDS,BLK01,CSNSTORES,DESINC,JCPENNEY01,KOHLDSN,MACY02,NRTPORT,OLLIIX,OVERSTOCK01,TGTDVS</t>
  </si>
  <si>
    <t>TN20-0228</t>
  </si>
  <si>
    <t>AMAZON,AMAZONDS,FINGERHUTDS,JCPENNEY01,KOHLDSN,MACY02,NRTPORT,OLLIIX,OVERSTOCK01,TGTDVS</t>
  </si>
  <si>
    <t>TN20-0264</t>
  </si>
  <si>
    <t>Blue Polar Bears</t>
  </si>
  <si>
    <t>PF002295</t>
  </si>
  <si>
    <t>AMAZON,BLK01,DESINC,FINGERHUTDS,JCPENNEY01,KOHLDSN,MACY02,NRTPORT,OVERSTOCK01</t>
  </si>
  <si>
    <t>MZ20-0539</t>
  </si>
  <si>
    <t>Mi Zone</t>
  </si>
  <si>
    <t>Printed</t>
  </si>
  <si>
    <t>Microfiber Sheet Set</t>
  </si>
  <si>
    <t>Blue Whales</t>
  </si>
  <si>
    <t>PF002354</t>
  </si>
  <si>
    <t>AMAZON,AMAZONDS,BLK01,CSNSTORES,DESINC,KOHLDSN,NRTPORT,OLLIIX,OVERSTOCK01</t>
  </si>
  <si>
    <t>4/10/2024</t>
  </si>
  <si>
    <t>MZ20-0540</t>
  </si>
  <si>
    <t>AMAZON,CSNSTORES,KOHLDSN,NRTPORT,OLLIIX,OVERSTOCK01</t>
  </si>
  <si>
    <t>MZ20-0541</t>
  </si>
  <si>
    <t>AMAZON,AMAZONDS,BLK01,KOHLDSN,NRTPORT,OLLIIX,OVERSTOCK01</t>
  </si>
  <si>
    <t>MZ20-0542</t>
  </si>
  <si>
    <t>Navy Stars</t>
  </si>
  <si>
    <t>PF002355</t>
  </si>
  <si>
    <t>AMAZON,CSNSTORES,KOHLDSN,MACY02,NRTPORT,OVERSTOCK01,WALMARTDS</t>
  </si>
  <si>
    <t>MZ20-0639</t>
  </si>
  <si>
    <t>Space Rocket</t>
  </si>
  <si>
    <t>PF005826</t>
  </si>
  <si>
    <t>9/21/2022</t>
  </si>
  <si>
    <t>AMAZONDS,CSNSTORES,KOHLDSN,MACY02,NRTPORT,OLLIIX,OVERSTOCK01</t>
  </si>
  <si>
    <t>MZ20-0641</t>
  </si>
  <si>
    <t>UH20-2469</t>
  </si>
  <si>
    <t>Urban Habitat</t>
  </si>
  <si>
    <t>Comfort Cool Jersey Knit</t>
  </si>
  <si>
    <t>Nylon Blend Sheet Set</t>
  </si>
  <si>
    <t>PP001859;PF005950</t>
  </si>
  <si>
    <t>4/18/2023</t>
  </si>
  <si>
    <t>AMAZON,AMAZONDS,BLK01,DESINC,JCPENNEY01,KOHLDSN,MACY02,NEBFUR01,NRTPORT,OVERSTOCK01,TGTDVS</t>
  </si>
  <si>
    <t>UH20-2470</t>
  </si>
  <si>
    <t>AMAZON,AMAZONDS,BLK01,DESINC,JCPENNEY01,KOHLDSN,MACY02,NRTPORT,OLLIIX,OVERSTOCK01,TGTDVS</t>
  </si>
  <si>
    <t>UH20-2463</t>
  </si>
  <si>
    <t>PP001859;PF005949</t>
  </si>
  <si>
    <t>AMAZON,BLK01,CSNSTORES,JCPENNEY01,KOHLDSN,MACY02,NEBFUR01,NRTPORT,OVERSTOCK01,TGTDVS</t>
  </si>
  <si>
    <t>5/1/2024</t>
  </si>
  <si>
    <t>SHET20-591</t>
  </si>
  <si>
    <t>Peak Performance</t>
  </si>
  <si>
    <t>3M Scotchgard Micro Fleece</t>
  </si>
  <si>
    <t>Anti-Pill Sheet Set</t>
  </si>
  <si>
    <t>PF001795</t>
  </si>
  <si>
    <t>Fleece</t>
  </si>
  <si>
    <t>CSNSTORES,KOHLDSN,MACY02,NRTPORT,OVERSTOCK01</t>
  </si>
  <si>
    <t>WR20-3315</t>
  </si>
  <si>
    <t>Woolrich</t>
  </si>
  <si>
    <t>Cotton Flannel</t>
  </si>
  <si>
    <t>Black/White Scottie Dogs</t>
  </si>
  <si>
    <t>PP001647;PF005505</t>
  </si>
  <si>
    <t>Lodge/Cabin</t>
  </si>
  <si>
    <t>9/7/2021</t>
  </si>
  <si>
    <t>AMAZON,AMAZONDS,CSNSTORES,DESINC,JCPENNEY01,KOHLDSN,MACY02,NRTPORT,OVERSTOCK01,TGTDVS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</si>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</sst>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16.5</v>
      </c>
      <c r="M6" s="3">
        <v>17.32</v>
      </c>
      <c r="N6" s="3">
        <v>32.99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90</v>
      </c>
      <c r="U6" s="2" t="s">
        <v>97</v>
      </c>
      <c r="V6" s="2" t="s">
        <v>99</v>
      </c>
      <c r="W6" s="2" t="s">
        <v>100</v>
      </c>
      <c r="X6" s="2" t="s">
        <v>97</v>
      </c>
      <c r="Y6" s="2" t="s">
        <v>101</v>
      </c>
      <c r="Z6" s="4">
        <v>2789</v>
      </c>
      <c r="AA6" s="4">
        <f>=ROUNDDOWN(13.0327102803738,0)</f>
      </c>
      <c r="AB6" s="5">
        <v>214</v>
      </c>
      <c r="AC6" s="2" t="s">
        <v>102</v>
      </c>
      <c r="AD6" s="4">
        <v>1799</v>
      </c>
      <c r="AE6" s="4">
        <v>8099</v>
      </c>
      <c r="AF6" s="6">
        <v>65</v>
      </c>
      <c r="AG6" s="6"/>
      <c r="AH6" s="7">
        <v>0.7725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1783</v>
      </c>
      <c r="AQ6" s="8">
        <v>42276.81</v>
      </c>
      <c r="AR6" s="4"/>
      <c r="AS6" s="8"/>
      <c r="AT6" s="7"/>
      <c r="AU6" s="7"/>
      <c r="AV6" s="4">
        <v>10950</v>
      </c>
      <c r="AW6" s="8">
        <v>270556.15</v>
      </c>
      <c r="AX6" s="4" t="s">
        <v>97</v>
      </c>
      <c r="AY6" s="8" t="s">
        <v>97</v>
      </c>
      <c r="AZ6" s="7" t="s">
        <v>97</v>
      </c>
      <c r="BA6" s="7" t="s">
        <v>97</v>
      </c>
      <c r="BB6" s="7">
        <v>0.1563</v>
      </c>
      <c r="BC6" s="4">
        <v>39383</v>
      </c>
      <c r="BD6" s="8">
        <v>942460.54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0.2871</v>
      </c>
      <c r="BJ6" s="4">
        <v>3486</v>
      </c>
      <c r="BK6" s="8">
        <v>70918.94</v>
      </c>
      <c r="BL6" s="2" t="s">
        <v>103</v>
      </c>
      <c r="BM6" s="7">
        <v>0.5115</v>
      </c>
      <c r="BN6" s="7">
        <v>0.5961</v>
      </c>
      <c r="BO6" s="4">
        <v>1783</v>
      </c>
      <c r="BP6" s="8">
        <v>42276.81</v>
      </c>
      <c r="BQ6" s="4"/>
      <c r="BR6" s="8"/>
      <c r="BS6" s="7"/>
      <c r="BT6" s="7"/>
      <c r="BU6" s="2" t="s">
        <v>104</v>
      </c>
      <c r="BV6" s="2" t="s">
        <v>94</v>
      </c>
      <c r="BW6" s="2" t="s">
        <v>105</v>
      </c>
      <c r="BX6" s="2" t="s">
        <v>106</v>
      </c>
      <c r="BY6" s="2" t="s">
        <v>107</v>
      </c>
      <c r="BZ6" s="2" t="s">
        <v>97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109</v>
      </c>
      <c r="K7" s="2" t="s">
        <v>93</v>
      </c>
      <c r="L7" s="3">
        <v>19</v>
      </c>
      <c r="M7" s="3">
        <v>19.95</v>
      </c>
      <c r="N7" s="3">
        <v>37.99</v>
      </c>
      <c r="O7" s="2" t="s">
        <v>94</v>
      </c>
      <c r="P7" s="2" t="s">
        <v>110</v>
      </c>
      <c r="Q7" s="2" t="s">
        <v>96</v>
      </c>
      <c r="R7" s="2" t="s">
        <v>97</v>
      </c>
      <c r="S7" s="2" t="s">
        <v>98</v>
      </c>
      <c r="T7" s="2" t="s">
        <v>90</v>
      </c>
      <c r="U7" s="2" t="s">
        <v>97</v>
      </c>
      <c r="V7" s="2" t="s">
        <v>99</v>
      </c>
      <c r="W7" s="2" t="s">
        <v>100</v>
      </c>
      <c r="X7" s="2" t="s">
        <v>97</v>
      </c>
      <c r="Y7" s="2" t="s">
        <v>101</v>
      </c>
      <c r="Z7" s="4">
        <v>10488</v>
      </c>
      <c r="AA7" s="4">
        <f>=ROUNDDOWN(15.5839524517088,0)</f>
      </c>
      <c r="AB7" s="5">
        <v>673</v>
      </c>
      <c r="AC7" s="2" t="s">
        <v>102</v>
      </c>
      <c r="AD7" s="4">
        <v>3963</v>
      </c>
      <c r="AE7" s="4">
        <v>16263</v>
      </c>
      <c r="AF7" s="6">
        <v>65</v>
      </c>
      <c r="AG7" s="6"/>
      <c r="AH7" s="7">
        <v>0.7897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5694</v>
      </c>
      <c r="AQ7" s="8">
        <v>135431.99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0.5006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11725</v>
      </c>
      <c r="BK7" s="8">
        <v>250048.93</v>
      </c>
      <c r="BL7" s="2" t="s">
        <v>111</v>
      </c>
      <c r="BM7" s="7">
        <v>0.4856</v>
      </c>
      <c r="BN7" s="7">
        <v>0.5416</v>
      </c>
      <c r="BO7" s="4">
        <v>5694</v>
      </c>
      <c r="BP7" s="8">
        <v>135431.99</v>
      </c>
      <c r="BQ7" s="4"/>
      <c r="BR7" s="8"/>
      <c r="BS7" s="7"/>
      <c r="BT7" s="7"/>
      <c r="BU7" s="2" t="s">
        <v>104</v>
      </c>
      <c r="BV7" s="2" t="s">
        <v>94</v>
      </c>
      <c r="BW7" s="2" t="s">
        <v>105</v>
      </c>
      <c r="BX7" s="2" t="s">
        <v>112</v>
      </c>
      <c r="BY7" s="2" t="s">
        <v>107</v>
      </c>
      <c r="BZ7" s="2" t="s">
        <v>97</v>
      </c>
    </row>
    <row r="8">
      <c r="A8" s="2" t="s">
        <v>113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114</v>
      </c>
      <c r="K8" s="2" t="s">
        <v>93</v>
      </c>
      <c r="L8" s="3">
        <v>21.5</v>
      </c>
      <c r="M8" s="3">
        <v>22.58</v>
      </c>
      <c r="N8" s="3">
        <v>42.99</v>
      </c>
      <c r="O8" s="2" t="s">
        <v>94</v>
      </c>
      <c r="P8" s="2" t="s">
        <v>110</v>
      </c>
      <c r="Q8" s="2" t="s">
        <v>96</v>
      </c>
      <c r="R8" s="2" t="s">
        <v>97</v>
      </c>
      <c r="S8" s="2" t="s">
        <v>98</v>
      </c>
      <c r="T8" s="2" t="s">
        <v>90</v>
      </c>
      <c r="U8" s="2" t="s">
        <v>97</v>
      </c>
      <c r="V8" s="2" t="s">
        <v>99</v>
      </c>
      <c r="W8" s="2" t="s">
        <v>100</v>
      </c>
      <c r="X8" s="2" t="s">
        <v>97</v>
      </c>
      <c r="Y8" s="2" t="s">
        <v>101</v>
      </c>
      <c r="Z8" s="4">
        <v>4339</v>
      </c>
      <c r="AA8" s="4">
        <f>=ROUNDDOWN(14.9106529209622,0)</f>
      </c>
      <c r="AB8" s="5">
        <v>291</v>
      </c>
      <c r="AC8" s="2" t="s">
        <v>102</v>
      </c>
      <c r="AD8" s="4">
        <v>1</v>
      </c>
      <c r="AE8" s="4">
        <v>5801</v>
      </c>
      <c r="AF8" s="6">
        <v>65</v>
      </c>
      <c r="AG8" s="6"/>
      <c r="AH8" s="7">
        <v>0.7854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2622</v>
      </c>
      <c r="AQ8" s="8">
        <v>69264.87</v>
      </c>
      <c r="AR8" s="4"/>
      <c r="AS8" s="8"/>
      <c r="AT8" s="7"/>
      <c r="AU8" s="7"/>
      <c r="AV8" s="4" t="s">
        <v>97</v>
      </c>
      <c r="AW8" s="8" t="s">
        <v>97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0.256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 t="s">
        <v>97</v>
      </c>
      <c r="BJ8" s="4">
        <v>4122</v>
      </c>
      <c r="BK8" s="8">
        <v>102707.48</v>
      </c>
      <c r="BL8" s="2" t="s">
        <v>115</v>
      </c>
      <c r="BM8" s="7">
        <v>0.6361</v>
      </c>
      <c r="BN8" s="7">
        <v>0.6744</v>
      </c>
      <c r="BO8" s="4">
        <v>2622</v>
      </c>
      <c r="BP8" s="8">
        <v>69264.87</v>
      </c>
      <c r="BQ8" s="4"/>
      <c r="BR8" s="8"/>
      <c r="BS8" s="7"/>
      <c r="BT8" s="7"/>
      <c r="BU8" s="2" t="s">
        <v>104</v>
      </c>
      <c r="BV8" s="2" t="s">
        <v>94</v>
      </c>
      <c r="BW8" s="2" t="s">
        <v>105</v>
      </c>
      <c r="BX8" s="2" t="s">
        <v>116</v>
      </c>
      <c r="BY8" s="2" t="s">
        <v>107</v>
      </c>
      <c r="BZ8" s="2" t="s">
        <v>97</v>
      </c>
    </row>
    <row r="9">
      <c r="A9" s="2" t="s">
        <v>117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118</v>
      </c>
      <c r="K9" s="2" t="s">
        <v>93</v>
      </c>
      <c r="L9" s="3">
        <v>21.5</v>
      </c>
      <c r="M9" s="3">
        <v>22.58</v>
      </c>
      <c r="N9" s="3">
        <v>42.99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98</v>
      </c>
      <c r="T9" s="2" t="s">
        <v>90</v>
      </c>
      <c r="U9" s="2" t="s">
        <v>97</v>
      </c>
      <c r="V9" s="2" t="s">
        <v>99</v>
      </c>
      <c r="W9" s="2" t="s">
        <v>100</v>
      </c>
      <c r="X9" s="2" t="s">
        <v>97</v>
      </c>
      <c r="Y9" s="2" t="s">
        <v>101</v>
      </c>
      <c r="Z9" s="4">
        <v>1784</v>
      </c>
      <c r="AA9" s="4">
        <f>=ROUNDDOWN(27.4461538461538,0)</f>
      </c>
      <c r="AB9" s="5">
        <v>65</v>
      </c>
      <c r="AC9" s="2" t="s">
        <v>119</v>
      </c>
      <c r="AD9" s="4">
        <v>560</v>
      </c>
      <c r="AE9" s="4">
        <v>560</v>
      </c>
      <c r="AF9" s="6">
        <v>65</v>
      </c>
      <c r="AG9" s="6"/>
      <c r="AH9" s="7">
        <v>0.8798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851</v>
      </c>
      <c r="AQ9" s="8">
        <v>23582.48</v>
      </c>
      <c r="AR9" s="4"/>
      <c r="AS9" s="8"/>
      <c r="AT9" s="7"/>
      <c r="AU9" s="7"/>
      <c r="AV9" s="4" t="s">
        <v>97</v>
      </c>
      <c r="AW9" s="8" t="s">
        <v>97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0.0872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 t="s">
        <v>97</v>
      </c>
      <c r="BJ9" s="4">
        <v>1256</v>
      </c>
      <c r="BK9" s="8">
        <v>32618.19</v>
      </c>
      <c r="BL9" s="2" t="s">
        <v>120</v>
      </c>
      <c r="BM9" s="7">
        <v>0.6775</v>
      </c>
      <c r="BN9" s="7">
        <v>0.723</v>
      </c>
      <c r="BO9" s="4">
        <v>851</v>
      </c>
      <c r="BP9" s="8">
        <v>23582.48</v>
      </c>
      <c r="BQ9" s="4"/>
      <c r="BR9" s="8"/>
      <c r="BS9" s="7"/>
      <c r="BT9" s="7"/>
      <c r="BU9" s="2" t="s">
        <v>104</v>
      </c>
      <c r="BV9" s="2" t="s">
        <v>94</v>
      </c>
      <c r="BW9" s="2" t="s">
        <v>105</v>
      </c>
      <c r="BX9" s="2" t="s">
        <v>121</v>
      </c>
      <c r="BY9" s="2" t="s">
        <v>107</v>
      </c>
      <c r="BZ9" s="2" t="s">
        <v>97</v>
      </c>
    </row>
    <row r="10">
      <c r="A10" s="2" t="s">
        <v>122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92</v>
      </c>
      <c r="K10" s="2" t="s">
        <v>123</v>
      </c>
      <c r="L10" s="3">
        <v>16.5</v>
      </c>
      <c r="M10" s="3">
        <v>17.32</v>
      </c>
      <c r="N10" s="3">
        <v>32.99</v>
      </c>
      <c r="O10" s="2" t="s">
        <v>94</v>
      </c>
      <c r="P10" s="2" t="s">
        <v>124</v>
      </c>
      <c r="Q10" s="2" t="s">
        <v>96</v>
      </c>
      <c r="R10" s="2" t="s">
        <v>97</v>
      </c>
      <c r="S10" s="2" t="s">
        <v>125</v>
      </c>
      <c r="T10" s="2" t="s">
        <v>90</v>
      </c>
      <c r="U10" s="2" t="s">
        <v>126</v>
      </c>
      <c r="V10" s="2" t="s">
        <v>99</v>
      </c>
      <c r="W10" s="2" t="s">
        <v>127</v>
      </c>
      <c r="X10" s="2" t="s">
        <v>100</v>
      </c>
      <c r="Y10" s="2" t="s">
        <v>128</v>
      </c>
      <c r="Z10" s="4">
        <v>1147</v>
      </c>
      <c r="AA10" s="4">
        <f>=ROUNDDOWN(12.3333333333333,0)</f>
      </c>
      <c r="AB10" s="5">
        <v>93</v>
      </c>
      <c r="AC10" s="2" t="s">
        <v>129</v>
      </c>
      <c r="AD10" s="4">
        <v>2000</v>
      </c>
      <c r="AE10" s="4">
        <v>3000</v>
      </c>
      <c r="AF10" s="6">
        <v>65</v>
      </c>
      <c r="AG10" s="6"/>
      <c r="AH10" s="7">
        <v>0.7511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936</v>
      </c>
      <c r="AQ10" s="8">
        <v>22099.25</v>
      </c>
      <c r="AR10" s="4"/>
      <c r="AS10" s="8"/>
      <c r="AT10" s="7"/>
      <c r="AU10" s="7"/>
      <c r="AV10" s="4">
        <v>6872</v>
      </c>
      <c r="AW10" s="8">
        <v>168674.35</v>
      </c>
      <c r="AX10" s="4" t="s">
        <v>97</v>
      </c>
      <c r="AY10" s="8" t="s">
        <v>97</v>
      </c>
      <c r="AZ10" s="7" t="s">
        <v>97</v>
      </c>
      <c r="BA10" s="7" t="s">
        <v>97</v>
      </c>
      <c r="BB10" s="7">
        <v>0.131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0.179</v>
      </c>
      <c r="BJ10" s="4">
        <v>1864</v>
      </c>
      <c r="BK10" s="8">
        <v>38363.95</v>
      </c>
      <c r="BL10" s="2" t="s">
        <v>130</v>
      </c>
      <c r="BM10" s="7">
        <v>0.5021</v>
      </c>
      <c r="BN10" s="7">
        <v>0.576</v>
      </c>
      <c r="BO10" s="4">
        <v>936</v>
      </c>
      <c r="BP10" s="8">
        <v>22099.25</v>
      </c>
      <c r="BQ10" s="4"/>
      <c r="BR10" s="8"/>
      <c r="BS10" s="7"/>
      <c r="BT10" s="7"/>
      <c r="BU10" s="2" t="s">
        <v>104</v>
      </c>
      <c r="BV10" s="2" t="s">
        <v>94</v>
      </c>
      <c r="BW10" s="2" t="s">
        <v>105</v>
      </c>
      <c r="BX10" s="2" t="s">
        <v>131</v>
      </c>
      <c r="BY10" s="2" t="s">
        <v>107</v>
      </c>
      <c r="BZ10" s="2" t="s">
        <v>97</v>
      </c>
    </row>
    <row r="11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109</v>
      </c>
      <c r="K11" s="2" t="s">
        <v>123</v>
      </c>
      <c r="L11" s="3">
        <v>19</v>
      </c>
      <c r="M11" s="3">
        <v>19.95</v>
      </c>
      <c r="N11" s="3">
        <v>37.99</v>
      </c>
      <c r="O11" s="2" t="s">
        <v>94</v>
      </c>
      <c r="P11" s="2" t="s">
        <v>110</v>
      </c>
      <c r="Q11" s="2" t="s">
        <v>96</v>
      </c>
      <c r="R11" s="2" t="s">
        <v>97</v>
      </c>
      <c r="S11" s="2" t="s">
        <v>125</v>
      </c>
      <c r="T11" s="2" t="s">
        <v>90</v>
      </c>
      <c r="U11" s="2" t="s">
        <v>126</v>
      </c>
      <c r="V11" s="2" t="s">
        <v>99</v>
      </c>
      <c r="W11" s="2" t="s">
        <v>127</v>
      </c>
      <c r="X11" s="2" t="s">
        <v>100</v>
      </c>
      <c r="Y11" s="2" t="s">
        <v>128</v>
      </c>
      <c r="Z11" s="4">
        <v>9000</v>
      </c>
      <c r="AA11" s="4">
        <f>=ROUNDDOWN(31.1418685121107,0)</f>
      </c>
      <c r="AB11" s="5">
        <v>289</v>
      </c>
      <c r="AC11" s="2" t="s">
        <v>119</v>
      </c>
      <c r="AD11" s="4">
        <v>2800</v>
      </c>
      <c r="AE11" s="4">
        <v>2800</v>
      </c>
      <c r="AF11" s="6">
        <v>65</v>
      </c>
      <c r="AG11" s="6"/>
      <c r="AH11" s="7">
        <v>0.7554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3249</v>
      </c>
      <c r="AQ11" s="8">
        <v>73882.44</v>
      </c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0.438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5217</v>
      </c>
      <c r="BK11" s="8">
        <v>112526.33</v>
      </c>
      <c r="BL11" s="2" t="s">
        <v>115</v>
      </c>
      <c r="BM11" s="7">
        <v>0.6228</v>
      </c>
      <c r="BN11" s="7">
        <v>0.6566</v>
      </c>
      <c r="BO11" s="4">
        <v>3249</v>
      </c>
      <c r="BP11" s="8">
        <v>73882.44</v>
      </c>
      <c r="BQ11" s="4"/>
      <c r="BR11" s="8"/>
      <c r="BS11" s="7"/>
      <c r="BT11" s="7"/>
      <c r="BU11" s="2" t="s">
        <v>104</v>
      </c>
      <c r="BV11" s="2" t="s">
        <v>94</v>
      </c>
      <c r="BW11" s="2" t="s">
        <v>105</v>
      </c>
      <c r="BX11" s="2" t="s">
        <v>112</v>
      </c>
      <c r="BY11" s="2" t="s">
        <v>107</v>
      </c>
      <c r="BZ11" s="2" t="s">
        <v>97</v>
      </c>
    </row>
    <row r="12">
      <c r="A12" s="2" t="s">
        <v>133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90</v>
      </c>
      <c r="H12" s="2" t="s">
        <v>90</v>
      </c>
      <c r="I12" s="2" t="s">
        <v>91</v>
      </c>
      <c r="J12" s="2" t="s">
        <v>114</v>
      </c>
      <c r="K12" s="2" t="s">
        <v>123</v>
      </c>
      <c r="L12" s="3">
        <v>21.5</v>
      </c>
      <c r="M12" s="3">
        <v>22.58</v>
      </c>
      <c r="N12" s="3">
        <v>42.99</v>
      </c>
      <c r="O12" s="2" t="s">
        <v>94</v>
      </c>
      <c r="P12" s="2" t="s">
        <v>110</v>
      </c>
      <c r="Q12" s="2" t="s">
        <v>96</v>
      </c>
      <c r="R12" s="2" t="s">
        <v>97</v>
      </c>
      <c r="S12" s="2" t="s">
        <v>125</v>
      </c>
      <c r="T12" s="2" t="s">
        <v>90</v>
      </c>
      <c r="U12" s="2" t="s">
        <v>126</v>
      </c>
      <c r="V12" s="2" t="s">
        <v>99</v>
      </c>
      <c r="W12" s="2" t="s">
        <v>127</v>
      </c>
      <c r="X12" s="2" t="s">
        <v>100</v>
      </c>
      <c r="Y12" s="2" t="s">
        <v>128</v>
      </c>
      <c r="Z12" s="4">
        <v>4502</v>
      </c>
      <c r="AA12" s="4">
        <f>=ROUNDDOWN(27.7901234567901,0)</f>
      </c>
      <c r="AB12" s="5">
        <v>162</v>
      </c>
      <c r="AC12" s="2" t="s">
        <v>119</v>
      </c>
      <c r="AD12" s="4">
        <v>1000</v>
      </c>
      <c r="AE12" s="4">
        <v>1000</v>
      </c>
      <c r="AF12" s="6">
        <v>65</v>
      </c>
      <c r="AG12" s="6"/>
      <c r="AH12" s="7">
        <v>0.7639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1981</v>
      </c>
      <c r="AQ12" s="8">
        <v>52777.11</v>
      </c>
      <c r="AR12" s="4"/>
      <c r="AS12" s="8"/>
      <c r="AT12" s="7"/>
      <c r="AU12" s="7"/>
      <c r="AV12" s="4" t="s">
        <v>97</v>
      </c>
      <c r="AW12" s="8" t="s">
        <v>97</v>
      </c>
      <c r="AX12" s="4" t="s">
        <v>97</v>
      </c>
      <c r="AY12" s="8" t="s">
        <v>97</v>
      </c>
      <c r="AZ12" s="7" t="s">
        <v>97</v>
      </c>
      <c r="BA12" s="7" t="s">
        <v>97</v>
      </c>
      <c r="BB12" s="7">
        <v>0.3129</v>
      </c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 t="s">
        <v>97</v>
      </c>
      <c r="BJ12" s="4">
        <v>2965</v>
      </c>
      <c r="BK12" s="8">
        <v>75167.38</v>
      </c>
      <c r="BL12" s="2" t="s">
        <v>134</v>
      </c>
      <c r="BM12" s="7">
        <v>0.6681</v>
      </c>
      <c r="BN12" s="7">
        <v>0.7021</v>
      </c>
      <c r="BO12" s="4">
        <v>1981</v>
      </c>
      <c r="BP12" s="8">
        <v>52777.11</v>
      </c>
      <c r="BQ12" s="4"/>
      <c r="BR12" s="8"/>
      <c r="BS12" s="7"/>
      <c r="BT12" s="7"/>
      <c r="BU12" s="2" t="s">
        <v>104</v>
      </c>
      <c r="BV12" s="2" t="s">
        <v>94</v>
      </c>
      <c r="BW12" s="2" t="s">
        <v>105</v>
      </c>
      <c r="BX12" s="2" t="s">
        <v>135</v>
      </c>
      <c r="BY12" s="2" t="s">
        <v>107</v>
      </c>
      <c r="BZ12" s="2" t="s">
        <v>97</v>
      </c>
    </row>
    <row r="13">
      <c r="A13" s="2" t="s">
        <v>136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90</v>
      </c>
      <c r="H13" s="2" t="s">
        <v>90</v>
      </c>
      <c r="I13" s="2" t="s">
        <v>91</v>
      </c>
      <c r="J13" s="2" t="s">
        <v>118</v>
      </c>
      <c r="K13" s="2" t="s">
        <v>123</v>
      </c>
      <c r="L13" s="3">
        <v>21.5</v>
      </c>
      <c r="M13" s="3">
        <v>22.58</v>
      </c>
      <c r="N13" s="3">
        <v>42.99</v>
      </c>
      <c r="O13" s="2" t="s">
        <v>94</v>
      </c>
      <c r="P13" s="2" t="s">
        <v>124</v>
      </c>
      <c r="Q13" s="2" t="s">
        <v>96</v>
      </c>
      <c r="R13" s="2" t="s">
        <v>97</v>
      </c>
      <c r="S13" s="2" t="s">
        <v>125</v>
      </c>
      <c r="T13" s="2" t="s">
        <v>90</v>
      </c>
      <c r="U13" s="2" t="s">
        <v>126</v>
      </c>
      <c r="V13" s="2" t="s">
        <v>99</v>
      </c>
      <c r="W13" s="2" t="s">
        <v>127</v>
      </c>
      <c r="X13" s="2" t="s">
        <v>100</v>
      </c>
      <c r="Y13" s="2" t="s">
        <v>128</v>
      </c>
      <c r="Z13" s="4">
        <v>656</v>
      </c>
      <c r="AA13" s="4">
        <f>=ROUNDDOWN(14.9090909090909,0)</f>
      </c>
      <c r="AB13" s="5">
        <v>44</v>
      </c>
      <c r="AC13" s="2" t="s">
        <v>137</v>
      </c>
      <c r="AD13" s="4">
        <v>750</v>
      </c>
      <c r="AE13" s="4">
        <v>750</v>
      </c>
      <c r="AF13" s="6">
        <v>65</v>
      </c>
      <c r="AG13" s="6"/>
      <c r="AH13" s="7">
        <v>0.9356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706</v>
      </c>
      <c r="AQ13" s="8">
        <v>19915.55</v>
      </c>
      <c r="AR13" s="4"/>
      <c r="AS13" s="8"/>
      <c r="AT13" s="7"/>
      <c r="AU13" s="7"/>
      <c r="AV13" s="4" t="s">
        <v>97</v>
      </c>
      <c r="AW13" s="8" t="s">
        <v>97</v>
      </c>
      <c r="AX13" s="4" t="s">
        <v>97</v>
      </c>
      <c r="AY13" s="8" t="s">
        <v>97</v>
      </c>
      <c r="AZ13" s="7" t="s">
        <v>97</v>
      </c>
      <c r="BA13" s="7" t="s">
        <v>97</v>
      </c>
      <c r="BB13" s="7">
        <v>0.1181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 t="s">
        <v>97</v>
      </c>
      <c r="BJ13" s="4">
        <v>1003</v>
      </c>
      <c r="BK13" s="8">
        <v>26791.23</v>
      </c>
      <c r="BL13" s="2" t="s">
        <v>138</v>
      </c>
      <c r="BM13" s="7">
        <v>0.7039</v>
      </c>
      <c r="BN13" s="7">
        <v>0.7434</v>
      </c>
      <c r="BO13" s="4">
        <v>706</v>
      </c>
      <c r="BP13" s="8">
        <v>19915.55</v>
      </c>
      <c r="BQ13" s="4"/>
      <c r="BR13" s="8"/>
      <c r="BS13" s="7"/>
      <c r="BT13" s="7"/>
      <c r="BU13" s="2" t="s">
        <v>104</v>
      </c>
      <c r="BV13" s="2" t="s">
        <v>94</v>
      </c>
      <c r="BW13" s="2" t="s">
        <v>105</v>
      </c>
      <c r="BX13" s="2" t="s">
        <v>139</v>
      </c>
      <c r="BY13" s="2" t="s">
        <v>107</v>
      </c>
      <c r="BZ13" s="2" t="s">
        <v>97</v>
      </c>
    </row>
    <row r="14">
      <c r="A14" s="2" t="s">
        <v>140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90</v>
      </c>
      <c r="H14" s="2" t="s">
        <v>90</v>
      </c>
      <c r="I14" s="2" t="s">
        <v>91</v>
      </c>
      <c r="J14" s="2" t="s">
        <v>92</v>
      </c>
      <c r="K14" s="2" t="s">
        <v>141</v>
      </c>
      <c r="L14" s="3">
        <v>16.5</v>
      </c>
      <c r="M14" s="3">
        <v>17.32</v>
      </c>
      <c r="N14" s="3">
        <v>32.99</v>
      </c>
      <c r="O14" s="2" t="s">
        <v>94</v>
      </c>
      <c r="P14" s="2" t="s">
        <v>142</v>
      </c>
      <c r="Q14" s="2" t="s">
        <v>96</v>
      </c>
      <c r="R14" s="2" t="s">
        <v>97</v>
      </c>
      <c r="S14" s="2" t="s">
        <v>143</v>
      </c>
      <c r="T14" s="2" t="s">
        <v>90</v>
      </c>
      <c r="U14" s="2" t="s">
        <v>97</v>
      </c>
      <c r="V14" s="2" t="s">
        <v>99</v>
      </c>
      <c r="W14" s="2" t="s">
        <v>100</v>
      </c>
      <c r="X14" s="2" t="s">
        <v>97</v>
      </c>
      <c r="Y14" s="2" t="s">
        <v>144</v>
      </c>
      <c r="Z14" s="4">
        <v>49</v>
      </c>
      <c r="AA14" s="4">
        <f>=ROUNDDOWN(2.70718232044199,0)</f>
      </c>
      <c r="AB14" s="5">
        <v>18.1</v>
      </c>
      <c r="AC14" s="2" t="s">
        <v>97</v>
      </c>
      <c r="AD14" s="4"/>
      <c r="AE14" s="4"/>
      <c r="AF14" s="6">
        <v>65</v>
      </c>
      <c r="AG14" s="6"/>
      <c r="AH14" s="7">
        <v>0.9442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432</v>
      </c>
      <c r="AQ14" s="8">
        <v>8046.98</v>
      </c>
      <c r="AR14" s="4"/>
      <c r="AS14" s="8"/>
      <c r="AT14" s="7"/>
      <c r="AU14" s="7"/>
      <c r="AV14" s="4">
        <v>2621</v>
      </c>
      <c r="AW14" s="8">
        <v>61401.65</v>
      </c>
      <c r="AX14" s="4" t="s">
        <v>97</v>
      </c>
      <c r="AY14" s="8" t="s">
        <v>97</v>
      </c>
      <c r="AZ14" s="7" t="s">
        <v>97</v>
      </c>
      <c r="BA14" s="7" t="s">
        <v>97</v>
      </c>
      <c r="BB14" s="7">
        <v>0.1311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0.0652</v>
      </c>
      <c r="BJ14" s="4">
        <v>989</v>
      </c>
      <c r="BK14" s="8">
        <v>17393.89</v>
      </c>
      <c r="BL14" s="2" t="s">
        <v>145</v>
      </c>
      <c r="BM14" s="7">
        <v>0.4368</v>
      </c>
      <c r="BN14" s="7">
        <v>0.4626</v>
      </c>
      <c r="BO14" s="4">
        <v>432</v>
      </c>
      <c r="BP14" s="8">
        <v>8046.98</v>
      </c>
      <c r="BQ14" s="4"/>
      <c r="BR14" s="8"/>
      <c r="BS14" s="7"/>
      <c r="BT14" s="7"/>
      <c r="BU14" s="2" t="s">
        <v>104</v>
      </c>
      <c r="BV14" s="2" t="s">
        <v>94</v>
      </c>
      <c r="BW14" s="2" t="s">
        <v>105</v>
      </c>
      <c r="BX14" s="2" t="s">
        <v>146</v>
      </c>
      <c r="BY14" s="2" t="s">
        <v>107</v>
      </c>
      <c r="BZ14" s="2" t="s">
        <v>97</v>
      </c>
    </row>
    <row r="15">
      <c r="A15" s="2" t="s">
        <v>147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90</v>
      </c>
      <c r="H15" s="2" t="s">
        <v>90</v>
      </c>
      <c r="I15" s="2" t="s">
        <v>91</v>
      </c>
      <c r="J15" s="2" t="s">
        <v>109</v>
      </c>
      <c r="K15" s="2" t="s">
        <v>141</v>
      </c>
      <c r="L15" s="3">
        <v>19</v>
      </c>
      <c r="M15" s="3">
        <v>19.95</v>
      </c>
      <c r="N15" s="3">
        <v>37.99</v>
      </c>
      <c r="O15" s="2" t="s">
        <v>94</v>
      </c>
      <c r="P15" s="2" t="s">
        <v>142</v>
      </c>
      <c r="Q15" s="2" t="s">
        <v>96</v>
      </c>
      <c r="R15" s="2" t="s">
        <v>97</v>
      </c>
      <c r="S15" s="2" t="s">
        <v>143</v>
      </c>
      <c r="T15" s="2" t="s">
        <v>90</v>
      </c>
      <c r="U15" s="2" t="s">
        <v>97</v>
      </c>
      <c r="V15" s="2" t="s">
        <v>99</v>
      </c>
      <c r="W15" s="2" t="s">
        <v>100</v>
      </c>
      <c r="X15" s="2" t="s">
        <v>97</v>
      </c>
      <c r="Y15" s="2" t="s">
        <v>144</v>
      </c>
      <c r="Z15" s="4"/>
      <c r="AA15" s="4">
        <f>=ROUNDDOWN({0},0)</f>
      </c>
      <c r="AB15" s="5">
        <v>72.4</v>
      </c>
      <c r="AC15" s="2" t="s">
        <v>97</v>
      </c>
      <c r="AD15" s="4"/>
      <c r="AE15" s="4"/>
      <c r="AF15" s="6">
        <v>65</v>
      </c>
      <c r="AG15" s="6"/>
      <c r="AH15" s="7">
        <v>0.9571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1365</v>
      </c>
      <c r="AQ15" s="8">
        <v>32041.33</v>
      </c>
      <c r="AR15" s="4"/>
      <c r="AS15" s="8"/>
      <c r="AT15" s="7"/>
      <c r="AU15" s="7"/>
      <c r="AV15" s="4" t="s">
        <v>97</v>
      </c>
      <c r="AW15" s="8" t="s">
        <v>97</v>
      </c>
      <c r="AX15" s="4" t="s">
        <v>97</v>
      </c>
      <c r="AY15" s="8" t="s">
        <v>97</v>
      </c>
      <c r="AZ15" s="7" t="s">
        <v>97</v>
      </c>
      <c r="BA15" s="7" t="s">
        <v>97</v>
      </c>
      <c r="BB15" s="7">
        <v>0.5218</v>
      </c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 t="s">
        <v>97</v>
      </c>
      <c r="BJ15" s="4">
        <v>2893</v>
      </c>
      <c r="BK15" s="8">
        <v>61233.43</v>
      </c>
      <c r="BL15" s="2" t="s">
        <v>148</v>
      </c>
      <c r="BM15" s="7">
        <v>0.4718</v>
      </c>
      <c r="BN15" s="7">
        <v>0.5233</v>
      </c>
      <c r="BO15" s="4">
        <v>1365</v>
      </c>
      <c r="BP15" s="8">
        <v>32041.33</v>
      </c>
      <c r="BQ15" s="4"/>
      <c r="BR15" s="8"/>
      <c r="BS15" s="7"/>
      <c r="BT15" s="7"/>
      <c r="BU15" s="2" t="s">
        <v>104</v>
      </c>
      <c r="BV15" s="2" t="s">
        <v>94</v>
      </c>
      <c r="BW15" s="2" t="s">
        <v>105</v>
      </c>
      <c r="BX15" s="2" t="s">
        <v>112</v>
      </c>
      <c r="BY15" s="2" t="s">
        <v>107</v>
      </c>
      <c r="BZ15" s="2" t="s">
        <v>97</v>
      </c>
    </row>
    <row r="16">
      <c r="A16" s="2" t="s">
        <v>149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90</v>
      </c>
      <c r="H16" s="2" t="s">
        <v>90</v>
      </c>
      <c r="I16" s="2" t="s">
        <v>91</v>
      </c>
      <c r="J16" s="2" t="s">
        <v>114</v>
      </c>
      <c r="K16" s="2" t="s">
        <v>141</v>
      </c>
      <c r="L16" s="3">
        <v>21.5</v>
      </c>
      <c r="M16" s="3">
        <v>22.58</v>
      </c>
      <c r="N16" s="3">
        <v>42.99</v>
      </c>
      <c r="O16" s="2" t="s">
        <v>150</v>
      </c>
      <c r="P16" s="2" t="s">
        <v>142</v>
      </c>
      <c r="Q16" s="2" t="s">
        <v>96</v>
      </c>
      <c r="R16" s="2" t="s">
        <v>97</v>
      </c>
      <c r="S16" s="2" t="s">
        <v>143</v>
      </c>
      <c r="T16" s="2" t="s">
        <v>90</v>
      </c>
      <c r="U16" s="2" t="s">
        <v>97</v>
      </c>
      <c r="V16" s="2" t="s">
        <v>99</v>
      </c>
      <c r="W16" s="2" t="s">
        <v>100</v>
      </c>
      <c r="X16" s="2" t="s">
        <v>97</v>
      </c>
      <c r="Y16" s="2" t="s">
        <v>144</v>
      </c>
      <c r="Z16" s="4"/>
      <c r="AA16" s="4">
        <f>=ROUNDDOWN({0},0)</f>
      </c>
      <c r="AB16" s="5">
        <v>1.4</v>
      </c>
      <c r="AC16" s="2" t="s">
        <v>97</v>
      </c>
      <c r="AD16" s="4"/>
      <c r="AE16" s="4"/>
      <c r="AF16" s="6">
        <v>65</v>
      </c>
      <c r="AG16" s="6"/>
      <c r="AH16" s="7">
        <v>0.8369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645</v>
      </c>
      <c r="AQ16" s="8">
        <v>16440.61</v>
      </c>
      <c r="AR16" s="4"/>
      <c r="AS16" s="8"/>
      <c r="AT16" s="7"/>
      <c r="AU16" s="7"/>
      <c r="AV16" s="4" t="s">
        <v>97</v>
      </c>
      <c r="AW16" s="8" t="s">
        <v>97</v>
      </c>
      <c r="AX16" s="4" t="s">
        <v>97</v>
      </c>
      <c r="AY16" s="8" t="s">
        <v>97</v>
      </c>
      <c r="AZ16" s="7" t="s">
        <v>97</v>
      </c>
      <c r="BA16" s="7" t="s">
        <v>97</v>
      </c>
      <c r="BB16" s="7">
        <v>0.2678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 t="s">
        <v>97</v>
      </c>
      <c r="BJ16" s="4">
        <v>1180</v>
      </c>
      <c r="BK16" s="8">
        <v>28125.87</v>
      </c>
      <c r="BL16" s="2" t="s">
        <v>151</v>
      </c>
      <c r="BM16" s="7">
        <v>0.5466</v>
      </c>
      <c r="BN16" s="7">
        <v>0.5845</v>
      </c>
      <c r="BO16" s="4">
        <v>645</v>
      </c>
      <c r="BP16" s="8">
        <v>16440.61</v>
      </c>
      <c r="BQ16" s="4"/>
      <c r="BR16" s="8"/>
      <c r="BS16" s="7"/>
      <c r="BT16" s="7"/>
      <c r="BU16" s="2" t="s">
        <v>104</v>
      </c>
      <c r="BV16" s="2" t="s">
        <v>152</v>
      </c>
      <c r="BW16" s="2" t="s">
        <v>105</v>
      </c>
      <c r="BX16" s="2" t="s">
        <v>153</v>
      </c>
      <c r="BY16" s="2" t="s">
        <v>107</v>
      </c>
      <c r="BZ16" s="2" t="s">
        <v>97</v>
      </c>
    </row>
    <row r="17">
      <c r="A17" s="2" t="s">
        <v>154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90</v>
      </c>
      <c r="H17" s="2" t="s">
        <v>90</v>
      </c>
      <c r="I17" s="2" t="s">
        <v>91</v>
      </c>
      <c r="J17" s="2" t="s">
        <v>118</v>
      </c>
      <c r="K17" s="2" t="s">
        <v>141</v>
      </c>
      <c r="L17" s="3">
        <v>21.5</v>
      </c>
      <c r="M17" s="3">
        <v>22.58</v>
      </c>
      <c r="N17" s="3">
        <v>42.99</v>
      </c>
      <c r="O17" s="2" t="s">
        <v>150</v>
      </c>
      <c r="P17" s="2" t="s">
        <v>142</v>
      </c>
      <c r="Q17" s="2" t="s">
        <v>96</v>
      </c>
      <c r="R17" s="2" t="s">
        <v>97</v>
      </c>
      <c r="S17" s="2" t="s">
        <v>143</v>
      </c>
      <c r="T17" s="2" t="s">
        <v>90</v>
      </c>
      <c r="U17" s="2" t="s">
        <v>97</v>
      </c>
      <c r="V17" s="2" t="s">
        <v>99</v>
      </c>
      <c r="W17" s="2" t="s">
        <v>100</v>
      </c>
      <c r="X17" s="2" t="s">
        <v>97</v>
      </c>
      <c r="Y17" s="2" t="s">
        <v>144</v>
      </c>
      <c r="Z17" s="4"/>
      <c r="AA17" s="4">
        <f>=ROUNDDOWN({0},0)</f>
      </c>
      <c r="AB17" s="5"/>
      <c r="AC17" s="2" t="s">
        <v>97</v>
      </c>
      <c r="AD17" s="4"/>
      <c r="AE17" s="4"/>
      <c r="AF17" s="6">
        <v>65</v>
      </c>
      <c r="AG17" s="6"/>
      <c r="AH17" s="7">
        <v>0.9056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179</v>
      </c>
      <c r="AQ17" s="8">
        <v>4872.73</v>
      </c>
      <c r="AR17" s="4"/>
      <c r="AS17" s="8"/>
      <c r="AT17" s="7"/>
      <c r="AU17" s="7"/>
      <c r="AV17" s="4" t="s">
        <v>97</v>
      </c>
      <c r="AW17" s="8" t="s">
        <v>97</v>
      </c>
      <c r="AX17" s="4" t="s">
        <v>97</v>
      </c>
      <c r="AY17" s="8" t="s">
        <v>97</v>
      </c>
      <c r="AZ17" s="7" t="s">
        <v>97</v>
      </c>
      <c r="BA17" s="7" t="s">
        <v>97</v>
      </c>
      <c r="BB17" s="7">
        <v>0.0794</v>
      </c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 t="s">
        <v>97</v>
      </c>
      <c r="BJ17" s="4">
        <v>338</v>
      </c>
      <c r="BK17" s="8">
        <v>8378.81</v>
      </c>
      <c r="BL17" s="2" t="s">
        <v>155</v>
      </c>
      <c r="BM17" s="7">
        <v>0.5296</v>
      </c>
      <c r="BN17" s="7">
        <v>0.5816</v>
      </c>
      <c r="BO17" s="4">
        <v>179</v>
      </c>
      <c r="BP17" s="8">
        <v>4872.73</v>
      </c>
      <c r="BQ17" s="4"/>
      <c r="BR17" s="8"/>
      <c r="BS17" s="7"/>
      <c r="BT17" s="7"/>
      <c r="BU17" s="2" t="s">
        <v>104</v>
      </c>
      <c r="BV17" s="2" t="s">
        <v>152</v>
      </c>
      <c r="BW17" s="2" t="s">
        <v>105</v>
      </c>
      <c r="BX17" s="2" t="s">
        <v>112</v>
      </c>
      <c r="BY17" s="2" t="s">
        <v>107</v>
      </c>
      <c r="BZ17" s="2" t="s">
        <v>97</v>
      </c>
    </row>
    <row r="18">
      <c r="A18" s="2" t="s">
        <v>156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90</v>
      </c>
      <c r="H18" s="2" t="s">
        <v>90</v>
      </c>
      <c r="I18" s="2" t="s">
        <v>91</v>
      </c>
      <c r="J18" s="2" t="s">
        <v>92</v>
      </c>
      <c r="K18" s="2" t="s">
        <v>157</v>
      </c>
      <c r="L18" s="3">
        <v>16.5</v>
      </c>
      <c r="M18" s="3">
        <v>17.32</v>
      </c>
      <c r="N18" s="3">
        <v>32.99</v>
      </c>
      <c r="O18" s="2" t="s">
        <v>94</v>
      </c>
      <c r="P18" s="2" t="s">
        <v>124</v>
      </c>
      <c r="Q18" s="2" t="s">
        <v>96</v>
      </c>
      <c r="R18" s="2" t="s">
        <v>97</v>
      </c>
      <c r="S18" s="2" t="s">
        <v>158</v>
      </c>
      <c r="T18" s="2" t="s">
        <v>90</v>
      </c>
      <c r="U18" s="2" t="s">
        <v>126</v>
      </c>
      <c r="V18" s="2" t="s">
        <v>99</v>
      </c>
      <c r="W18" s="2" t="s">
        <v>100</v>
      </c>
      <c r="X18" s="2" t="s">
        <v>159</v>
      </c>
      <c r="Y18" s="2" t="s">
        <v>160</v>
      </c>
      <c r="Z18" s="4">
        <v>1591</v>
      </c>
      <c r="AA18" s="4">
        <f>=ROUNDDOWN(36.1590909090909,0)</f>
      </c>
      <c r="AB18" s="5">
        <v>44</v>
      </c>
      <c r="AC18" s="2" t="s">
        <v>129</v>
      </c>
      <c r="AD18" s="4">
        <v>350</v>
      </c>
      <c r="AE18" s="4">
        <v>750</v>
      </c>
      <c r="AF18" s="6">
        <v>65</v>
      </c>
      <c r="AG18" s="6"/>
      <c r="AH18" s="7">
        <v>0.8326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407</v>
      </c>
      <c r="AQ18" s="8">
        <v>6789.77</v>
      </c>
      <c r="AR18" s="4"/>
      <c r="AS18" s="8"/>
      <c r="AT18" s="7"/>
      <c r="AU18" s="7"/>
      <c r="AV18" s="4">
        <v>2966</v>
      </c>
      <c r="AW18" s="8">
        <v>61378.37</v>
      </c>
      <c r="AX18" s="4" t="s">
        <v>97</v>
      </c>
      <c r="AY18" s="8" t="s">
        <v>97</v>
      </c>
      <c r="AZ18" s="7" t="s">
        <v>97</v>
      </c>
      <c r="BA18" s="7" t="s">
        <v>97</v>
      </c>
      <c r="BB18" s="7">
        <v>0.1106</v>
      </c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>
        <v>0.0651</v>
      </c>
      <c r="BJ18" s="4">
        <v>1281</v>
      </c>
      <c r="BK18" s="8">
        <v>21800.81</v>
      </c>
      <c r="BL18" s="2" t="s">
        <v>161</v>
      </c>
      <c r="BM18" s="7">
        <v>0.3177</v>
      </c>
      <c r="BN18" s="7">
        <v>0.3114</v>
      </c>
      <c r="BO18" s="4">
        <v>407</v>
      </c>
      <c r="BP18" s="8">
        <v>6789.77</v>
      </c>
      <c r="BQ18" s="4"/>
      <c r="BR18" s="8"/>
      <c r="BS18" s="7"/>
      <c r="BT18" s="7"/>
      <c r="BU18" s="2" t="s">
        <v>104</v>
      </c>
      <c r="BV18" s="2" t="s">
        <v>94</v>
      </c>
      <c r="BW18" s="2" t="s">
        <v>105</v>
      </c>
      <c r="BX18" s="2" t="s">
        <v>105</v>
      </c>
      <c r="BY18" s="2" t="s">
        <v>107</v>
      </c>
      <c r="BZ18" s="2" t="s">
        <v>97</v>
      </c>
    </row>
    <row r="19">
      <c r="A19" s="2" t="s">
        <v>162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90</v>
      </c>
      <c r="H19" s="2" t="s">
        <v>90</v>
      </c>
      <c r="I19" s="2" t="s">
        <v>91</v>
      </c>
      <c r="J19" s="2" t="s">
        <v>109</v>
      </c>
      <c r="K19" s="2" t="s">
        <v>157</v>
      </c>
      <c r="L19" s="3">
        <v>19</v>
      </c>
      <c r="M19" s="3">
        <v>19.95</v>
      </c>
      <c r="N19" s="3">
        <v>37.99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158</v>
      </c>
      <c r="T19" s="2" t="s">
        <v>90</v>
      </c>
      <c r="U19" s="2" t="s">
        <v>126</v>
      </c>
      <c r="V19" s="2" t="s">
        <v>99</v>
      </c>
      <c r="W19" s="2" t="s">
        <v>100</v>
      </c>
      <c r="X19" s="2" t="s">
        <v>159</v>
      </c>
      <c r="Y19" s="2" t="s">
        <v>160</v>
      </c>
      <c r="Z19" s="4">
        <v>3681</v>
      </c>
      <c r="AA19" s="4">
        <f>=ROUNDDOWN(31.1949152542373,0)</f>
      </c>
      <c r="AB19" s="5">
        <v>118</v>
      </c>
      <c r="AC19" s="2" t="s">
        <v>102</v>
      </c>
      <c r="AD19" s="4">
        <v>1800</v>
      </c>
      <c r="AE19" s="4">
        <v>2800</v>
      </c>
      <c r="AF19" s="6">
        <v>65</v>
      </c>
      <c r="AG19" s="6"/>
      <c r="AH19" s="7">
        <v>0.7983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1400</v>
      </c>
      <c r="AQ19" s="8">
        <v>25449.57</v>
      </c>
      <c r="AR19" s="4"/>
      <c r="AS19" s="8"/>
      <c r="AT19" s="7"/>
      <c r="AU19" s="7"/>
      <c r="AV19" s="4" t="s">
        <v>97</v>
      </c>
      <c r="AW19" s="8" t="s">
        <v>97</v>
      </c>
      <c r="AX19" s="4" t="s">
        <v>97</v>
      </c>
      <c r="AY19" s="8" t="s">
        <v>97</v>
      </c>
      <c r="AZ19" s="7" t="s">
        <v>97</v>
      </c>
      <c r="BA19" s="7" t="s">
        <v>97</v>
      </c>
      <c r="BB19" s="7">
        <v>0.4146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 t="s">
        <v>97</v>
      </c>
      <c r="BJ19" s="4">
        <v>3015</v>
      </c>
      <c r="BK19" s="8">
        <v>56641.67</v>
      </c>
      <c r="BL19" s="2" t="s">
        <v>163</v>
      </c>
      <c r="BM19" s="7">
        <v>0.4643</v>
      </c>
      <c r="BN19" s="7">
        <v>0.4493</v>
      </c>
      <c r="BO19" s="4">
        <v>1400</v>
      </c>
      <c r="BP19" s="8">
        <v>25449.57</v>
      </c>
      <c r="BQ19" s="4"/>
      <c r="BR19" s="8"/>
      <c r="BS19" s="7"/>
      <c r="BT19" s="7"/>
      <c r="BU19" s="2" t="s">
        <v>104</v>
      </c>
      <c r="BV19" s="2" t="s">
        <v>94</v>
      </c>
      <c r="BW19" s="2" t="s">
        <v>105</v>
      </c>
      <c r="BX19" s="2" t="s">
        <v>135</v>
      </c>
      <c r="BY19" s="2" t="s">
        <v>107</v>
      </c>
      <c r="BZ19" s="2" t="s">
        <v>97</v>
      </c>
    </row>
    <row r="20">
      <c r="A20" s="2" t="s">
        <v>164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90</v>
      </c>
      <c r="H20" s="2" t="s">
        <v>90</v>
      </c>
      <c r="I20" s="2" t="s">
        <v>91</v>
      </c>
      <c r="J20" s="2" t="s">
        <v>114</v>
      </c>
      <c r="K20" s="2" t="s">
        <v>157</v>
      </c>
      <c r="L20" s="3">
        <v>21.5</v>
      </c>
      <c r="M20" s="3">
        <v>22.58</v>
      </c>
      <c r="N20" s="3">
        <v>42.99</v>
      </c>
      <c r="O20" s="2" t="s">
        <v>94</v>
      </c>
      <c r="P20" s="2" t="s">
        <v>124</v>
      </c>
      <c r="Q20" s="2" t="s">
        <v>96</v>
      </c>
      <c r="R20" s="2" t="s">
        <v>97</v>
      </c>
      <c r="S20" s="2" t="s">
        <v>158</v>
      </c>
      <c r="T20" s="2" t="s">
        <v>90</v>
      </c>
      <c r="U20" s="2" t="s">
        <v>126</v>
      </c>
      <c r="V20" s="2" t="s">
        <v>99</v>
      </c>
      <c r="W20" s="2" t="s">
        <v>100</v>
      </c>
      <c r="X20" s="2" t="s">
        <v>159</v>
      </c>
      <c r="Y20" s="2" t="s">
        <v>160</v>
      </c>
      <c r="Z20" s="4">
        <v>863</v>
      </c>
      <c r="AA20" s="4">
        <f>=ROUNDDOWN(11.9861111111111,0)</f>
      </c>
      <c r="AB20" s="5">
        <v>72</v>
      </c>
      <c r="AC20" s="2" t="s">
        <v>137</v>
      </c>
      <c r="AD20" s="4">
        <v>1100</v>
      </c>
      <c r="AE20" s="4">
        <v>1800</v>
      </c>
      <c r="AF20" s="6">
        <v>65</v>
      </c>
      <c r="AG20" s="6"/>
      <c r="AH20" s="7">
        <v>0.8197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932</v>
      </c>
      <c r="AQ20" s="8">
        <v>22686.39</v>
      </c>
      <c r="AR20" s="4"/>
      <c r="AS20" s="8"/>
      <c r="AT20" s="7"/>
      <c r="AU20" s="7"/>
      <c r="AV20" s="4" t="s">
        <v>97</v>
      </c>
      <c r="AW20" s="8" t="s">
        <v>97</v>
      </c>
      <c r="AX20" s="4" t="s">
        <v>97</v>
      </c>
      <c r="AY20" s="8" t="s">
        <v>97</v>
      </c>
      <c r="AZ20" s="7" t="s">
        <v>97</v>
      </c>
      <c r="BA20" s="7" t="s">
        <v>97</v>
      </c>
      <c r="BB20" s="7">
        <v>0.3696</v>
      </c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 t="s">
        <v>97</v>
      </c>
      <c r="BJ20" s="4">
        <v>1695</v>
      </c>
      <c r="BK20" s="8">
        <v>39612.52</v>
      </c>
      <c r="BL20" s="2" t="s">
        <v>165</v>
      </c>
      <c r="BM20" s="7">
        <v>0.5499</v>
      </c>
      <c r="BN20" s="7">
        <v>0.5727</v>
      </c>
      <c r="BO20" s="4">
        <v>932</v>
      </c>
      <c r="BP20" s="8">
        <v>22686.39</v>
      </c>
      <c r="BQ20" s="4"/>
      <c r="BR20" s="8"/>
      <c r="BS20" s="7"/>
      <c r="BT20" s="7"/>
      <c r="BU20" s="2" t="s">
        <v>104</v>
      </c>
      <c r="BV20" s="2" t="s">
        <v>94</v>
      </c>
      <c r="BW20" s="2" t="s">
        <v>105</v>
      </c>
      <c r="BX20" s="2" t="s">
        <v>166</v>
      </c>
      <c r="BY20" s="2" t="s">
        <v>107</v>
      </c>
      <c r="BZ20" s="2" t="s">
        <v>97</v>
      </c>
    </row>
    <row r="21">
      <c r="A21" s="2" t="s">
        <v>167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90</v>
      </c>
      <c r="H21" s="2" t="s">
        <v>90</v>
      </c>
      <c r="I21" s="2" t="s">
        <v>91</v>
      </c>
      <c r="J21" s="2" t="s">
        <v>118</v>
      </c>
      <c r="K21" s="2" t="s">
        <v>157</v>
      </c>
      <c r="L21" s="3">
        <v>21.5</v>
      </c>
      <c r="M21" s="3">
        <v>22.58</v>
      </c>
      <c r="N21" s="3">
        <v>42.99</v>
      </c>
      <c r="O21" s="2" t="s">
        <v>94</v>
      </c>
      <c r="P21" s="2" t="s">
        <v>168</v>
      </c>
      <c r="Q21" s="2" t="s">
        <v>96</v>
      </c>
      <c r="R21" s="2" t="s">
        <v>97</v>
      </c>
      <c r="S21" s="2" t="s">
        <v>158</v>
      </c>
      <c r="T21" s="2" t="s">
        <v>90</v>
      </c>
      <c r="U21" s="2" t="s">
        <v>126</v>
      </c>
      <c r="V21" s="2" t="s">
        <v>99</v>
      </c>
      <c r="W21" s="2" t="s">
        <v>100</v>
      </c>
      <c r="X21" s="2" t="s">
        <v>159</v>
      </c>
      <c r="Y21" s="2" t="s">
        <v>160</v>
      </c>
      <c r="Z21" s="4">
        <v>248</v>
      </c>
      <c r="AA21" s="4">
        <f>=ROUNDDOWN(12.4,0)</f>
      </c>
      <c r="AB21" s="5">
        <v>20</v>
      </c>
      <c r="AC21" s="2" t="s">
        <v>137</v>
      </c>
      <c r="AD21" s="4">
        <v>250</v>
      </c>
      <c r="AE21" s="4">
        <v>550</v>
      </c>
      <c r="AF21" s="6">
        <v>65</v>
      </c>
      <c r="AG21" s="6"/>
      <c r="AH21" s="7">
        <v>0.9227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227</v>
      </c>
      <c r="AQ21" s="8">
        <v>6452.64</v>
      </c>
      <c r="AR21" s="4"/>
      <c r="AS21" s="8"/>
      <c r="AT21" s="7"/>
      <c r="AU21" s="7"/>
      <c r="AV21" s="4" t="s">
        <v>97</v>
      </c>
      <c r="AW21" s="8" t="s">
        <v>97</v>
      </c>
      <c r="AX21" s="4" t="s">
        <v>97</v>
      </c>
      <c r="AY21" s="8" t="s">
        <v>97</v>
      </c>
      <c r="AZ21" s="7" t="s">
        <v>97</v>
      </c>
      <c r="BA21" s="7" t="s">
        <v>97</v>
      </c>
      <c r="BB21" s="7">
        <v>0.1051</v>
      </c>
      <c r="BC21" s="4" t="s">
        <v>97</v>
      </c>
      <c r="BD21" s="8" t="s">
        <v>97</v>
      </c>
      <c r="BE21" s="4" t="s">
        <v>97</v>
      </c>
      <c r="BF21" s="8" t="s">
        <v>97</v>
      </c>
      <c r="BG21" s="7" t="s">
        <v>97</v>
      </c>
      <c r="BH21" s="7" t="s">
        <v>97</v>
      </c>
      <c r="BI21" s="7" t="s">
        <v>97</v>
      </c>
      <c r="BJ21" s="4">
        <v>459</v>
      </c>
      <c r="BK21" s="8">
        <v>11626.04</v>
      </c>
      <c r="BL21" s="2" t="s">
        <v>169</v>
      </c>
      <c r="BM21" s="7">
        <v>0.4946</v>
      </c>
      <c r="BN21" s="7">
        <v>0.555</v>
      </c>
      <c r="BO21" s="4">
        <v>227</v>
      </c>
      <c r="BP21" s="8">
        <v>6452.64</v>
      </c>
      <c r="BQ21" s="4"/>
      <c r="BR21" s="8"/>
      <c r="BS21" s="7"/>
      <c r="BT21" s="7"/>
      <c r="BU21" s="2" t="s">
        <v>104</v>
      </c>
      <c r="BV21" s="2" t="s">
        <v>94</v>
      </c>
      <c r="BW21" s="2" t="s">
        <v>105</v>
      </c>
      <c r="BX21" s="2" t="s">
        <v>153</v>
      </c>
      <c r="BY21" s="2" t="s">
        <v>107</v>
      </c>
      <c r="BZ21" s="2" t="s">
        <v>97</v>
      </c>
    </row>
    <row r="22">
      <c r="A22" s="2" t="s">
        <v>170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90</v>
      </c>
      <c r="H22" s="2" t="s">
        <v>90</v>
      </c>
      <c r="I22" s="2" t="s">
        <v>91</v>
      </c>
      <c r="J22" s="2" t="s">
        <v>92</v>
      </c>
      <c r="K22" s="2" t="s">
        <v>171</v>
      </c>
      <c r="L22" s="3">
        <v>16.5</v>
      </c>
      <c r="M22" s="3">
        <v>17.32</v>
      </c>
      <c r="N22" s="3">
        <v>32.99</v>
      </c>
      <c r="O22" s="2" t="s">
        <v>94</v>
      </c>
      <c r="P22" s="2" t="s">
        <v>142</v>
      </c>
      <c r="Q22" s="2" t="s">
        <v>96</v>
      </c>
      <c r="R22" s="2" t="s">
        <v>97</v>
      </c>
      <c r="S22" s="2" t="s">
        <v>172</v>
      </c>
      <c r="T22" s="2" t="s">
        <v>90</v>
      </c>
      <c r="U22" s="2" t="s">
        <v>126</v>
      </c>
      <c r="V22" s="2" t="s">
        <v>99</v>
      </c>
      <c r="W22" s="2" t="s">
        <v>100</v>
      </c>
      <c r="X22" s="2" t="s">
        <v>159</v>
      </c>
      <c r="Y22" s="2" t="s">
        <v>160</v>
      </c>
      <c r="Z22" s="4">
        <v>1004</v>
      </c>
      <c r="AA22" s="4">
        <f>=ROUNDDOWN(22.8181818181818,0)</f>
      </c>
      <c r="AB22" s="5">
        <v>44</v>
      </c>
      <c r="AC22" s="2" t="s">
        <v>97</v>
      </c>
      <c r="AD22" s="4"/>
      <c r="AE22" s="4"/>
      <c r="AF22" s="6">
        <v>65</v>
      </c>
      <c r="AG22" s="6"/>
      <c r="AH22" s="7">
        <v>0.8412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300</v>
      </c>
      <c r="AQ22" s="8">
        <v>5322.03</v>
      </c>
      <c r="AR22" s="4"/>
      <c r="AS22" s="8"/>
      <c r="AT22" s="7"/>
      <c r="AU22" s="7"/>
      <c r="AV22" s="4">
        <v>2464</v>
      </c>
      <c r="AW22" s="8">
        <v>59822.19</v>
      </c>
      <c r="AX22" s="4" t="s">
        <v>97</v>
      </c>
      <c r="AY22" s="8" t="s">
        <v>97</v>
      </c>
      <c r="AZ22" s="7" t="s">
        <v>97</v>
      </c>
      <c r="BA22" s="7" t="s">
        <v>97</v>
      </c>
      <c r="BB22" s="7">
        <v>0.089</v>
      </c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>
        <v>0.0635</v>
      </c>
      <c r="BJ22" s="4">
        <v>877</v>
      </c>
      <c r="BK22" s="8">
        <v>15199.25</v>
      </c>
      <c r="BL22" s="2" t="s">
        <v>173</v>
      </c>
      <c r="BM22" s="7">
        <v>0.3421</v>
      </c>
      <c r="BN22" s="7">
        <v>0.3502</v>
      </c>
      <c r="BO22" s="4">
        <v>300</v>
      </c>
      <c r="BP22" s="8">
        <v>5322.03</v>
      </c>
      <c r="BQ22" s="4"/>
      <c r="BR22" s="8"/>
      <c r="BS22" s="7"/>
      <c r="BT22" s="7"/>
      <c r="BU22" s="2" t="s">
        <v>104</v>
      </c>
      <c r="BV22" s="2" t="s">
        <v>94</v>
      </c>
      <c r="BW22" s="2" t="s">
        <v>105</v>
      </c>
      <c r="BX22" s="2" t="s">
        <v>174</v>
      </c>
      <c r="BY22" s="2" t="s">
        <v>107</v>
      </c>
      <c r="BZ22" s="2" t="s">
        <v>97</v>
      </c>
    </row>
    <row r="23">
      <c r="A23" s="2" t="s">
        <v>175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90</v>
      </c>
      <c r="H23" s="2" t="s">
        <v>90</v>
      </c>
      <c r="I23" s="2" t="s">
        <v>91</v>
      </c>
      <c r="J23" s="2" t="s">
        <v>109</v>
      </c>
      <c r="K23" s="2" t="s">
        <v>171</v>
      </c>
      <c r="L23" s="3">
        <v>19</v>
      </c>
      <c r="M23" s="3">
        <v>19.95</v>
      </c>
      <c r="N23" s="3">
        <v>37.99</v>
      </c>
      <c r="O23" s="2" t="s">
        <v>94</v>
      </c>
      <c r="P23" s="2" t="s">
        <v>142</v>
      </c>
      <c r="Q23" s="2" t="s">
        <v>96</v>
      </c>
      <c r="R23" s="2" t="s">
        <v>97</v>
      </c>
      <c r="S23" s="2" t="s">
        <v>172</v>
      </c>
      <c r="T23" s="2" t="s">
        <v>90</v>
      </c>
      <c r="U23" s="2" t="s">
        <v>126</v>
      </c>
      <c r="V23" s="2" t="s">
        <v>99</v>
      </c>
      <c r="W23" s="2" t="s">
        <v>100</v>
      </c>
      <c r="X23" s="2" t="s">
        <v>159</v>
      </c>
      <c r="Y23" s="2" t="s">
        <v>160</v>
      </c>
      <c r="Z23" s="4">
        <v>2956</v>
      </c>
      <c r="AA23" s="4">
        <f>=ROUNDDOWN(23.2755905511811,0)</f>
      </c>
      <c r="AB23" s="5">
        <v>127</v>
      </c>
      <c r="AC23" s="2" t="s">
        <v>97</v>
      </c>
      <c r="AD23" s="4"/>
      <c r="AE23" s="4"/>
      <c r="AF23" s="6">
        <v>65</v>
      </c>
      <c r="AG23" s="6"/>
      <c r="AH23" s="7">
        <v>0.8927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1233</v>
      </c>
      <c r="AQ23" s="8">
        <v>28416.55</v>
      </c>
      <c r="AR23" s="4"/>
      <c r="AS23" s="8"/>
      <c r="AT23" s="7"/>
      <c r="AU23" s="7"/>
      <c r="AV23" s="4" t="s">
        <v>97</v>
      </c>
      <c r="AW23" s="8" t="s">
        <v>97</v>
      </c>
      <c r="AX23" s="4" t="s">
        <v>97</v>
      </c>
      <c r="AY23" s="8" t="s">
        <v>97</v>
      </c>
      <c r="AZ23" s="7" t="s">
        <v>97</v>
      </c>
      <c r="BA23" s="7" t="s">
        <v>97</v>
      </c>
      <c r="BB23" s="7">
        <v>0.475</v>
      </c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 t="s">
        <v>97</v>
      </c>
      <c r="BJ23" s="4">
        <v>2265</v>
      </c>
      <c r="BK23" s="8">
        <v>48433.96</v>
      </c>
      <c r="BL23" s="2" t="s">
        <v>163</v>
      </c>
      <c r="BM23" s="7">
        <v>0.5444</v>
      </c>
      <c r="BN23" s="7">
        <v>0.5867</v>
      </c>
      <c r="BO23" s="4">
        <v>1233</v>
      </c>
      <c r="BP23" s="8">
        <v>28416.55</v>
      </c>
      <c r="BQ23" s="4"/>
      <c r="BR23" s="8"/>
      <c r="BS23" s="7"/>
      <c r="BT23" s="7"/>
      <c r="BU23" s="2" t="s">
        <v>104</v>
      </c>
      <c r="BV23" s="2" t="s">
        <v>94</v>
      </c>
      <c r="BW23" s="2" t="s">
        <v>105</v>
      </c>
      <c r="BX23" s="2" t="s">
        <v>176</v>
      </c>
      <c r="BY23" s="2" t="s">
        <v>107</v>
      </c>
      <c r="BZ23" s="2" t="s">
        <v>97</v>
      </c>
    </row>
    <row r="24">
      <c r="A24" s="2" t="s">
        <v>177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90</v>
      </c>
      <c r="H24" s="2" t="s">
        <v>90</v>
      </c>
      <c r="I24" s="2" t="s">
        <v>91</v>
      </c>
      <c r="J24" s="2" t="s">
        <v>114</v>
      </c>
      <c r="K24" s="2" t="s">
        <v>171</v>
      </c>
      <c r="L24" s="3">
        <v>21.5</v>
      </c>
      <c r="M24" s="3">
        <v>22.58</v>
      </c>
      <c r="N24" s="3">
        <v>42.99</v>
      </c>
      <c r="O24" s="2" t="s">
        <v>94</v>
      </c>
      <c r="P24" s="2" t="s">
        <v>142</v>
      </c>
      <c r="Q24" s="2" t="s">
        <v>96</v>
      </c>
      <c r="R24" s="2" t="s">
        <v>97</v>
      </c>
      <c r="S24" s="2" t="s">
        <v>172</v>
      </c>
      <c r="T24" s="2" t="s">
        <v>90</v>
      </c>
      <c r="U24" s="2" t="s">
        <v>126</v>
      </c>
      <c r="V24" s="2" t="s">
        <v>99</v>
      </c>
      <c r="W24" s="2" t="s">
        <v>100</v>
      </c>
      <c r="X24" s="2" t="s">
        <v>159</v>
      </c>
      <c r="Y24" s="2" t="s">
        <v>160</v>
      </c>
      <c r="Z24" s="4">
        <v>1262</v>
      </c>
      <c r="AA24" s="4">
        <f>=ROUNDDOWN(22.140350877193,0)</f>
      </c>
      <c r="AB24" s="5">
        <v>57</v>
      </c>
      <c r="AC24" s="2" t="s">
        <v>97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776</v>
      </c>
      <c r="AQ24" s="8">
        <v>21335.53</v>
      </c>
      <c r="AR24" s="4"/>
      <c r="AS24" s="8"/>
      <c r="AT24" s="7"/>
      <c r="AU24" s="7"/>
      <c r="AV24" s="4" t="s">
        <v>97</v>
      </c>
      <c r="AW24" s="8" t="s">
        <v>97</v>
      </c>
      <c r="AX24" s="4" t="s">
        <v>97</v>
      </c>
      <c r="AY24" s="8" t="s">
        <v>97</v>
      </c>
      <c r="AZ24" s="7" t="s">
        <v>97</v>
      </c>
      <c r="BA24" s="7" t="s">
        <v>97</v>
      </c>
      <c r="BB24" s="7">
        <v>0.3566</v>
      </c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 t="s">
        <v>97</v>
      </c>
      <c r="BJ24" s="4">
        <v>1411</v>
      </c>
      <c r="BK24" s="8">
        <v>35385.21</v>
      </c>
      <c r="BL24" s="2" t="s">
        <v>178</v>
      </c>
      <c r="BM24" s="7">
        <v>0.55</v>
      </c>
      <c r="BN24" s="7">
        <v>0.603</v>
      </c>
      <c r="BO24" s="4">
        <v>776</v>
      </c>
      <c r="BP24" s="8">
        <v>21335.53</v>
      </c>
      <c r="BQ24" s="4"/>
      <c r="BR24" s="8"/>
      <c r="BS24" s="7"/>
      <c r="BT24" s="7"/>
      <c r="BU24" s="2" t="s">
        <v>104</v>
      </c>
      <c r="BV24" s="2" t="s">
        <v>94</v>
      </c>
      <c r="BW24" s="2" t="s">
        <v>105</v>
      </c>
      <c r="BX24" s="2" t="s">
        <v>153</v>
      </c>
      <c r="BY24" s="2" t="s">
        <v>107</v>
      </c>
      <c r="BZ24" s="2" t="s">
        <v>97</v>
      </c>
    </row>
    <row r="25">
      <c r="A25" s="2" t="s">
        <v>179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90</v>
      </c>
      <c r="H25" s="2" t="s">
        <v>90</v>
      </c>
      <c r="I25" s="2" t="s">
        <v>91</v>
      </c>
      <c r="J25" s="2" t="s">
        <v>118</v>
      </c>
      <c r="K25" s="2" t="s">
        <v>171</v>
      </c>
      <c r="L25" s="3">
        <v>21.5</v>
      </c>
      <c r="M25" s="3">
        <v>22.58</v>
      </c>
      <c r="N25" s="3">
        <v>42.99</v>
      </c>
      <c r="O25" s="2" t="s">
        <v>94</v>
      </c>
      <c r="P25" s="2" t="s">
        <v>142</v>
      </c>
      <c r="Q25" s="2" t="s">
        <v>96</v>
      </c>
      <c r="R25" s="2" t="s">
        <v>97</v>
      </c>
      <c r="S25" s="2" t="s">
        <v>172</v>
      </c>
      <c r="T25" s="2" t="s">
        <v>90</v>
      </c>
      <c r="U25" s="2" t="s">
        <v>126</v>
      </c>
      <c r="V25" s="2" t="s">
        <v>99</v>
      </c>
      <c r="W25" s="2" t="s">
        <v>180</v>
      </c>
      <c r="X25" s="2" t="s">
        <v>159</v>
      </c>
      <c r="Y25" s="2" t="s">
        <v>160</v>
      </c>
      <c r="Z25" s="4">
        <v>334</v>
      </c>
      <c r="AA25" s="4">
        <f>=ROUNDDOWN(25.6923076923077,0)</f>
      </c>
      <c r="AB25" s="5">
        <v>13</v>
      </c>
      <c r="AC25" s="2" t="s">
        <v>97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155</v>
      </c>
      <c r="AQ25" s="8">
        <v>4748.08</v>
      </c>
      <c r="AR25" s="4"/>
      <c r="AS25" s="8"/>
      <c r="AT25" s="7"/>
      <c r="AU25" s="7"/>
      <c r="AV25" s="4" t="s">
        <v>97</v>
      </c>
      <c r="AW25" s="8" t="s">
        <v>97</v>
      </c>
      <c r="AX25" s="4" t="s">
        <v>97</v>
      </c>
      <c r="AY25" s="8" t="s">
        <v>97</v>
      </c>
      <c r="AZ25" s="7" t="s">
        <v>97</v>
      </c>
      <c r="BA25" s="7" t="s">
        <v>97</v>
      </c>
      <c r="BB25" s="7">
        <v>0.0794</v>
      </c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 t="s">
        <v>97</v>
      </c>
      <c r="BJ25" s="4">
        <v>350</v>
      </c>
      <c r="BK25" s="8">
        <v>9079.97</v>
      </c>
      <c r="BL25" s="2" t="s">
        <v>181</v>
      </c>
      <c r="BM25" s="7">
        <v>0.4429</v>
      </c>
      <c r="BN25" s="7">
        <v>0.5229</v>
      </c>
      <c r="BO25" s="4">
        <v>155</v>
      </c>
      <c r="BP25" s="8">
        <v>4748.08</v>
      </c>
      <c r="BQ25" s="4"/>
      <c r="BR25" s="8"/>
      <c r="BS25" s="7"/>
      <c r="BT25" s="7"/>
      <c r="BU25" s="2" t="s">
        <v>104</v>
      </c>
      <c r="BV25" s="2" t="s">
        <v>94</v>
      </c>
      <c r="BW25" s="2" t="s">
        <v>105</v>
      </c>
      <c r="BX25" s="2" t="s">
        <v>182</v>
      </c>
      <c r="BY25" s="2" t="s">
        <v>107</v>
      </c>
      <c r="BZ25" s="2" t="s">
        <v>97</v>
      </c>
    </row>
    <row r="26">
      <c r="A26" s="2" t="s">
        <v>183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90</v>
      </c>
      <c r="H26" s="2" t="s">
        <v>90</v>
      </c>
      <c r="I26" s="2" t="s">
        <v>91</v>
      </c>
      <c r="J26" s="2" t="s">
        <v>92</v>
      </c>
      <c r="K26" s="2" t="s">
        <v>184</v>
      </c>
      <c r="L26" s="3">
        <v>16.5</v>
      </c>
      <c r="M26" s="3">
        <v>17.32</v>
      </c>
      <c r="N26" s="3">
        <v>32.99</v>
      </c>
      <c r="O26" s="2" t="s">
        <v>94</v>
      </c>
      <c r="P26" s="2" t="s">
        <v>124</v>
      </c>
      <c r="Q26" s="2" t="s">
        <v>96</v>
      </c>
      <c r="R26" s="2" t="s">
        <v>97</v>
      </c>
      <c r="S26" s="2" t="s">
        <v>185</v>
      </c>
      <c r="T26" s="2" t="s">
        <v>90</v>
      </c>
      <c r="U26" s="2" t="s">
        <v>126</v>
      </c>
      <c r="V26" s="2" t="s">
        <v>99</v>
      </c>
      <c r="W26" s="2" t="s">
        <v>100</v>
      </c>
      <c r="X26" s="2" t="s">
        <v>159</v>
      </c>
      <c r="Y26" s="2" t="s">
        <v>160</v>
      </c>
      <c r="Z26" s="4">
        <v>1461</v>
      </c>
      <c r="AA26" s="4">
        <f>=ROUNDDOWN(24.7627118644068,0)</f>
      </c>
      <c r="AB26" s="5">
        <v>59</v>
      </c>
      <c r="AC26" s="2" t="s">
        <v>119</v>
      </c>
      <c r="AD26" s="4">
        <v>230</v>
      </c>
      <c r="AE26" s="4">
        <v>890</v>
      </c>
      <c r="AF26" s="6">
        <v>65</v>
      </c>
      <c r="AG26" s="6"/>
      <c r="AH26" s="7">
        <v>0.9785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390</v>
      </c>
      <c r="AQ26" s="8">
        <v>7255.18</v>
      </c>
      <c r="AR26" s="4"/>
      <c r="AS26" s="8"/>
      <c r="AT26" s="7"/>
      <c r="AU26" s="7"/>
      <c r="AV26" s="4">
        <v>2478</v>
      </c>
      <c r="AW26" s="8">
        <v>59748.83</v>
      </c>
      <c r="AX26" s="4" t="s">
        <v>97</v>
      </c>
      <c r="AY26" s="8" t="s">
        <v>97</v>
      </c>
      <c r="AZ26" s="7" t="s">
        <v>97</v>
      </c>
      <c r="BA26" s="7" t="s">
        <v>97</v>
      </c>
      <c r="BB26" s="7">
        <v>0.1214</v>
      </c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>
        <v>0.0634</v>
      </c>
      <c r="BJ26" s="4">
        <v>1634</v>
      </c>
      <c r="BK26" s="8">
        <v>28825.12</v>
      </c>
      <c r="BL26" s="2" t="s">
        <v>163</v>
      </c>
      <c r="BM26" s="7">
        <v>0.2387</v>
      </c>
      <c r="BN26" s="7">
        <v>0.2517</v>
      </c>
      <c r="BO26" s="4">
        <v>390</v>
      </c>
      <c r="BP26" s="8">
        <v>7255.18</v>
      </c>
      <c r="BQ26" s="4"/>
      <c r="BR26" s="8"/>
      <c r="BS26" s="7"/>
      <c r="BT26" s="7"/>
      <c r="BU26" s="2" t="s">
        <v>104</v>
      </c>
      <c r="BV26" s="2" t="s">
        <v>94</v>
      </c>
      <c r="BW26" s="2" t="s">
        <v>105</v>
      </c>
      <c r="BX26" s="2" t="s">
        <v>153</v>
      </c>
      <c r="BY26" s="2" t="s">
        <v>107</v>
      </c>
      <c r="BZ26" s="2" t="s">
        <v>97</v>
      </c>
    </row>
    <row r="27">
      <c r="A27" s="2" t="s">
        <v>186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90</v>
      </c>
      <c r="H27" s="2" t="s">
        <v>90</v>
      </c>
      <c r="I27" s="2" t="s">
        <v>91</v>
      </c>
      <c r="J27" s="2" t="s">
        <v>109</v>
      </c>
      <c r="K27" s="2" t="s">
        <v>184</v>
      </c>
      <c r="L27" s="3">
        <v>19</v>
      </c>
      <c r="M27" s="3">
        <v>19.95</v>
      </c>
      <c r="N27" s="3">
        <v>37.99</v>
      </c>
      <c r="O27" s="2" t="s">
        <v>94</v>
      </c>
      <c r="P27" s="2" t="s">
        <v>187</v>
      </c>
      <c r="Q27" s="2" t="s">
        <v>96</v>
      </c>
      <c r="R27" s="2" t="s">
        <v>97</v>
      </c>
      <c r="S27" s="2" t="s">
        <v>185</v>
      </c>
      <c r="T27" s="2" t="s">
        <v>90</v>
      </c>
      <c r="U27" s="2" t="s">
        <v>126</v>
      </c>
      <c r="V27" s="2" t="s">
        <v>99</v>
      </c>
      <c r="W27" s="2" t="s">
        <v>100</v>
      </c>
      <c r="X27" s="2" t="s">
        <v>159</v>
      </c>
      <c r="Y27" s="2" t="s">
        <v>160</v>
      </c>
      <c r="Z27" s="4">
        <v>3098</v>
      </c>
      <c r="AA27" s="4">
        <f>=ROUNDDOWN(23.6488549618321,0)</f>
      </c>
      <c r="AB27" s="5">
        <v>131</v>
      </c>
      <c r="AC27" s="2" t="s">
        <v>119</v>
      </c>
      <c r="AD27" s="4">
        <v>400</v>
      </c>
      <c r="AE27" s="4">
        <v>2100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1206</v>
      </c>
      <c r="AQ27" s="8">
        <v>28719.47</v>
      </c>
      <c r="AR27" s="4"/>
      <c r="AS27" s="8"/>
      <c r="AT27" s="7"/>
      <c r="AU27" s="7"/>
      <c r="AV27" s="4" t="s">
        <v>97</v>
      </c>
      <c r="AW27" s="8" t="s">
        <v>97</v>
      </c>
      <c r="AX27" s="4" t="s">
        <v>97</v>
      </c>
      <c r="AY27" s="8" t="s">
        <v>97</v>
      </c>
      <c r="AZ27" s="7" t="s">
        <v>97</v>
      </c>
      <c r="BA27" s="7" t="s">
        <v>97</v>
      </c>
      <c r="BB27" s="7">
        <v>0.4807</v>
      </c>
      <c r="BC27" s="4" t="s">
        <v>97</v>
      </c>
      <c r="BD27" s="8" t="s">
        <v>97</v>
      </c>
      <c r="BE27" s="4" t="s">
        <v>97</v>
      </c>
      <c r="BF27" s="8" t="s">
        <v>97</v>
      </c>
      <c r="BG27" s="7" t="s">
        <v>97</v>
      </c>
      <c r="BH27" s="7" t="s">
        <v>97</v>
      </c>
      <c r="BI27" s="7" t="s">
        <v>97</v>
      </c>
      <c r="BJ27" s="4">
        <v>3388</v>
      </c>
      <c r="BK27" s="8">
        <v>71710.69</v>
      </c>
      <c r="BL27" s="2" t="s">
        <v>165</v>
      </c>
      <c r="BM27" s="7">
        <v>0.356</v>
      </c>
      <c r="BN27" s="7">
        <v>0.4005</v>
      </c>
      <c r="BO27" s="4">
        <v>1206</v>
      </c>
      <c r="BP27" s="8">
        <v>28719.47</v>
      </c>
      <c r="BQ27" s="4"/>
      <c r="BR27" s="8"/>
      <c r="BS27" s="7"/>
      <c r="BT27" s="7"/>
      <c r="BU27" s="2" t="s">
        <v>104</v>
      </c>
      <c r="BV27" s="2" t="s">
        <v>94</v>
      </c>
      <c r="BW27" s="2" t="s">
        <v>105</v>
      </c>
      <c r="BX27" s="2" t="s">
        <v>106</v>
      </c>
      <c r="BY27" s="2" t="s">
        <v>107</v>
      </c>
      <c r="BZ27" s="2" t="s">
        <v>97</v>
      </c>
    </row>
    <row r="28">
      <c r="A28" s="2" t="s">
        <v>188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90</v>
      </c>
      <c r="H28" s="2" t="s">
        <v>90</v>
      </c>
      <c r="I28" s="2" t="s">
        <v>91</v>
      </c>
      <c r="J28" s="2" t="s">
        <v>114</v>
      </c>
      <c r="K28" s="2" t="s">
        <v>184</v>
      </c>
      <c r="L28" s="3">
        <v>21.5</v>
      </c>
      <c r="M28" s="3">
        <v>22.58</v>
      </c>
      <c r="N28" s="3">
        <v>42.99</v>
      </c>
      <c r="O28" s="2" t="s">
        <v>94</v>
      </c>
      <c r="P28" s="2" t="s">
        <v>95</v>
      </c>
      <c r="Q28" s="2" t="s">
        <v>96</v>
      </c>
      <c r="R28" s="2" t="s">
        <v>97</v>
      </c>
      <c r="S28" s="2" t="s">
        <v>185</v>
      </c>
      <c r="T28" s="2" t="s">
        <v>90</v>
      </c>
      <c r="U28" s="2" t="s">
        <v>126</v>
      </c>
      <c r="V28" s="2" t="s">
        <v>99</v>
      </c>
      <c r="W28" s="2" t="s">
        <v>100</v>
      </c>
      <c r="X28" s="2" t="s">
        <v>159</v>
      </c>
      <c r="Y28" s="2" t="s">
        <v>160</v>
      </c>
      <c r="Z28" s="4">
        <v>1419</v>
      </c>
      <c r="AA28" s="4">
        <f>=ROUNDDOWN(19.4383561643836,0)</f>
      </c>
      <c r="AB28" s="5">
        <v>73</v>
      </c>
      <c r="AC28" s="2" t="s">
        <v>119</v>
      </c>
      <c r="AD28" s="4">
        <v>190</v>
      </c>
      <c r="AE28" s="4">
        <v>1390</v>
      </c>
      <c r="AF28" s="6">
        <v>65</v>
      </c>
      <c r="AG28" s="6"/>
      <c r="AH28" s="7">
        <v>0.97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721</v>
      </c>
      <c r="AQ28" s="8">
        <v>19382.68</v>
      </c>
      <c r="AR28" s="4"/>
      <c r="AS28" s="8"/>
      <c r="AT28" s="7"/>
      <c r="AU28" s="7"/>
      <c r="AV28" s="4" t="s">
        <v>97</v>
      </c>
      <c r="AW28" s="8" t="s">
        <v>97</v>
      </c>
      <c r="AX28" s="4" t="s">
        <v>97</v>
      </c>
      <c r="AY28" s="8" t="s">
        <v>97</v>
      </c>
      <c r="AZ28" s="7" t="s">
        <v>97</v>
      </c>
      <c r="BA28" s="7" t="s">
        <v>97</v>
      </c>
      <c r="BB28" s="7">
        <v>0.3244</v>
      </c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 t="s">
        <v>97</v>
      </c>
      <c r="BJ28" s="4">
        <v>1699</v>
      </c>
      <c r="BK28" s="8">
        <v>41334.09</v>
      </c>
      <c r="BL28" s="2" t="s">
        <v>161</v>
      </c>
      <c r="BM28" s="7">
        <v>0.4244</v>
      </c>
      <c r="BN28" s="7">
        <v>0.4689</v>
      </c>
      <c r="BO28" s="4">
        <v>721</v>
      </c>
      <c r="BP28" s="8">
        <v>19382.68</v>
      </c>
      <c r="BQ28" s="4"/>
      <c r="BR28" s="8"/>
      <c r="BS28" s="7"/>
      <c r="BT28" s="7"/>
      <c r="BU28" s="2" t="s">
        <v>104</v>
      </c>
      <c r="BV28" s="2" t="s">
        <v>94</v>
      </c>
      <c r="BW28" s="2" t="s">
        <v>105</v>
      </c>
      <c r="BX28" s="2" t="s">
        <v>131</v>
      </c>
      <c r="BY28" s="2" t="s">
        <v>107</v>
      </c>
      <c r="BZ28" s="2" t="s">
        <v>97</v>
      </c>
    </row>
    <row r="29">
      <c r="A29" s="2" t="s">
        <v>189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90</v>
      </c>
      <c r="H29" s="2" t="s">
        <v>90</v>
      </c>
      <c r="I29" s="2" t="s">
        <v>91</v>
      </c>
      <c r="J29" s="2" t="s">
        <v>118</v>
      </c>
      <c r="K29" s="2" t="s">
        <v>184</v>
      </c>
      <c r="L29" s="3">
        <v>21.5</v>
      </c>
      <c r="M29" s="3">
        <v>22.58</v>
      </c>
      <c r="N29" s="3">
        <v>42.99</v>
      </c>
      <c r="O29" s="2" t="s">
        <v>94</v>
      </c>
      <c r="P29" s="2" t="s">
        <v>168</v>
      </c>
      <c r="Q29" s="2" t="s">
        <v>96</v>
      </c>
      <c r="R29" s="2" t="s">
        <v>97</v>
      </c>
      <c r="S29" s="2" t="s">
        <v>185</v>
      </c>
      <c r="T29" s="2" t="s">
        <v>90</v>
      </c>
      <c r="U29" s="2" t="s">
        <v>126</v>
      </c>
      <c r="V29" s="2" t="s">
        <v>99</v>
      </c>
      <c r="W29" s="2" t="s">
        <v>100</v>
      </c>
      <c r="X29" s="2" t="s">
        <v>159</v>
      </c>
      <c r="Y29" s="2" t="s">
        <v>160</v>
      </c>
      <c r="Z29" s="4">
        <v>425</v>
      </c>
      <c r="AA29" s="4">
        <f>=ROUNDDOWN(30.3571428571429,0)</f>
      </c>
      <c r="AB29" s="5">
        <v>14</v>
      </c>
      <c r="AC29" s="2" t="s">
        <v>119</v>
      </c>
      <c r="AD29" s="4">
        <v>80</v>
      </c>
      <c r="AE29" s="4">
        <v>180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161</v>
      </c>
      <c r="AQ29" s="8">
        <v>4391.5</v>
      </c>
      <c r="AR29" s="4"/>
      <c r="AS29" s="8"/>
      <c r="AT29" s="7"/>
      <c r="AU29" s="7"/>
      <c r="AV29" s="4" t="s">
        <v>97</v>
      </c>
      <c r="AW29" s="8" t="s">
        <v>97</v>
      </c>
      <c r="AX29" s="4" t="s">
        <v>97</v>
      </c>
      <c r="AY29" s="8" t="s">
        <v>97</v>
      </c>
      <c r="AZ29" s="7" t="s">
        <v>97</v>
      </c>
      <c r="BA29" s="7" t="s">
        <v>97</v>
      </c>
      <c r="BB29" s="7">
        <v>0.0735</v>
      </c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 t="s">
        <v>97</v>
      </c>
      <c r="BJ29" s="4">
        <v>395</v>
      </c>
      <c r="BK29" s="8">
        <v>9684.13</v>
      </c>
      <c r="BL29" s="2" t="s">
        <v>190</v>
      </c>
      <c r="BM29" s="7">
        <v>0.4076</v>
      </c>
      <c r="BN29" s="7">
        <v>0.4535</v>
      </c>
      <c r="BO29" s="4">
        <v>161</v>
      </c>
      <c r="BP29" s="8">
        <v>4391.5</v>
      </c>
      <c r="BQ29" s="4"/>
      <c r="BR29" s="8"/>
      <c r="BS29" s="7"/>
      <c r="BT29" s="7"/>
      <c r="BU29" s="2" t="s">
        <v>104</v>
      </c>
      <c r="BV29" s="2" t="s">
        <v>94</v>
      </c>
      <c r="BW29" s="2" t="s">
        <v>105</v>
      </c>
      <c r="BX29" s="2" t="s">
        <v>105</v>
      </c>
      <c r="BY29" s="2" t="s">
        <v>107</v>
      </c>
      <c r="BZ29" s="2" t="s">
        <v>97</v>
      </c>
    </row>
    <row r="30">
      <c r="A30" s="2" t="s">
        <v>191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90</v>
      </c>
      <c r="H30" s="2" t="s">
        <v>90</v>
      </c>
      <c r="I30" s="2" t="s">
        <v>91</v>
      </c>
      <c r="J30" s="2" t="s">
        <v>92</v>
      </c>
      <c r="K30" s="2" t="s">
        <v>192</v>
      </c>
      <c r="L30" s="3">
        <v>16.5</v>
      </c>
      <c r="M30" s="3">
        <v>17.32</v>
      </c>
      <c r="N30" s="3">
        <v>32.99</v>
      </c>
      <c r="O30" s="2" t="s">
        <v>94</v>
      </c>
      <c r="P30" s="2" t="s">
        <v>142</v>
      </c>
      <c r="Q30" s="2" t="s">
        <v>96</v>
      </c>
      <c r="R30" s="2" t="s">
        <v>97</v>
      </c>
      <c r="S30" s="2" t="s">
        <v>193</v>
      </c>
      <c r="T30" s="2" t="s">
        <v>90</v>
      </c>
      <c r="U30" s="2" t="s">
        <v>97</v>
      </c>
      <c r="V30" s="2" t="s">
        <v>99</v>
      </c>
      <c r="W30" s="2" t="s">
        <v>100</v>
      </c>
      <c r="X30" s="2" t="s">
        <v>97</v>
      </c>
      <c r="Y30" s="2" t="s">
        <v>101</v>
      </c>
      <c r="Z30" s="4">
        <v>92</v>
      </c>
      <c r="AA30" s="4">
        <f>=ROUNDDOWN(6.09271523178808,0)</f>
      </c>
      <c r="AB30" s="5">
        <v>15.1</v>
      </c>
      <c r="AC30" s="2" t="s">
        <v>97</v>
      </c>
      <c r="AD30" s="4"/>
      <c r="AE30" s="4"/>
      <c r="AF30" s="6">
        <v>65</v>
      </c>
      <c r="AG30" s="6"/>
      <c r="AH30" s="7">
        <v>0.9099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334</v>
      </c>
      <c r="AQ30" s="8">
        <v>5602.63</v>
      </c>
      <c r="AR30" s="4"/>
      <c r="AS30" s="8"/>
      <c r="AT30" s="7"/>
      <c r="AU30" s="7"/>
      <c r="AV30" s="4">
        <v>2418</v>
      </c>
      <c r="AW30" s="8">
        <v>55517.85</v>
      </c>
      <c r="AX30" s="4" t="s">
        <v>97</v>
      </c>
      <c r="AY30" s="8" t="s">
        <v>97</v>
      </c>
      <c r="AZ30" s="7" t="s">
        <v>97</v>
      </c>
      <c r="BA30" s="7" t="s">
        <v>97</v>
      </c>
      <c r="BB30" s="7">
        <v>0.1009</v>
      </c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>
        <v>0.0589</v>
      </c>
      <c r="BJ30" s="4">
        <v>703</v>
      </c>
      <c r="BK30" s="8">
        <v>11819.26</v>
      </c>
      <c r="BL30" s="2" t="s">
        <v>194</v>
      </c>
      <c r="BM30" s="7">
        <v>0.4751</v>
      </c>
      <c r="BN30" s="7">
        <v>0.474</v>
      </c>
      <c r="BO30" s="4">
        <v>334</v>
      </c>
      <c r="BP30" s="8">
        <v>5602.63</v>
      </c>
      <c r="BQ30" s="4"/>
      <c r="BR30" s="8"/>
      <c r="BS30" s="7"/>
      <c r="BT30" s="7"/>
      <c r="BU30" s="2" t="s">
        <v>104</v>
      </c>
      <c r="BV30" s="2" t="s">
        <v>94</v>
      </c>
      <c r="BW30" s="2" t="s">
        <v>105</v>
      </c>
      <c r="BX30" s="2" t="s">
        <v>195</v>
      </c>
      <c r="BY30" s="2" t="s">
        <v>107</v>
      </c>
      <c r="BZ30" s="2" t="s">
        <v>97</v>
      </c>
    </row>
    <row r="31">
      <c r="A31" s="2" t="s">
        <v>196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90</v>
      </c>
      <c r="H31" s="2" t="s">
        <v>90</v>
      </c>
      <c r="I31" s="2" t="s">
        <v>91</v>
      </c>
      <c r="J31" s="2" t="s">
        <v>109</v>
      </c>
      <c r="K31" s="2" t="s">
        <v>192</v>
      </c>
      <c r="L31" s="3">
        <v>19</v>
      </c>
      <c r="M31" s="3">
        <v>19.95</v>
      </c>
      <c r="N31" s="3">
        <v>37.99</v>
      </c>
      <c r="O31" s="2" t="s">
        <v>94</v>
      </c>
      <c r="P31" s="2" t="s">
        <v>142</v>
      </c>
      <c r="Q31" s="2" t="s">
        <v>96</v>
      </c>
      <c r="R31" s="2" t="s">
        <v>97</v>
      </c>
      <c r="S31" s="2" t="s">
        <v>193</v>
      </c>
      <c r="T31" s="2" t="s">
        <v>90</v>
      </c>
      <c r="U31" s="2" t="s">
        <v>97</v>
      </c>
      <c r="V31" s="2" t="s">
        <v>99</v>
      </c>
      <c r="W31" s="2" t="s">
        <v>100</v>
      </c>
      <c r="X31" s="2" t="s">
        <v>97</v>
      </c>
      <c r="Y31" s="2" t="s">
        <v>101</v>
      </c>
      <c r="Z31" s="4"/>
      <c r="AA31" s="4">
        <f>=ROUNDDOWN({0},0)</f>
      </c>
      <c r="AB31" s="5">
        <v>50.2</v>
      </c>
      <c r="AC31" s="2" t="s">
        <v>97</v>
      </c>
      <c r="AD31" s="4"/>
      <c r="AE31" s="4"/>
      <c r="AF31" s="6">
        <v>65</v>
      </c>
      <c r="AG31" s="6"/>
      <c r="AH31" s="7">
        <v>0.9528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1241</v>
      </c>
      <c r="AQ31" s="8">
        <v>27445.95</v>
      </c>
      <c r="AR31" s="4"/>
      <c r="AS31" s="8"/>
      <c r="AT31" s="7"/>
      <c r="AU31" s="7"/>
      <c r="AV31" s="4" t="s">
        <v>97</v>
      </c>
      <c r="AW31" s="8" t="s">
        <v>97</v>
      </c>
      <c r="AX31" s="4" t="s">
        <v>97</v>
      </c>
      <c r="AY31" s="8" t="s">
        <v>97</v>
      </c>
      <c r="AZ31" s="7" t="s">
        <v>97</v>
      </c>
      <c r="BA31" s="7" t="s">
        <v>97</v>
      </c>
      <c r="BB31" s="7">
        <v>0.4944</v>
      </c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 t="s">
        <v>97</v>
      </c>
      <c r="BJ31" s="4">
        <v>2275</v>
      </c>
      <c r="BK31" s="8">
        <v>47415.48</v>
      </c>
      <c r="BL31" s="2" t="s">
        <v>197</v>
      </c>
      <c r="BM31" s="7">
        <v>0.5455</v>
      </c>
      <c r="BN31" s="7">
        <v>0.5788</v>
      </c>
      <c r="BO31" s="4">
        <v>1241</v>
      </c>
      <c r="BP31" s="8">
        <v>27445.95</v>
      </c>
      <c r="BQ31" s="4"/>
      <c r="BR31" s="8"/>
      <c r="BS31" s="7"/>
      <c r="BT31" s="7"/>
      <c r="BU31" s="2" t="s">
        <v>104</v>
      </c>
      <c r="BV31" s="2" t="s">
        <v>94</v>
      </c>
      <c r="BW31" s="2" t="s">
        <v>105</v>
      </c>
      <c r="BX31" s="2" t="s">
        <v>198</v>
      </c>
      <c r="BY31" s="2" t="s">
        <v>107</v>
      </c>
      <c r="BZ31" s="2" t="s">
        <v>97</v>
      </c>
    </row>
    <row r="32">
      <c r="A32" s="2" t="s">
        <v>199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90</v>
      </c>
      <c r="H32" s="2" t="s">
        <v>90</v>
      </c>
      <c r="I32" s="2" t="s">
        <v>91</v>
      </c>
      <c r="J32" s="2" t="s">
        <v>114</v>
      </c>
      <c r="K32" s="2" t="s">
        <v>192</v>
      </c>
      <c r="L32" s="3">
        <v>21.5</v>
      </c>
      <c r="M32" s="3">
        <v>22.58</v>
      </c>
      <c r="N32" s="3">
        <v>42.99</v>
      </c>
      <c r="O32" s="2" t="s">
        <v>94</v>
      </c>
      <c r="P32" s="2" t="s">
        <v>142</v>
      </c>
      <c r="Q32" s="2" t="s">
        <v>96</v>
      </c>
      <c r="R32" s="2" t="s">
        <v>97</v>
      </c>
      <c r="S32" s="2" t="s">
        <v>193</v>
      </c>
      <c r="T32" s="2" t="s">
        <v>90</v>
      </c>
      <c r="U32" s="2" t="s">
        <v>97</v>
      </c>
      <c r="V32" s="2" t="s">
        <v>99</v>
      </c>
      <c r="W32" s="2" t="s">
        <v>100</v>
      </c>
      <c r="X32" s="2" t="s">
        <v>97</v>
      </c>
      <c r="Y32" s="2" t="s">
        <v>101</v>
      </c>
      <c r="Z32" s="4">
        <v>171</v>
      </c>
      <c r="AA32" s="4">
        <f>=ROUNDDOWN(6.57692307692308,0)</f>
      </c>
      <c r="AB32" s="5">
        <v>26</v>
      </c>
      <c r="AC32" s="2" t="s">
        <v>97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672</v>
      </c>
      <c r="AQ32" s="8">
        <v>17734.5</v>
      </c>
      <c r="AR32" s="4"/>
      <c r="AS32" s="8"/>
      <c r="AT32" s="7"/>
      <c r="AU32" s="7"/>
      <c r="AV32" s="4" t="s">
        <v>97</v>
      </c>
      <c r="AW32" s="8" t="s">
        <v>97</v>
      </c>
      <c r="AX32" s="4" t="s">
        <v>97</v>
      </c>
      <c r="AY32" s="8" t="s">
        <v>97</v>
      </c>
      <c r="AZ32" s="7" t="s">
        <v>97</v>
      </c>
      <c r="BA32" s="7" t="s">
        <v>97</v>
      </c>
      <c r="BB32" s="7">
        <v>0.3194</v>
      </c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 t="s">
        <v>97</v>
      </c>
      <c r="BJ32" s="4">
        <v>1264</v>
      </c>
      <c r="BK32" s="8">
        <v>30936.34</v>
      </c>
      <c r="BL32" s="2" t="s">
        <v>200</v>
      </c>
      <c r="BM32" s="7">
        <v>0.5316</v>
      </c>
      <c r="BN32" s="7">
        <v>0.5733</v>
      </c>
      <c r="BO32" s="4">
        <v>672</v>
      </c>
      <c r="BP32" s="8">
        <v>17734.5</v>
      </c>
      <c r="BQ32" s="4"/>
      <c r="BR32" s="8"/>
      <c r="BS32" s="7"/>
      <c r="BT32" s="7"/>
      <c r="BU32" s="2" t="s">
        <v>104</v>
      </c>
      <c r="BV32" s="2" t="s">
        <v>94</v>
      </c>
      <c r="BW32" s="2" t="s">
        <v>105</v>
      </c>
      <c r="BX32" s="2" t="s">
        <v>153</v>
      </c>
      <c r="BY32" s="2" t="s">
        <v>107</v>
      </c>
      <c r="BZ32" s="2" t="s">
        <v>97</v>
      </c>
    </row>
    <row r="33">
      <c r="A33" s="2" t="s">
        <v>201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90</v>
      </c>
      <c r="H33" s="2" t="s">
        <v>90</v>
      </c>
      <c r="I33" s="2" t="s">
        <v>91</v>
      </c>
      <c r="J33" s="2" t="s">
        <v>118</v>
      </c>
      <c r="K33" s="2" t="s">
        <v>192</v>
      </c>
      <c r="L33" s="3">
        <v>21.5</v>
      </c>
      <c r="M33" s="3">
        <v>22.58</v>
      </c>
      <c r="N33" s="3">
        <v>42.99</v>
      </c>
      <c r="O33" s="2" t="s">
        <v>150</v>
      </c>
      <c r="P33" s="2" t="s">
        <v>142</v>
      </c>
      <c r="Q33" s="2" t="s">
        <v>96</v>
      </c>
      <c r="R33" s="2" t="s">
        <v>97</v>
      </c>
      <c r="S33" s="2" t="s">
        <v>193</v>
      </c>
      <c r="T33" s="2" t="s">
        <v>90</v>
      </c>
      <c r="U33" s="2" t="s">
        <v>97</v>
      </c>
      <c r="V33" s="2" t="s">
        <v>99</v>
      </c>
      <c r="W33" s="2" t="s">
        <v>100</v>
      </c>
      <c r="X33" s="2" t="s">
        <v>97</v>
      </c>
      <c r="Y33" s="2" t="s">
        <v>101</v>
      </c>
      <c r="Z33" s="4"/>
      <c r="AA33" s="4">
        <f>=ROUNDDOWN({0},0)</f>
      </c>
      <c r="AB33" s="5">
        <v>0.4</v>
      </c>
      <c r="AC33" s="2" t="s">
        <v>97</v>
      </c>
      <c r="AD33" s="4"/>
      <c r="AE33" s="4"/>
      <c r="AF33" s="6">
        <v>65</v>
      </c>
      <c r="AG33" s="6"/>
      <c r="AH33" s="7">
        <v>0.824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>
        <v>171</v>
      </c>
      <c r="AQ33" s="8">
        <v>4734.77</v>
      </c>
      <c r="AR33" s="4"/>
      <c r="AS33" s="8"/>
      <c r="AT33" s="7"/>
      <c r="AU33" s="7"/>
      <c r="AV33" s="4" t="s">
        <v>97</v>
      </c>
      <c r="AW33" s="8" t="s">
        <v>97</v>
      </c>
      <c r="AX33" s="4" t="s">
        <v>97</v>
      </c>
      <c r="AY33" s="8" t="s">
        <v>97</v>
      </c>
      <c r="AZ33" s="7" t="s">
        <v>97</v>
      </c>
      <c r="BA33" s="7" t="s">
        <v>97</v>
      </c>
      <c r="BB33" s="7">
        <v>0.0853</v>
      </c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 t="s">
        <v>97</v>
      </c>
      <c r="BJ33" s="4">
        <v>294</v>
      </c>
      <c r="BK33" s="8">
        <v>7464.98</v>
      </c>
      <c r="BL33" s="2" t="s">
        <v>202</v>
      </c>
      <c r="BM33" s="7">
        <v>0.5816</v>
      </c>
      <c r="BN33" s="7">
        <v>0.6343</v>
      </c>
      <c r="BO33" s="4">
        <v>171</v>
      </c>
      <c r="BP33" s="8">
        <v>4734.77</v>
      </c>
      <c r="BQ33" s="4"/>
      <c r="BR33" s="8"/>
      <c r="BS33" s="7"/>
      <c r="BT33" s="7"/>
      <c r="BU33" s="2" t="s">
        <v>104</v>
      </c>
      <c r="BV33" s="2" t="s">
        <v>152</v>
      </c>
      <c r="BW33" s="2" t="s">
        <v>105</v>
      </c>
      <c r="BX33" s="2" t="s">
        <v>176</v>
      </c>
      <c r="BY33" s="2" t="s">
        <v>107</v>
      </c>
      <c r="BZ33" s="2" t="s">
        <v>97</v>
      </c>
    </row>
    <row r="34">
      <c r="A34" s="2" t="s">
        <v>203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90</v>
      </c>
      <c r="H34" s="2" t="s">
        <v>90</v>
      </c>
      <c r="I34" s="2" t="s">
        <v>91</v>
      </c>
      <c r="J34" s="2" t="s">
        <v>92</v>
      </c>
      <c r="K34" s="2" t="s">
        <v>204</v>
      </c>
      <c r="L34" s="3">
        <v>16.5</v>
      </c>
      <c r="M34" s="3">
        <v>17.32</v>
      </c>
      <c r="N34" s="3">
        <v>32.99</v>
      </c>
      <c r="O34" s="2" t="s">
        <v>94</v>
      </c>
      <c r="P34" s="2" t="s">
        <v>142</v>
      </c>
      <c r="Q34" s="2" t="s">
        <v>96</v>
      </c>
      <c r="R34" s="2" t="s">
        <v>97</v>
      </c>
      <c r="S34" s="2" t="s">
        <v>205</v>
      </c>
      <c r="T34" s="2" t="s">
        <v>90</v>
      </c>
      <c r="U34" s="2" t="s">
        <v>97</v>
      </c>
      <c r="V34" s="2" t="s">
        <v>99</v>
      </c>
      <c r="W34" s="2" t="s">
        <v>100</v>
      </c>
      <c r="X34" s="2" t="s">
        <v>97</v>
      </c>
      <c r="Y34" s="2" t="s">
        <v>101</v>
      </c>
      <c r="Z34" s="4">
        <v>10</v>
      </c>
      <c r="AA34" s="4">
        <f>=ROUNDDOWN(1.04166666666667,0)</f>
      </c>
      <c r="AB34" s="5">
        <v>9.6</v>
      </c>
      <c r="AC34" s="2" t="s">
        <v>97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274</v>
      </c>
      <c r="AQ34" s="8">
        <v>5660.38</v>
      </c>
      <c r="AR34" s="4"/>
      <c r="AS34" s="8"/>
      <c r="AT34" s="7"/>
      <c r="AU34" s="7"/>
      <c r="AV34" s="4">
        <v>2122</v>
      </c>
      <c r="AW34" s="8">
        <v>53722.39</v>
      </c>
      <c r="AX34" s="4" t="s">
        <v>97</v>
      </c>
      <c r="AY34" s="8" t="s">
        <v>97</v>
      </c>
      <c r="AZ34" s="7" t="s">
        <v>97</v>
      </c>
      <c r="BA34" s="7" t="s">
        <v>97</v>
      </c>
      <c r="BB34" s="7">
        <v>0.1054</v>
      </c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>
        <v>0.057</v>
      </c>
      <c r="BJ34" s="4">
        <v>725</v>
      </c>
      <c r="BK34" s="8">
        <v>13172.14</v>
      </c>
      <c r="BL34" s="2" t="s">
        <v>206</v>
      </c>
      <c r="BM34" s="7">
        <v>0.3779</v>
      </c>
      <c r="BN34" s="7">
        <v>0.4297</v>
      </c>
      <c r="BO34" s="4">
        <v>274</v>
      </c>
      <c r="BP34" s="8">
        <v>5660.38</v>
      </c>
      <c r="BQ34" s="4"/>
      <c r="BR34" s="8"/>
      <c r="BS34" s="7"/>
      <c r="BT34" s="7"/>
      <c r="BU34" s="2" t="s">
        <v>104</v>
      </c>
      <c r="BV34" s="2" t="s">
        <v>94</v>
      </c>
      <c r="BW34" s="2" t="s">
        <v>105</v>
      </c>
      <c r="BX34" s="2" t="s">
        <v>182</v>
      </c>
      <c r="BY34" s="2" t="s">
        <v>107</v>
      </c>
      <c r="BZ34" s="2" t="s">
        <v>97</v>
      </c>
    </row>
    <row r="35">
      <c r="A35" s="2" t="s">
        <v>207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90</v>
      </c>
      <c r="H35" s="2" t="s">
        <v>90</v>
      </c>
      <c r="I35" s="2" t="s">
        <v>91</v>
      </c>
      <c r="J35" s="2" t="s">
        <v>109</v>
      </c>
      <c r="K35" s="2" t="s">
        <v>204</v>
      </c>
      <c r="L35" s="3">
        <v>19</v>
      </c>
      <c r="M35" s="3">
        <v>19.95</v>
      </c>
      <c r="N35" s="3">
        <v>37.99</v>
      </c>
      <c r="O35" s="2" t="s">
        <v>94</v>
      </c>
      <c r="P35" s="2" t="s">
        <v>142</v>
      </c>
      <c r="Q35" s="2" t="s">
        <v>96</v>
      </c>
      <c r="R35" s="2" t="s">
        <v>97</v>
      </c>
      <c r="S35" s="2" t="s">
        <v>205</v>
      </c>
      <c r="T35" s="2" t="s">
        <v>90</v>
      </c>
      <c r="U35" s="2" t="s">
        <v>97</v>
      </c>
      <c r="V35" s="2" t="s">
        <v>99</v>
      </c>
      <c r="W35" s="2" t="s">
        <v>100</v>
      </c>
      <c r="X35" s="2" t="s">
        <v>97</v>
      </c>
      <c r="Y35" s="2" t="s">
        <v>101</v>
      </c>
      <c r="Z35" s="4">
        <v>113</v>
      </c>
      <c r="AA35" s="4">
        <f>=ROUNDDOWN(2.33471074380165,0)</f>
      </c>
      <c r="AB35" s="5">
        <v>48.4</v>
      </c>
      <c r="AC35" s="2" t="s">
        <v>97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980</v>
      </c>
      <c r="AQ35" s="8">
        <v>24358.16</v>
      </c>
      <c r="AR35" s="4"/>
      <c r="AS35" s="8"/>
      <c r="AT35" s="7"/>
      <c r="AU35" s="7"/>
      <c r="AV35" s="4" t="s">
        <v>97</v>
      </c>
      <c r="AW35" s="8" t="s">
        <v>97</v>
      </c>
      <c r="AX35" s="4" t="s">
        <v>97</v>
      </c>
      <c r="AY35" s="8" t="s">
        <v>97</v>
      </c>
      <c r="AZ35" s="7" t="s">
        <v>97</v>
      </c>
      <c r="BA35" s="7" t="s">
        <v>97</v>
      </c>
      <c r="BB35" s="7">
        <v>0.4534</v>
      </c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 t="s">
        <v>97</v>
      </c>
      <c r="BJ35" s="4">
        <v>2262</v>
      </c>
      <c r="BK35" s="8">
        <v>48984.71</v>
      </c>
      <c r="BL35" s="2" t="s">
        <v>200</v>
      </c>
      <c r="BM35" s="7">
        <v>0.4332</v>
      </c>
      <c r="BN35" s="7">
        <v>0.4973</v>
      </c>
      <c r="BO35" s="4">
        <v>980</v>
      </c>
      <c r="BP35" s="8">
        <v>24358.16</v>
      </c>
      <c r="BQ35" s="4"/>
      <c r="BR35" s="8"/>
      <c r="BS35" s="7"/>
      <c r="BT35" s="7"/>
      <c r="BU35" s="2" t="s">
        <v>104</v>
      </c>
      <c r="BV35" s="2" t="s">
        <v>94</v>
      </c>
      <c r="BW35" s="2" t="s">
        <v>105</v>
      </c>
      <c r="BX35" s="2" t="s">
        <v>135</v>
      </c>
      <c r="BY35" s="2" t="s">
        <v>107</v>
      </c>
      <c r="BZ35" s="2" t="s">
        <v>97</v>
      </c>
    </row>
    <row r="36">
      <c r="A36" s="2" t="s">
        <v>208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90</v>
      </c>
      <c r="H36" s="2" t="s">
        <v>90</v>
      </c>
      <c r="I36" s="2" t="s">
        <v>91</v>
      </c>
      <c r="J36" s="2" t="s">
        <v>114</v>
      </c>
      <c r="K36" s="2" t="s">
        <v>204</v>
      </c>
      <c r="L36" s="3">
        <v>21.5</v>
      </c>
      <c r="M36" s="3">
        <v>22.58</v>
      </c>
      <c r="N36" s="3">
        <v>42.99</v>
      </c>
      <c r="O36" s="2" t="s">
        <v>150</v>
      </c>
      <c r="P36" s="2" t="s">
        <v>142</v>
      </c>
      <c r="Q36" s="2" t="s">
        <v>96</v>
      </c>
      <c r="R36" s="2" t="s">
        <v>97</v>
      </c>
      <c r="S36" s="2" t="s">
        <v>205</v>
      </c>
      <c r="T36" s="2" t="s">
        <v>90</v>
      </c>
      <c r="U36" s="2" t="s">
        <v>97</v>
      </c>
      <c r="V36" s="2" t="s">
        <v>99</v>
      </c>
      <c r="W36" s="2" t="s">
        <v>100</v>
      </c>
      <c r="X36" s="2" t="s">
        <v>97</v>
      </c>
      <c r="Y36" s="2" t="s">
        <v>101</v>
      </c>
      <c r="Z36" s="4"/>
      <c r="AA36" s="4">
        <f>=ROUNDDOWN({0},0)</f>
      </c>
      <c r="AB36" s="5">
        <v>1</v>
      </c>
      <c r="AC36" s="2" t="s">
        <v>97</v>
      </c>
      <c r="AD36" s="4"/>
      <c r="AE36" s="4"/>
      <c r="AF36" s="6">
        <v>65</v>
      </c>
      <c r="AG36" s="6"/>
      <c r="AH36" s="7">
        <v>0.8283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642</v>
      </c>
      <c r="AQ36" s="8">
        <v>17029.68</v>
      </c>
      <c r="AR36" s="4"/>
      <c r="AS36" s="8"/>
      <c r="AT36" s="7"/>
      <c r="AU36" s="7"/>
      <c r="AV36" s="4" t="s">
        <v>97</v>
      </c>
      <c r="AW36" s="8" t="s">
        <v>97</v>
      </c>
      <c r="AX36" s="4" t="s">
        <v>97</v>
      </c>
      <c r="AY36" s="8" t="s">
        <v>97</v>
      </c>
      <c r="AZ36" s="7" t="s">
        <v>97</v>
      </c>
      <c r="BA36" s="7" t="s">
        <v>97</v>
      </c>
      <c r="BB36" s="7">
        <v>0.317</v>
      </c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 t="s">
        <v>97</v>
      </c>
      <c r="BJ36" s="4">
        <v>1172</v>
      </c>
      <c r="BK36" s="8">
        <v>28714.99</v>
      </c>
      <c r="BL36" s="2" t="s">
        <v>209</v>
      </c>
      <c r="BM36" s="7">
        <v>0.5478</v>
      </c>
      <c r="BN36" s="7">
        <v>0.5931</v>
      </c>
      <c r="BO36" s="4">
        <v>642</v>
      </c>
      <c r="BP36" s="8">
        <v>17029.68</v>
      </c>
      <c r="BQ36" s="4"/>
      <c r="BR36" s="8"/>
      <c r="BS36" s="7"/>
      <c r="BT36" s="7"/>
      <c r="BU36" s="2" t="s">
        <v>104</v>
      </c>
      <c r="BV36" s="2" t="s">
        <v>152</v>
      </c>
      <c r="BW36" s="2" t="s">
        <v>105</v>
      </c>
      <c r="BX36" s="2" t="s">
        <v>210</v>
      </c>
      <c r="BY36" s="2" t="s">
        <v>107</v>
      </c>
      <c r="BZ36" s="2" t="s">
        <v>97</v>
      </c>
    </row>
    <row r="37">
      <c r="A37" s="2" t="s">
        <v>211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90</v>
      </c>
      <c r="H37" s="2" t="s">
        <v>90</v>
      </c>
      <c r="I37" s="2" t="s">
        <v>91</v>
      </c>
      <c r="J37" s="2" t="s">
        <v>118</v>
      </c>
      <c r="K37" s="2" t="s">
        <v>204</v>
      </c>
      <c r="L37" s="3">
        <v>21.5</v>
      </c>
      <c r="M37" s="3">
        <v>22.58</v>
      </c>
      <c r="N37" s="3">
        <v>42.99</v>
      </c>
      <c r="O37" s="2" t="s">
        <v>94</v>
      </c>
      <c r="P37" s="2" t="s">
        <v>142</v>
      </c>
      <c r="Q37" s="2" t="s">
        <v>96</v>
      </c>
      <c r="R37" s="2" t="s">
        <v>97</v>
      </c>
      <c r="S37" s="2" t="s">
        <v>205</v>
      </c>
      <c r="T37" s="2" t="s">
        <v>90</v>
      </c>
      <c r="U37" s="2" t="s">
        <v>97</v>
      </c>
      <c r="V37" s="2" t="s">
        <v>99</v>
      </c>
      <c r="W37" s="2" t="s">
        <v>100</v>
      </c>
      <c r="X37" s="2" t="s">
        <v>97</v>
      </c>
      <c r="Y37" s="2" t="s">
        <v>101</v>
      </c>
      <c r="Z37" s="4">
        <v>92</v>
      </c>
      <c r="AA37" s="4">
        <f>=ROUNDDOWN(8.36363636363636,0)</f>
      </c>
      <c r="AB37" s="5">
        <v>11</v>
      </c>
      <c r="AC37" s="2" t="s">
        <v>97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226</v>
      </c>
      <c r="AQ37" s="8">
        <v>6674.17</v>
      </c>
      <c r="AR37" s="4"/>
      <c r="AS37" s="8"/>
      <c r="AT37" s="7"/>
      <c r="AU37" s="7"/>
      <c r="AV37" s="4" t="s">
        <v>97</v>
      </c>
      <c r="AW37" s="8" t="s">
        <v>97</v>
      </c>
      <c r="AX37" s="4" t="s">
        <v>97</v>
      </c>
      <c r="AY37" s="8" t="s">
        <v>97</v>
      </c>
      <c r="AZ37" s="7" t="s">
        <v>97</v>
      </c>
      <c r="BA37" s="7" t="s">
        <v>97</v>
      </c>
      <c r="BB37" s="7">
        <v>0.1242</v>
      </c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 t="s">
        <v>97</v>
      </c>
      <c r="BJ37" s="4">
        <v>406</v>
      </c>
      <c r="BK37" s="8">
        <v>10661.68</v>
      </c>
      <c r="BL37" s="2" t="s">
        <v>212</v>
      </c>
      <c r="BM37" s="7">
        <v>0.5567</v>
      </c>
      <c r="BN37" s="7">
        <v>0.626</v>
      </c>
      <c r="BO37" s="4">
        <v>226</v>
      </c>
      <c r="BP37" s="8">
        <v>6674.17</v>
      </c>
      <c r="BQ37" s="4"/>
      <c r="BR37" s="8"/>
      <c r="BS37" s="7"/>
      <c r="BT37" s="7"/>
      <c r="BU37" s="2" t="s">
        <v>104</v>
      </c>
      <c r="BV37" s="2" t="s">
        <v>94</v>
      </c>
      <c r="BW37" s="2" t="s">
        <v>105</v>
      </c>
      <c r="BX37" s="2" t="s">
        <v>213</v>
      </c>
      <c r="BY37" s="2" t="s">
        <v>107</v>
      </c>
      <c r="BZ37" s="2" t="s">
        <v>97</v>
      </c>
    </row>
    <row r="38">
      <c r="A38" s="2" t="s">
        <v>214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90</v>
      </c>
      <c r="H38" s="2" t="s">
        <v>90</v>
      </c>
      <c r="I38" s="2" t="s">
        <v>91</v>
      </c>
      <c r="J38" s="2" t="s">
        <v>92</v>
      </c>
      <c r="K38" s="2" t="s">
        <v>215</v>
      </c>
      <c r="L38" s="3">
        <v>16.5</v>
      </c>
      <c r="M38" s="3">
        <v>17.32</v>
      </c>
      <c r="N38" s="3">
        <v>32.99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216</v>
      </c>
      <c r="T38" s="2" t="s">
        <v>90</v>
      </c>
      <c r="U38" s="2" t="s">
        <v>126</v>
      </c>
      <c r="V38" s="2" t="s">
        <v>99</v>
      </c>
      <c r="W38" s="2" t="s">
        <v>127</v>
      </c>
      <c r="X38" s="2" t="s">
        <v>100</v>
      </c>
      <c r="Y38" s="2" t="s">
        <v>128</v>
      </c>
      <c r="Z38" s="4">
        <v>2025</v>
      </c>
      <c r="AA38" s="4">
        <f>=ROUNDDOWN(22.752808988764,0)</f>
      </c>
      <c r="AB38" s="5">
        <v>89</v>
      </c>
      <c r="AC38" s="2" t="s">
        <v>119</v>
      </c>
      <c r="AD38" s="4">
        <v>220</v>
      </c>
      <c r="AE38" s="4">
        <v>1520</v>
      </c>
      <c r="AF38" s="6">
        <v>65</v>
      </c>
      <c r="AG38" s="6"/>
      <c r="AH38" s="7">
        <v>0.8627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459</v>
      </c>
      <c r="AQ38" s="8">
        <v>8884.11</v>
      </c>
      <c r="AR38" s="4"/>
      <c r="AS38" s="8"/>
      <c r="AT38" s="7"/>
      <c r="AU38" s="7"/>
      <c r="AV38" s="4">
        <v>2107</v>
      </c>
      <c r="AW38" s="8">
        <v>49124.05</v>
      </c>
      <c r="AX38" s="4" t="s">
        <v>97</v>
      </c>
      <c r="AY38" s="8" t="s">
        <v>97</v>
      </c>
      <c r="AZ38" s="7" t="s">
        <v>97</v>
      </c>
      <c r="BA38" s="7" t="s">
        <v>97</v>
      </c>
      <c r="BB38" s="7">
        <v>0.1809</v>
      </c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>
        <v>0.0521</v>
      </c>
      <c r="BJ38" s="4">
        <v>3209</v>
      </c>
      <c r="BK38" s="8">
        <v>59508.77</v>
      </c>
      <c r="BL38" s="2" t="s">
        <v>217</v>
      </c>
      <c r="BM38" s="7">
        <v>0.143</v>
      </c>
      <c r="BN38" s="7">
        <v>0.1493</v>
      </c>
      <c r="BO38" s="4">
        <v>459</v>
      </c>
      <c r="BP38" s="8">
        <v>8884.11</v>
      </c>
      <c r="BQ38" s="4"/>
      <c r="BR38" s="8"/>
      <c r="BS38" s="7"/>
      <c r="BT38" s="7"/>
      <c r="BU38" s="2" t="s">
        <v>104</v>
      </c>
      <c r="BV38" s="2" t="s">
        <v>94</v>
      </c>
      <c r="BW38" s="2" t="s">
        <v>105</v>
      </c>
      <c r="BX38" s="2" t="s">
        <v>153</v>
      </c>
      <c r="BY38" s="2" t="s">
        <v>107</v>
      </c>
      <c r="BZ38" s="2" t="s">
        <v>97</v>
      </c>
    </row>
    <row r="39">
      <c r="A39" s="2" t="s">
        <v>218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90</v>
      </c>
      <c r="H39" s="2" t="s">
        <v>90</v>
      </c>
      <c r="I39" s="2" t="s">
        <v>91</v>
      </c>
      <c r="J39" s="2" t="s">
        <v>109</v>
      </c>
      <c r="K39" s="2" t="s">
        <v>215</v>
      </c>
      <c r="L39" s="3">
        <v>19</v>
      </c>
      <c r="M39" s="3">
        <v>19.95</v>
      </c>
      <c r="N39" s="3">
        <v>37.99</v>
      </c>
      <c r="O39" s="2" t="s">
        <v>94</v>
      </c>
      <c r="P39" s="2" t="s">
        <v>110</v>
      </c>
      <c r="Q39" s="2" t="s">
        <v>96</v>
      </c>
      <c r="R39" s="2" t="s">
        <v>97</v>
      </c>
      <c r="S39" s="2" t="s">
        <v>216</v>
      </c>
      <c r="T39" s="2" t="s">
        <v>90</v>
      </c>
      <c r="U39" s="2" t="s">
        <v>126</v>
      </c>
      <c r="V39" s="2" t="s">
        <v>99</v>
      </c>
      <c r="W39" s="2" t="s">
        <v>127</v>
      </c>
      <c r="X39" s="2" t="s">
        <v>100</v>
      </c>
      <c r="Y39" s="2" t="s">
        <v>128</v>
      </c>
      <c r="Z39" s="4">
        <v>4611</v>
      </c>
      <c r="AA39" s="4">
        <f>=ROUNDDOWN(26.0508474576271,0)</f>
      </c>
      <c r="AB39" s="5">
        <v>177</v>
      </c>
      <c r="AC39" s="2" t="s">
        <v>219</v>
      </c>
      <c r="AD39" s="4">
        <v>2200</v>
      </c>
      <c r="AE39" s="4">
        <v>2200</v>
      </c>
      <c r="AF39" s="6">
        <v>65</v>
      </c>
      <c r="AG39" s="6"/>
      <c r="AH39" s="7">
        <v>0.9614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1092</v>
      </c>
      <c r="AQ39" s="8">
        <v>25384.93</v>
      </c>
      <c r="AR39" s="4"/>
      <c r="AS39" s="8"/>
      <c r="AT39" s="7"/>
      <c r="AU39" s="7"/>
      <c r="AV39" s="4" t="s">
        <v>97</v>
      </c>
      <c r="AW39" s="8" t="s">
        <v>97</v>
      </c>
      <c r="AX39" s="4" t="s">
        <v>97</v>
      </c>
      <c r="AY39" s="8" t="s">
        <v>97</v>
      </c>
      <c r="AZ39" s="7" t="s">
        <v>97</v>
      </c>
      <c r="BA39" s="7" t="s">
        <v>97</v>
      </c>
      <c r="BB39" s="7">
        <v>0.5168</v>
      </c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 t="s">
        <v>97</v>
      </c>
      <c r="BJ39" s="4">
        <v>5226</v>
      </c>
      <c r="BK39" s="8">
        <v>110974.88</v>
      </c>
      <c r="BL39" s="2" t="s">
        <v>220</v>
      </c>
      <c r="BM39" s="7">
        <v>0.209</v>
      </c>
      <c r="BN39" s="7">
        <v>0.2287</v>
      </c>
      <c r="BO39" s="4">
        <v>1092</v>
      </c>
      <c r="BP39" s="8">
        <v>25384.93</v>
      </c>
      <c r="BQ39" s="4"/>
      <c r="BR39" s="8"/>
      <c r="BS39" s="7"/>
      <c r="BT39" s="7"/>
      <c r="BU39" s="2" t="s">
        <v>104</v>
      </c>
      <c r="BV39" s="2" t="s">
        <v>94</v>
      </c>
      <c r="BW39" s="2" t="s">
        <v>105</v>
      </c>
      <c r="BX39" s="2" t="s">
        <v>221</v>
      </c>
      <c r="BY39" s="2" t="s">
        <v>107</v>
      </c>
      <c r="BZ39" s="2" t="s">
        <v>97</v>
      </c>
    </row>
    <row r="40">
      <c r="A40" s="2" t="s">
        <v>222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90</v>
      </c>
      <c r="H40" s="2" t="s">
        <v>90</v>
      </c>
      <c r="I40" s="2" t="s">
        <v>91</v>
      </c>
      <c r="J40" s="2" t="s">
        <v>114</v>
      </c>
      <c r="K40" s="2" t="s">
        <v>215</v>
      </c>
      <c r="L40" s="3">
        <v>21.5</v>
      </c>
      <c r="M40" s="3">
        <v>22.58</v>
      </c>
      <c r="N40" s="3">
        <v>42.99</v>
      </c>
      <c r="O40" s="2" t="s">
        <v>94</v>
      </c>
      <c r="P40" s="2" t="s">
        <v>124</v>
      </c>
      <c r="Q40" s="2" t="s">
        <v>96</v>
      </c>
      <c r="R40" s="2" t="s">
        <v>97</v>
      </c>
      <c r="S40" s="2" t="s">
        <v>216</v>
      </c>
      <c r="T40" s="2" t="s">
        <v>90</v>
      </c>
      <c r="U40" s="2" t="s">
        <v>126</v>
      </c>
      <c r="V40" s="2" t="s">
        <v>99</v>
      </c>
      <c r="W40" s="2" t="s">
        <v>127</v>
      </c>
      <c r="X40" s="2" t="s">
        <v>100</v>
      </c>
      <c r="Y40" s="2" t="s">
        <v>128</v>
      </c>
      <c r="Z40" s="4">
        <v>1174</v>
      </c>
      <c r="AA40" s="4">
        <f>=ROUNDDOWN(18.0615384615385,0)</f>
      </c>
      <c r="AB40" s="5">
        <v>65</v>
      </c>
      <c r="AC40" s="2" t="s">
        <v>119</v>
      </c>
      <c r="AD40" s="4">
        <v>500</v>
      </c>
      <c r="AE40" s="4">
        <v>1500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>
        <v>444</v>
      </c>
      <c r="AQ40" s="8">
        <v>11846.79</v>
      </c>
      <c r="AR40" s="4"/>
      <c r="AS40" s="8"/>
      <c r="AT40" s="7"/>
      <c r="AU40" s="7"/>
      <c r="AV40" s="4" t="s">
        <v>97</v>
      </c>
      <c r="AW40" s="8" t="s">
        <v>97</v>
      </c>
      <c r="AX40" s="4" t="s">
        <v>97</v>
      </c>
      <c r="AY40" s="8" t="s">
        <v>97</v>
      </c>
      <c r="AZ40" s="7" t="s">
        <v>97</v>
      </c>
      <c r="BA40" s="7" t="s">
        <v>97</v>
      </c>
      <c r="BB40" s="7">
        <v>0.2412</v>
      </c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 t="s">
        <v>97</v>
      </c>
      <c r="BJ40" s="4">
        <v>1414</v>
      </c>
      <c r="BK40" s="8">
        <v>33783.63</v>
      </c>
      <c r="BL40" s="2" t="s">
        <v>223</v>
      </c>
      <c r="BM40" s="7">
        <v>0.314</v>
      </c>
      <c r="BN40" s="7">
        <v>0.3507</v>
      </c>
      <c r="BO40" s="4">
        <v>444</v>
      </c>
      <c r="BP40" s="8">
        <v>11846.79</v>
      </c>
      <c r="BQ40" s="4"/>
      <c r="BR40" s="8"/>
      <c r="BS40" s="7"/>
      <c r="BT40" s="7"/>
      <c r="BU40" s="2" t="s">
        <v>104</v>
      </c>
      <c r="BV40" s="2" t="s">
        <v>94</v>
      </c>
      <c r="BW40" s="2" t="s">
        <v>105</v>
      </c>
      <c r="BX40" s="2" t="s">
        <v>112</v>
      </c>
      <c r="BY40" s="2" t="s">
        <v>107</v>
      </c>
      <c r="BZ40" s="2" t="s">
        <v>97</v>
      </c>
    </row>
    <row r="41">
      <c r="A41" s="2" t="s">
        <v>224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90</v>
      </c>
      <c r="H41" s="2" t="s">
        <v>90</v>
      </c>
      <c r="I41" s="2" t="s">
        <v>91</v>
      </c>
      <c r="J41" s="2" t="s">
        <v>118</v>
      </c>
      <c r="K41" s="2" t="s">
        <v>215</v>
      </c>
      <c r="L41" s="3">
        <v>21.5</v>
      </c>
      <c r="M41" s="3">
        <v>22.58</v>
      </c>
      <c r="N41" s="3">
        <v>42.99</v>
      </c>
      <c r="O41" s="2" t="s">
        <v>94</v>
      </c>
      <c r="P41" s="2" t="s">
        <v>168</v>
      </c>
      <c r="Q41" s="2" t="s">
        <v>96</v>
      </c>
      <c r="R41" s="2" t="s">
        <v>97</v>
      </c>
      <c r="S41" s="2" t="s">
        <v>216</v>
      </c>
      <c r="T41" s="2" t="s">
        <v>90</v>
      </c>
      <c r="U41" s="2" t="s">
        <v>126</v>
      </c>
      <c r="V41" s="2" t="s">
        <v>99</v>
      </c>
      <c r="W41" s="2" t="s">
        <v>127</v>
      </c>
      <c r="X41" s="2" t="s">
        <v>100</v>
      </c>
      <c r="Y41" s="2" t="s">
        <v>128</v>
      </c>
      <c r="Z41" s="4">
        <v>363</v>
      </c>
      <c r="AA41" s="4">
        <f>=ROUNDDOWN(22.6875,0)</f>
      </c>
      <c r="AB41" s="5">
        <v>16</v>
      </c>
      <c r="AC41" s="2" t="s">
        <v>137</v>
      </c>
      <c r="AD41" s="4">
        <v>180</v>
      </c>
      <c r="AE41" s="4">
        <v>180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112</v>
      </c>
      <c r="AQ41" s="8">
        <v>3008.22</v>
      </c>
      <c r="AR41" s="4"/>
      <c r="AS41" s="8"/>
      <c r="AT41" s="7"/>
      <c r="AU41" s="7"/>
      <c r="AV41" s="4" t="s">
        <v>97</v>
      </c>
      <c r="AW41" s="8" t="s">
        <v>97</v>
      </c>
      <c r="AX41" s="4" t="s">
        <v>97</v>
      </c>
      <c r="AY41" s="8" t="s">
        <v>97</v>
      </c>
      <c r="AZ41" s="7" t="s">
        <v>97</v>
      </c>
      <c r="BA41" s="7" t="s">
        <v>97</v>
      </c>
      <c r="BB41" s="7">
        <v>0.0612</v>
      </c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 t="s">
        <v>97</v>
      </c>
      <c r="BJ41" s="4">
        <v>340</v>
      </c>
      <c r="BK41" s="8">
        <v>8177.1</v>
      </c>
      <c r="BL41" s="2" t="s">
        <v>155</v>
      </c>
      <c r="BM41" s="7">
        <v>0.3294</v>
      </c>
      <c r="BN41" s="7">
        <v>0.3679</v>
      </c>
      <c r="BO41" s="4">
        <v>112</v>
      </c>
      <c r="BP41" s="8">
        <v>3008.22</v>
      </c>
      <c r="BQ41" s="4"/>
      <c r="BR41" s="8"/>
      <c r="BS41" s="7"/>
      <c r="BT41" s="7"/>
      <c r="BU41" s="2" t="s">
        <v>104</v>
      </c>
      <c r="BV41" s="2" t="s">
        <v>94</v>
      </c>
      <c r="BW41" s="2" t="s">
        <v>105</v>
      </c>
      <c r="BX41" s="2" t="s">
        <v>225</v>
      </c>
      <c r="BY41" s="2" t="s">
        <v>107</v>
      </c>
      <c r="BZ41" s="2" t="s">
        <v>97</v>
      </c>
    </row>
    <row r="42">
      <c r="A42" s="2" t="s">
        <v>226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90</v>
      </c>
      <c r="H42" s="2" t="s">
        <v>90</v>
      </c>
      <c r="I42" s="2" t="s">
        <v>91</v>
      </c>
      <c r="J42" s="2" t="s">
        <v>92</v>
      </c>
      <c r="K42" s="2" t="s">
        <v>227</v>
      </c>
      <c r="L42" s="3">
        <v>16.5</v>
      </c>
      <c r="M42" s="3">
        <v>17.32</v>
      </c>
      <c r="N42" s="3">
        <v>32.99</v>
      </c>
      <c r="O42" s="2" t="s">
        <v>94</v>
      </c>
      <c r="P42" s="2" t="s">
        <v>142</v>
      </c>
      <c r="Q42" s="2" t="s">
        <v>96</v>
      </c>
      <c r="R42" s="2" t="s">
        <v>97</v>
      </c>
      <c r="S42" s="2" t="s">
        <v>228</v>
      </c>
      <c r="T42" s="2" t="s">
        <v>90</v>
      </c>
      <c r="U42" s="2" t="s">
        <v>97</v>
      </c>
      <c r="V42" s="2" t="s">
        <v>99</v>
      </c>
      <c r="W42" s="2" t="s">
        <v>100</v>
      </c>
      <c r="X42" s="2" t="s">
        <v>97</v>
      </c>
      <c r="Y42" s="2" t="s">
        <v>101</v>
      </c>
      <c r="Z42" s="4">
        <v>43</v>
      </c>
      <c r="AA42" s="4">
        <f>=ROUNDDOWN(2.20512820512821,0)</f>
      </c>
      <c r="AB42" s="5">
        <v>19.5</v>
      </c>
      <c r="AC42" s="2" t="s">
        <v>97</v>
      </c>
      <c r="AD42" s="4"/>
      <c r="AE42" s="4"/>
      <c r="AF42" s="6">
        <v>65</v>
      </c>
      <c r="AG42" s="6"/>
      <c r="AH42" s="7">
        <v>0.897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325</v>
      </c>
      <c r="AQ42" s="8">
        <v>6335.91</v>
      </c>
      <c r="AR42" s="4"/>
      <c r="AS42" s="8"/>
      <c r="AT42" s="7"/>
      <c r="AU42" s="7"/>
      <c r="AV42" s="4">
        <v>1960</v>
      </c>
      <c r="AW42" s="8">
        <v>45774.06</v>
      </c>
      <c r="AX42" s="4" t="s">
        <v>97</v>
      </c>
      <c r="AY42" s="8" t="s">
        <v>97</v>
      </c>
      <c r="AZ42" s="7" t="s">
        <v>97</v>
      </c>
      <c r="BA42" s="7" t="s">
        <v>97</v>
      </c>
      <c r="BB42" s="7">
        <v>0.1384</v>
      </c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>
        <v>0.0486</v>
      </c>
      <c r="BJ42" s="4">
        <v>673</v>
      </c>
      <c r="BK42" s="8">
        <v>12088.21</v>
      </c>
      <c r="BL42" s="2" t="s">
        <v>229</v>
      </c>
      <c r="BM42" s="7">
        <v>0.4829</v>
      </c>
      <c r="BN42" s="7">
        <v>0.5241</v>
      </c>
      <c r="BO42" s="4">
        <v>325</v>
      </c>
      <c r="BP42" s="8">
        <v>6335.91</v>
      </c>
      <c r="BQ42" s="4"/>
      <c r="BR42" s="8"/>
      <c r="BS42" s="7"/>
      <c r="BT42" s="7"/>
      <c r="BU42" s="2" t="s">
        <v>104</v>
      </c>
      <c r="BV42" s="2" t="s">
        <v>94</v>
      </c>
      <c r="BW42" s="2" t="s">
        <v>105</v>
      </c>
      <c r="BX42" s="2" t="s">
        <v>153</v>
      </c>
      <c r="BY42" s="2" t="s">
        <v>107</v>
      </c>
      <c r="BZ42" s="2" t="s">
        <v>97</v>
      </c>
    </row>
    <row r="43">
      <c r="A43" s="2" t="s">
        <v>230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90</v>
      </c>
      <c r="H43" s="2" t="s">
        <v>90</v>
      </c>
      <c r="I43" s="2" t="s">
        <v>91</v>
      </c>
      <c r="J43" s="2" t="s">
        <v>109</v>
      </c>
      <c r="K43" s="2" t="s">
        <v>227</v>
      </c>
      <c r="L43" s="3">
        <v>19</v>
      </c>
      <c r="M43" s="3">
        <v>19.95</v>
      </c>
      <c r="N43" s="3">
        <v>37.99</v>
      </c>
      <c r="O43" s="2" t="s">
        <v>94</v>
      </c>
      <c r="P43" s="2" t="s">
        <v>142</v>
      </c>
      <c r="Q43" s="2" t="s">
        <v>96</v>
      </c>
      <c r="R43" s="2" t="s">
        <v>97</v>
      </c>
      <c r="S43" s="2" t="s">
        <v>228</v>
      </c>
      <c r="T43" s="2" t="s">
        <v>90</v>
      </c>
      <c r="U43" s="2" t="s">
        <v>97</v>
      </c>
      <c r="V43" s="2" t="s">
        <v>99</v>
      </c>
      <c r="W43" s="2" t="s">
        <v>100</v>
      </c>
      <c r="X43" s="2" t="s">
        <v>97</v>
      </c>
      <c r="Y43" s="2" t="s">
        <v>101</v>
      </c>
      <c r="Z43" s="4"/>
      <c r="AA43" s="4">
        <f>=ROUNDDOWN({0},0)</f>
      </c>
      <c r="AB43" s="5">
        <v>47.3</v>
      </c>
      <c r="AC43" s="2" t="s">
        <v>97</v>
      </c>
      <c r="AD43" s="4"/>
      <c r="AE43" s="4"/>
      <c r="AF43" s="6">
        <v>65</v>
      </c>
      <c r="AG43" s="6"/>
      <c r="AH43" s="7">
        <v>0.8112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928</v>
      </c>
      <c r="AQ43" s="8">
        <v>20277.58</v>
      </c>
      <c r="AR43" s="4"/>
      <c r="AS43" s="8"/>
      <c r="AT43" s="7"/>
      <c r="AU43" s="7"/>
      <c r="AV43" s="4" t="s">
        <v>97</v>
      </c>
      <c r="AW43" s="8" t="s">
        <v>97</v>
      </c>
      <c r="AX43" s="4" t="s">
        <v>97</v>
      </c>
      <c r="AY43" s="8" t="s">
        <v>97</v>
      </c>
      <c r="AZ43" s="7" t="s">
        <v>97</v>
      </c>
      <c r="BA43" s="7" t="s">
        <v>97</v>
      </c>
      <c r="BB43" s="7">
        <v>0.443</v>
      </c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 t="s">
        <v>97</v>
      </c>
      <c r="BJ43" s="4">
        <v>1822</v>
      </c>
      <c r="BK43" s="8">
        <v>37582.98</v>
      </c>
      <c r="BL43" s="2" t="s">
        <v>231</v>
      </c>
      <c r="BM43" s="7">
        <v>0.5093</v>
      </c>
      <c r="BN43" s="7">
        <v>0.5395</v>
      </c>
      <c r="BO43" s="4">
        <v>928</v>
      </c>
      <c r="BP43" s="8">
        <v>20277.58</v>
      </c>
      <c r="BQ43" s="4"/>
      <c r="BR43" s="8"/>
      <c r="BS43" s="7"/>
      <c r="BT43" s="7"/>
      <c r="BU43" s="2" t="s">
        <v>104</v>
      </c>
      <c r="BV43" s="2" t="s">
        <v>94</v>
      </c>
      <c r="BW43" s="2" t="s">
        <v>105</v>
      </c>
      <c r="BX43" s="2" t="s">
        <v>232</v>
      </c>
      <c r="BY43" s="2" t="s">
        <v>107</v>
      </c>
      <c r="BZ43" s="2" t="s">
        <v>97</v>
      </c>
    </row>
    <row r="44">
      <c r="A44" s="2" t="s">
        <v>233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90</v>
      </c>
      <c r="H44" s="2" t="s">
        <v>90</v>
      </c>
      <c r="I44" s="2" t="s">
        <v>91</v>
      </c>
      <c r="J44" s="2" t="s">
        <v>114</v>
      </c>
      <c r="K44" s="2" t="s">
        <v>227</v>
      </c>
      <c r="L44" s="3">
        <v>21.5</v>
      </c>
      <c r="M44" s="3">
        <v>22.58</v>
      </c>
      <c r="N44" s="3">
        <v>42.99</v>
      </c>
      <c r="O44" s="2" t="s">
        <v>234</v>
      </c>
      <c r="P44" s="2" t="s">
        <v>142</v>
      </c>
      <c r="Q44" s="2" t="s">
        <v>96</v>
      </c>
      <c r="R44" s="2" t="s">
        <v>97</v>
      </c>
      <c r="S44" s="2" t="s">
        <v>228</v>
      </c>
      <c r="T44" s="2" t="s">
        <v>90</v>
      </c>
      <c r="U44" s="2" t="s">
        <v>97</v>
      </c>
      <c r="V44" s="2" t="s">
        <v>99</v>
      </c>
      <c r="W44" s="2" t="s">
        <v>100</v>
      </c>
      <c r="X44" s="2" t="s">
        <v>97</v>
      </c>
      <c r="Y44" s="2" t="s">
        <v>101</v>
      </c>
      <c r="Z44" s="4"/>
      <c r="AA44" s="4">
        <f>=ROUNDDOWN({0},0)</f>
      </c>
      <c r="AB44" s="5">
        <v>1.4</v>
      </c>
      <c r="AC44" s="2" t="s">
        <v>97</v>
      </c>
      <c r="AD44" s="4"/>
      <c r="AE44" s="4"/>
      <c r="AF44" s="6">
        <v>65</v>
      </c>
      <c r="AG44" s="6"/>
      <c r="AH44" s="7">
        <v>0.8755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>
        <v>561</v>
      </c>
      <c r="AQ44" s="8">
        <v>14913.61</v>
      </c>
      <c r="AR44" s="4"/>
      <c r="AS44" s="8"/>
      <c r="AT44" s="7"/>
      <c r="AU44" s="7"/>
      <c r="AV44" s="4" t="s">
        <v>97</v>
      </c>
      <c r="AW44" s="8" t="s">
        <v>97</v>
      </c>
      <c r="AX44" s="4" t="s">
        <v>97</v>
      </c>
      <c r="AY44" s="8" t="s">
        <v>97</v>
      </c>
      <c r="AZ44" s="7" t="s">
        <v>97</v>
      </c>
      <c r="BA44" s="7" t="s">
        <v>97</v>
      </c>
      <c r="BB44" s="7">
        <v>0.3258</v>
      </c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 t="s">
        <v>97</v>
      </c>
      <c r="BJ44" s="4">
        <v>1222</v>
      </c>
      <c r="BK44" s="8">
        <v>29538.82</v>
      </c>
      <c r="BL44" s="2" t="s">
        <v>235</v>
      </c>
      <c r="BM44" s="7">
        <v>0.4591</v>
      </c>
      <c r="BN44" s="7">
        <v>0.5049</v>
      </c>
      <c r="BO44" s="4">
        <v>561</v>
      </c>
      <c r="BP44" s="8">
        <v>14913.61</v>
      </c>
      <c r="BQ44" s="4"/>
      <c r="BR44" s="8"/>
      <c r="BS44" s="7"/>
      <c r="BT44" s="7"/>
      <c r="BU44" s="2" t="s">
        <v>104</v>
      </c>
      <c r="BV44" s="2" t="s">
        <v>152</v>
      </c>
      <c r="BW44" s="2" t="s">
        <v>105</v>
      </c>
      <c r="BX44" s="2" t="s">
        <v>112</v>
      </c>
      <c r="BY44" s="2" t="s">
        <v>107</v>
      </c>
      <c r="BZ44" s="2" t="s">
        <v>97</v>
      </c>
    </row>
    <row r="45">
      <c r="A45" s="2" t="s">
        <v>236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90</v>
      </c>
      <c r="H45" s="2" t="s">
        <v>90</v>
      </c>
      <c r="I45" s="2" t="s">
        <v>91</v>
      </c>
      <c r="J45" s="2" t="s">
        <v>118</v>
      </c>
      <c r="K45" s="2" t="s">
        <v>227</v>
      </c>
      <c r="L45" s="3">
        <v>21.5</v>
      </c>
      <c r="M45" s="3">
        <v>22.58</v>
      </c>
      <c r="N45" s="3">
        <v>42.99</v>
      </c>
      <c r="O45" s="2" t="s">
        <v>94</v>
      </c>
      <c r="P45" s="2" t="s">
        <v>142</v>
      </c>
      <c r="Q45" s="2" t="s">
        <v>96</v>
      </c>
      <c r="R45" s="2" t="s">
        <v>97</v>
      </c>
      <c r="S45" s="2" t="s">
        <v>228</v>
      </c>
      <c r="T45" s="2" t="s">
        <v>90</v>
      </c>
      <c r="U45" s="2" t="s">
        <v>97</v>
      </c>
      <c r="V45" s="2" t="s">
        <v>99</v>
      </c>
      <c r="W45" s="2" t="s">
        <v>100</v>
      </c>
      <c r="X45" s="2" t="s">
        <v>97</v>
      </c>
      <c r="Y45" s="2" t="s">
        <v>101</v>
      </c>
      <c r="Z45" s="4">
        <v>117</v>
      </c>
      <c r="AA45" s="4">
        <f>=ROUNDDOWN(17.2058823529412,0)</f>
      </c>
      <c r="AB45" s="5">
        <v>6.8</v>
      </c>
      <c r="AC45" s="2" t="s">
        <v>97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>
        <v>146</v>
      </c>
      <c r="AQ45" s="8">
        <v>4246.96</v>
      </c>
      <c r="AR45" s="4"/>
      <c r="AS45" s="8"/>
      <c r="AT45" s="7"/>
      <c r="AU45" s="7"/>
      <c r="AV45" s="4" t="s">
        <v>97</v>
      </c>
      <c r="AW45" s="8" t="s">
        <v>97</v>
      </c>
      <c r="AX45" s="4" t="s">
        <v>97</v>
      </c>
      <c r="AY45" s="8" t="s">
        <v>97</v>
      </c>
      <c r="AZ45" s="7" t="s">
        <v>97</v>
      </c>
      <c r="BA45" s="7" t="s">
        <v>97</v>
      </c>
      <c r="BB45" s="7">
        <v>0.0928</v>
      </c>
      <c r="BC45" s="4" t="s">
        <v>97</v>
      </c>
      <c r="BD45" s="8" t="s">
        <v>97</v>
      </c>
      <c r="BE45" s="4" t="s">
        <v>97</v>
      </c>
      <c r="BF45" s="8" t="s">
        <v>97</v>
      </c>
      <c r="BG45" s="7" t="s">
        <v>97</v>
      </c>
      <c r="BH45" s="7" t="s">
        <v>97</v>
      </c>
      <c r="BI45" s="7" t="s">
        <v>97</v>
      </c>
      <c r="BJ45" s="4">
        <v>380</v>
      </c>
      <c r="BK45" s="8">
        <v>9463.63</v>
      </c>
      <c r="BL45" s="2" t="s">
        <v>237</v>
      </c>
      <c r="BM45" s="7">
        <v>0.3842</v>
      </c>
      <c r="BN45" s="7">
        <v>0.4488</v>
      </c>
      <c r="BO45" s="4">
        <v>146</v>
      </c>
      <c r="BP45" s="8">
        <v>4246.96</v>
      </c>
      <c r="BQ45" s="4"/>
      <c r="BR45" s="8"/>
      <c r="BS45" s="7"/>
      <c r="BT45" s="7"/>
      <c r="BU45" s="2" t="s">
        <v>104</v>
      </c>
      <c r="BV45" s="2" t="s">
        <v>94</v>
      </c>
      <c r="BW45" s="2" t="s">
        <v>105</v>
      </c>
      <c r="BX45" s="2" t="s">
        <v>153</v>
      </c>
      <c r="BY45" s="2" t="s">
        <v>107</v>
      </c>
      <c r="BZ45" s="2" t="s">
        <v>97</v>
      </c>
    </row>
    <row r="46">
      <c r="A46" s="2" t="s">
        <v>238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90</v>
      </c>
      <c r="H46" s="2" t="s">
        <v>90</v>
      </c>
      <c r="I46" s="2" t="s">
        <v>91</v>
      </c>
      <c r="J46" s="2" t="s">
        <v>92</v>
      </c>
      <c r="K46" s="2" t="s">
        <v>239</v>
      </c>
      <c r="L46" s="3">
        <v>16.5</v>
      </c>
      <c r="M46" s="3">
        <v>17.32</v>
      </c>
      <c r="N46" s="3">
        <v>32.99</v>
      </c>
      <c r="O46" s="2" t="s">
        <v>94</v>
      </c>
      <c r="P46" s="2" t="s">
        <v>168</v>
      </c>
      <c r="Q46" s="2" t="s">
        <v>96</v>
      </c>
      <c r="R46" s="2" t="s">
        <v>97</v>
      </c>
      <c r="S46" s="2" t="s">
        <v>240</v>
      </c>
      <c r="T46" s="2" t="s">
        <v>90</v>
      </c>
      <c r="U46" s="2" t="s">
        <v>126</v>
      </c>
      <c r="V46" s="2" t="s">
        <v>99</v>
      </c>
      <c r="W46" s="2" t="s">
        <v>100</v>
      </c>
      <c r="X46" s="2" t="s">
        <v>159</v>
      </c>
      <c r="Y46" s="2" t="s">
        <v>160</v>
      </c>
      <c r="Z46" s="4">
        <v>778</v>
      </c>
      <c r="AA46" s="4">
        <f>=ROUNDDOWN(22.2285714285714,0)</f>
      </c>
      <c r="AB46" s="5">
        <v>35</v>
      </c>
      <c r="AC46" s="2" t="s">
        <v>137</v>
      </c>
      <c r="AD46" s="4">
        <v>550</v>
      </c>
      <c r="AE46" s="4">
        <v>710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287</v>
      </c>
      <c r="AQ46" s="8">
        <v>5239.86</v>
      </c>
      <c r="AR46" s="4"/>
      <c r="AS46" s="8"/>
      <c r="AT46" s="7"/>
      <c r="AU46" s="7"/>
      <c r="AV46" s="4">
        <v>1569</v>
      </c>
      <c r="AW46" s="8">
        <v>35794.99</v>
      </c>
      <c r="AX46" s="4" t="s">
        <v>97</v>
      </c>
      <c r="AY46" s="8" t="s">
        <v>97</v>
      </c>
      <c r="AZ46" s="7" t="s">
        <v>97</v>
      </c>
      <c r="BA46" s="7" t="s">
        <v>97</v>
      </c>
      <c r="BB46" s="7">
        <v>0.1464</v>
      </c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>
        <v>0.038</v>
      </c>
      <c r="BJ46" s="4">
        <v>1341</v>
      </c>
      <c r="BK46" s="8">
        <v>23340.11</v>
      </c>
      <c r="BL46" s="2" t="s">
        <v>241</v>
      </c>
      <c r="BM46" s="7">
        <v>0.214</v>
      </c>
      <c r="BN46" s="7">
        <v>0.2245</v>
      </c>
      <c r="BO46" s="4">
        <v>287</v>
      </c>
      <c r="BP46" s="8">
        <v>5239.86</v>
      </c>
      <c r="BQ46" s="4"/>
      <c r="BR46" s="8"/>
      <c r="BS46" s="7"/>
      <c r="BT46" s="7"/>
      <c r="BU46" s="2" t="s">
        <v>104</v>
      </c>
      <c r="BV46" s="2" t="s">
        <v>94</v>
      </c>
      <c r="BW46" s="2" t="s">
        <v>105</v>
      </c>
      <c r="BX46" s="2" t="s">
        <v>242</v>
      </c>
      <c r="BY46" s="2" t="s">
        <v>107</v>
      </c>
      <c r="BZ46" s="2" t="s">
        <v>97</v>
      </c>
    </row>
    <row r="47">
      <c r="A47" s="2" t="s">
        <v>243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90</v>
      </c>
      <c r="H47" s="2" t="s">
        <v>90</v>
      </c>
      <c r="I47" s="2" t="s">
        <v>91</v>
      </c>
      <c r="J47" s="2" t="s">
        <v>109</v>
      </c>
      <c r="K47" s="2" t="s">
        <v>239</v>
      </c>
      <c r="L47" s="3">
        <v>19</v>
      </c>
      <c r="M47" s="3">
        <v>19.95</v>
      </c>
      <c r="N47" s="3">
        <v>37.99</v>
      </c>
      <c r="O47" s="2" t="s">
        <v>94</v>
      </c>
      <c r="P47" s="2" t="s">
        <v>95</v>
      </c>
      <c r="Q47" s="2" t="s">
        <v>96</v>
      </c>
      <c r="R47" s="2" t="s">
        <v>97</v>
      </c>
      <c r="S47" s="2" t="s">
        <v>240</v>
      </c>
      <c r="T47" s="2" t="s">
        <v>90</v>
      </c>
      <c r="U47" s="2" t="s">
        <v>126</v>
      </c>
      <c r="V47" s="2" t="s">
        <v>99</v>
      </c>
      <c r="W47" s="2" t="s">
        <v>100</v>
      </c>
      <c r="X47" s="2" t="s">
        <v>159</v>
      </c>
      <c r="Y47" s="2" t="s">
        <v>160</v>
      </c>
      <c r="Z47" s="4">
        <v>2147</v>
      </c>
      <c r="AA47" s="4">
        <f>=ROUNDDOWN(24.123595505618,0)</f>
      </c>
      <c r="AB47" s="5">
        <v>89</v>
      </c>
      <c r="AC47" s="2" t="s">
        <v>119</v>
      </c>
      <c r="AD47" s="4">
        <v>400</v>
      </c>
      <c r="AE47" s="4">
        <v>1350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>
        <v>698</v>
      </c>
      <c r="AQ47" s="8">
        <v>15142.96</v>
      </c>
      <c r="AR47" s="4"/>
      <c r="AS47" s="8"/>
      <c r="AT47" s="7"/>
      <c r="AU47" s="7"/>
      <c r="AV47" s="4" t="s">
        <v>97</v>
      </c>
      <c r="AW47" s="8" t="s">
        <v>97</v>
      </c>
      <c r="AX47" s="4" t="s">
        <v>97</v>
      </c>
      <c r="AY47" s="8" t="s">
        <v>97</v>
      </c>
      <c r="AZ47" s="7" t="s">
        <v>97</v>
      </c>
      <c r="BA47" s="7" t="s">
        <v>97</v>
      </c>
      <c r="BB47" s="7">
        <v>0.423</v>
      </c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 t="s">
        <v>97</v>
      </c>
      <c r="BJ47" s="4">
        <v>2279</v>
      </c>
      <c r="BK47" s="8">
        <v>46019.19</v>
      </c>
      <c r="BL47" s="2" t="s">
        <v>244</v>
      </c>
      <c r="BM47" s="7">
        <v>0.3063</v>
      </c>
      <c r="BN47" s="7">
        <v>0.3291</v>
      </c>
      <c r="BO47" s="4">
        <v>698</v>
      </c>
      <c r="BP47" s="8">
        <v>15142.96</v>
      </c>
      <c r="BQ47" s="4"/>
      <c r="BR47" s="8"/>
      <c r="BS47" s="7"/>
      <c r="BT47" s="7"/>
      <c r="BU47" s="2" t="s">
        <v>104</v>
      </c>
      <c r="BV47" s="2" t="s">
        <v>94</v>
      </c>
      <c r="BW47" s="2" t="s">
        <v>105</v>
      </c>
      <c r="BX47" s="2" t="s">
        <v>245</v>
      </c>
      <c r="BY47" s="2" t="s">
        <v>107</v>
      </c>
      <c r="BZ47" s="2" t="s">
        <v>97</v>
      </c>
    </row>
    <row r="48">
      <c r="A48" s="2" t="s">
        <v>246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90</v>
      </c>
      <c r="H48" s="2" t="s">
        <v>90</v>
      </c>
      <c r="I48" s="2" t="s">
        <v>91</v>
      </c>
      <c r="J48" s="2" t="s">
        <v>114</v>
      </c>
      <c r="K48" s="2" t="s">
        <v>239</v>
      </c>
      <c r="L48" s="3">
        <v>21.5</v>
      </c>
      <c r="M48" s="3">
        <v>22.58</v>
      </c>
      <c r="N48" s="3">
        <v>42.99</v>
      </c>
      <c r="O48" s="2" t="s">
        <v>94</v>
      </c>
      <c r="P48" s="2" t="s">
        <v>124</v>
      </c>
      <c r="Q48" s="2" t="s">
        <v>96</v>
      </c>
      <c r="R48" s="2" t="s">
        <v>97</v>
      </c>
      <c r="S48" s="2" t="s">
        <v>240</v>
      </c>
      <c r="T48" s="2" t="s">
        <v>90</v>
      </c>
      <c r="U48" s="2" t="s">
        <v>126</v>
      </c>
      <c r="V48" s="2" t="s">
        <v>99</v>
      </c>
      <c r="W48" s="2" t="s">
        <v>100</v>
      </c>
      <c r="X48" s="2" t="s">
        <v>159</v>
      </c>
      <c r="Y48" s="2" t="s">
        <v>160</v>
      </c>
      <c r="Z48" s="4">
        <v>1105</v>
      </c>
      <c r="AA48" s="4">
        <f>=ROUNDDOWN(25.1136363636364,0)</f>
      </c>
      <c r="AB48" s="5">
        <v>44</v>
      </c>
      <c r="AC48" s="2" t="s">
        <v>119</v>
      </c>
      <c r="AD48" s="4">
        <v>100</v>
      </c>
      <c r="AE48" s="4">
        <v>640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>
        <v>471</v>
      </c>
      <c r="AQ48" s="8">
        <v>12411.24</v>
      </c>
      <c r="AR48" s="4"/>
      <c r="AS48" s="8"/>
      <c r="AT48" s="7"/>
      <c r="AU48" s="7"/>
      <c r="AV48" s="4" t="s">
        <v>97</v>
      </c>
      <c r="AW48" s="8" t="s">
        <v>97</v>
      </c>
      <c r="AX48" s="4" t="s">
        <v>97</v>
      </c>
      <c r="AY48" s="8" t="s">
        <v>97</v>
      </c>
      <c r="AZ48" s="7" t="s">
        <v>97</v>
      </c>
      <c r="BA48" s="7" t="s">
        <v>97</v>
      </c>
      <c r="BB48" s="7">
        <v>0.3467</v>
      </c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 t="s">
        <v>97</v>
      </c>
      <c r="BJ48" s="4">
        <v>1219</v>
      </c>
      <c r="BK48" s="8">
        <v>29152.6</v>
      </c>
      <c r="BL48" s="2" t="s">
        <v>165</v>
      </c>
      <c r="BM48" s="7">
        <v>0.3864</v>
      </c>
      <c r="BN48" s="7">
        <v>0.4257</v>
      </c>
      <c r="BO48" s="4">
        <v>471</v>
      </c>
      <c r="BP48" s="8">
        <v>12411.24</v>
      </c>
      <c r="BQ48" s="4"/>
      <c r="BR48" s="8"/>
      <c r="BS48" s="7"/>
      <c r="BT48" s="7"/>
      <c r="BU48" s="2" t="s">
        <v>104</v>
      </c>
      <c r="BV48" s="2" t="s">
        <v>94</v>
      </c>
      <c r="BW48" s="2" t="s">
        <v>105</v>
      </c>
      <c r="BX48" s="2" t="s">
        <v>153</v>
      </c>
      <c r="BY48" s="2" t="s">
        <v>107</v>
      </c>
      <c r="BZ48" s="2" t="s">
        <v>97</v>
      </c>
    </row>
    <row r="49">
      <c r="A49" s="2" t="s">
        <v>247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90</v>
      </c>
      <c r="H49" s="2" t="s">
        <v>90</v>
      </c>
      <c r="I49" s="2" t="s">
        <v>91</v>
      </c>
      <c r="J49" s="2" t="s">
        <v>118</v>
      </c>
      <c r="K49" s="2" t="s">
        <v>239</v>
      </c>
      <c r="L49" s="3">
        <v>21.5</v>
      </c>
      <c r="M49" s="3">
        <v>22.58</v>
      </c>
      <c r="N49" s="3">
        <v>42.99</v>
      </c>
      <c r="O49" s="2" t="s">
        <v>94</v>
      </c>
      <c r="P49" s="2" t="s">
        <v>168</v>
      </c>
      <c r="Q49" s="2" t="s">
        <v>96</v>
      </c>
      <c r="R49" s="2" t="s">
        <v>97</v>
      </c>
      <c r="S49" s="2" t="s">
        <v>240</v>
      </c>
      <c r="T49" s="2" t="s">
        <v>90</v>
      </c>
      <c r="U49" s="2" t="s">
        <v>126</v>
      </c>
      <c r="V49" s="2" t="s">
        <v>99</v>
      </c>
      <c r="W49" s="2" t="s">
        <v>180</v>
      </c>
      <c r="X49" s="2" t="s">
        <v>159</v>
      </c>
      <c r="Y49" s="2" t="s">
        <v>160</v>
      </c>
      <c r="Z49" s="4">
        <v>283</v>
      </c>
      <c r="AA49" s="4">
        <f>=ROUNDDOWN(21.7692307692308,0)</f>
      </c>
      <c r="AB49" s="5">
        <v>13</v>
      </c>
      <c r="AC49" s="2" t="s">
        <v>137</v>
      </c>
      <c r="AD49" s="4">
        <v>160</v>
      </c>
      <c r="AE49" s="4">
        <v>230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>
        <v>113</v>
      </c>
      <c r="AQ49" s="8">
        <v>3000.93</v>
      </c>
      <c r="AR49" s="4"/>
      <c r="AS49" s="8"/>
      <c r="AT49" s="7"/>
      <c r="AU49" s="7"/>
      <c r="AV49" s="4" t="s">
        <v>97</v>
      </c>
      <c r="AW49" s="8" t="s">
        <v>97</v>
      </c>
      <c r="AX49" s="4" t="s">
        <v>97</v>
      </c>
      <c r="AY49" s="8" t="s">
        <v>97</v>
      </c>
      <c r="AZ49" s="7" t="s">
        <v>97</v>
      </c>
      <c r="BA49" s="7" t="s">
        <v>97</v>
      </c>
      <c r="BB49" s="7">
        <v>0.0838</v>
      </c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 t="s">
        <v>97</v>
      </c>
      <c r="BJ49" s="4">
        <v>291</v>
      </c>
      <c r="BK49" s="8">
        <v>6968.82</v>
      </c>
      <c r="BL49" s="2" t="s">
        <v>248</v>
      </c>
      <c r="BM49" s="7">
        <v>0.3883</v>
      </c>
      <c r="BN49" s="7">
        <v>0.4306</v>
      </c>
      <c r="BO49" s="4">
        <v>113</v>
      </c>
      <c r="BP49" s="8">
        <v>3000.93</v>
      </c>
      <c r="BQ49" s="4"/>
      <c r="BR49" s="8"/>
      <c r="BS49" s="7"/>
      <c r="BT49" s="7"/>
      <c r="BU49" s="2" t="s">
        <v>104</v>
      </c>
      <c r="BV49" s="2" t="s">
        <v>94</v>
      </c>
      <c r="BW49" s="2" t="s">
        <v>105</v>
      </c>
      <c r="BX49" s="2" t="s">
        <v>225</v>
      </c>
      <c r="BY49" s="2" t="s">
        <v>107</v>
      </c>
      <c r="BZ49" s="2" t="s">
        <v>97</v>
      </c>
    </row>
    <row r="50">
      <c r="A50" s="2" t="s">
        <v>249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90</v>
      </c>
      <c r="H50" s="2" t="s">
        <v>90</v>
      </c>
      <c r="I50" s="2" t="s">
        <v>91</v>
      </c>
      <c r="J50" s="2" t="s">
        <v>92</v>
      </c>
      <c r="K50" s="2" t="s">
        <v>250</v>
      </c>
      <c r="L50" s="3">
        <v>16.5</v>
      </c>
      <c r="M50" s="3">
        <v>17.32</v>
      </c>
      <c r="N50" s="3">
        <v>32.99</v>
      </c>
      <c r="O50" s="2" t="s">
        <v>94</v>
      </c>
      <c r="P50" s="2" t="s">
        <v>142</v>
      </c>
      <c r="Q50" s="2" t="s">
        <v>96</v>
      </c>
      <c r="R50" s="2" t="s">
        <v>97</v>
      </c>
      <c r="S50" s="2" t="s">
        <v>251</v>
      </c>
      <c r="T50" s="2" t="s">
        <v>90</v>
      </c>
      <c r="U50" s="2" t="s">
        <v>97</v>
      </c>
      <c r="V50" s="2" t="s">
        <v>99</v>
      </c>
      <c r="W50" s="2" t="s">
        <v>100</v>
      </c>
      <c r="X50" s="2" t="s">
        <v>97</v>
      </c>
      <c r="Y50" s="2" t="s">
        <v>101</v>
      </c>
      <c r="Z50" s="4">
        <v>300</v>
      </c>
      <c r="AA50" s="4">
        <f>=ROUNDDOWN(39.4736842105263,0)</f>
      </c>
      <c r="AB50" s="5">
        <v>7.6</v>
      </c>
      <c r="AC50" s="2" t="s">
        <v>97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>
        <v>120</v>
      </c>
      <c r="AQ50" s="8">
        <v>2289.02</v>
      </c>
      <c r="AR50" s="4"/>
      <c r="AS50" s="8"/>
      <c r="AT50" s="7"/>
      <c r="AU50" s="7"/>
      <c r="AV50" s="4">
        <v>856</v>
      </c>
      <c r="AW50" s="8">
        <v>20945.66</v>
      </c>
      <c r="AX50" s="4" t="s">
        <v>97</v>
      </c>
      <c r="AY50" s="8" t="s">
        <v>97</v>
      </c>
      <c r="AZ50" s="7" t="s">
        <v>97</v>
      </c>
      <c r="BA50" s="7" t="s">
        <v>97</v>
      </c>
      <c r="BB50" s="7">
        <v>0.1093</v>
      </c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>
        <v>0.0222</v>
      </c>
      <c r="BJ50" s="4">
        <v>444</v>
      </c>
      <c r="BK50" s="8">
        <v>7712.12</v>
      </c>
      <c r="BL50" s="2" t="s">
        <v>252</v>
      </c>
      <c r="BM50" s="7">
        <v>0.2703</v>
      </c>
      <c r="BN50" s="7">
        <v>0.2968</v>
      </c>
      <c r="BO50" s="4">
        <v>120</v>
      </c>
      <c r="BP50" s="8">
        <v>2289.02</v>
      </c>
      <c r="BQ50" s="4"/>
      <c r="BR50" s="8"/>
      <c r="BS50" s="7"/>
      <c r="BT50" s="7"/>
      <c r="BU50" s="2" t="s">
        <v>104</v>
      </c>
      <c r="BV50" s="2" t="s">
        <v>94</v>
      </c>
      <c r="BW50" s="2" t="s">
        <v>105</v>
      </c>
      <c r="BX50" s="2" t="s">
        <v>210</v>
      </c>
      <c r="BY50" s="2" t="s">
        <v>107</v>
      </c>
      <c r="BZ50" s="2" t="s">
        <v>97</v>
      </c>
    </row>
    <row r="51">
      <c r="A51" s="2" t="s">
        <v>253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90</v>
      </c>
      <c r="H51" s="2" t="s">
        <v>90</v>
      </c>
      <c r="I51" s="2" t="s">
        <v>91</v>
      </c>
      <c r="J51" s="2" t="s">
        <v>109</v>
      </c>
      <c r="K51" s="2" t="s">
        <v>250</v>
      </c>
      <c r="L51" s="3">
        <v>19</v>
      </c>
      <c r="M51" s="3">
        <v>19.95</v>
      </c>
      <c r="N51" s="3">
        <v>37.99</v>
      </c>
      <c r="O51" s="2" t="s">
        <v>94</v>
      </c>
      <c r="P51" s="2" t="s">
        <v>142</v>
      </c>
      <c r="Q51" s="2" t="s">
        <v>96</v>
      </c>
      <c r="R51" s="2" t="s">
        <v>97</v>
      </c>
      <c r="S51" s="2" t="s">
        <v>251</v>
      </c>
      <c r="T51" s="2" t="s">
        <v>90</v>
      </c>
      <c r="U51" s="2" t="s">
        <v>97</v>
      </c>
      <c r="V51" s="2" t="s">
        <v>99</v>
      </c>
      <c r="W51" s="2" t="s">
        <v>100</v>
      </c>
      <c r="X51" s="2" t="s">
        <v>97</v>
      </c>
      <c r="Y51" s="2" t="s">
        <v>101</v>
      </c>
      <c r="Z51" s="4">
        <v>555</v>
      </c>
      <c r="AA51" s="4">
        <f>=ROUNDDOWN(15.4166666666667,0)</f>
      </c>
      <c r="AB51" s="5">
        <v>36</v>
      </c>
      <c r="AC51" s="2" t="s">
        <v>97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387</v>
      </c>
      <c r="AQ51" s="8">
        <v>9188.4</v>
      </c>
      <c r="AR51" s="4"/>
      <c r="AS51" s="8"/>
      <c r="AT51" s="7"/>
      <c r="AU51" s="7"/>
      <c r="AV51" s="4" t="s">
        <v>97</v>
      </c>
      <c r="AW51" s="8" t="s">
        <v>97</v>
      </c>
      <c r="AX51" s="4" t="s">
        <v>97</v>
      </c>
      <c r="AY51" s="8" t="s">
        <v>97</v>
      </c>
      <c r="AZ51" s="7" t="s">
        <v>97</v>
      </c>
      <c r="BA51" s="7" t="s">
        <v>97</v>
      </c>
      <c r="BB51" s="7">
        <v>0.4387</v>
      </c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 t="s">
        <v>97</v>
      </c>
      <c r="BJ51" s="4">
        <v>1524</v>
      </c>
      <c r="BK51" s="8">
        <v>30815.64</v>
      </c>
      <c r="BL51" s="2" t="s">
        <v>197</v>
      </c>
      <c r="BM51" s="7">
        <v>0.2539</v>
      </c>
      <c r="BN51" s="7">
        <v>0.2982</v>
      </c>
      <c r="BO51" s="4">
        <v>387</v>
      </c>
      <c r="BP51" s="8">
        <v>9188.4</v>
      </c>
      <c r="BQ51" s="4"/>
      <c r="BR51" s="8"/>
      <c r="BS51" s="7"/>
      <c r="BT51" s="7"/>
      <c r="BU51" s="2" t="s">
        <v>104</v>
      </c>
      <c r="BV51" s="2" t="s">
        <v>94</v>
      </c>
      <c r="BW51" s="2" t="s">
        <v>105</v>
      </c>
      <c r="BX51" s="2" t="s">
        <v>135</v>
      </c>
      <c r="BY51" s="2" t="s">
        <v>107</v>
      </c>
      <c r="BZ51" s="2" t="s">
        <v>97</v>
      </c>
    </row>
    <row r="52">
      <c r="A52" s="2" t="s">
        <v>254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90</v>
      </c>
      <c r="H52" s="2" t="s">
        <v>90</v>
      </c>
      <c r="I52" s="2" t="s">
        <v>91</v>
      </c>
      <c r="J52" s="2" t="s">
        <v>114</v>
      </c>
      <c r="K52" s="2" t="s">
        <v>250</v>
      </c>
      <c r="L52" s="3">
        <v>21.5</v>
      </c>
      <c r="M52" s="3">
        <v>22.58</v>
      </c>
      <c r="N52" s="3">
        <v>42.99</v>
      </c>
      <c r="O52" s="2" t="s">
        <v>94</v>
      </c>
      <c r="P52" s="2" t="s">
        <v>142</v>
      </c>
      <c r="Q52" s="2" t="s">
        <v>96</v>
      </c>
      <c r="R52" s="2" t="s">
        <v>97</v>
      </c>
      <c r="S52" s="2" t="s">
        <v>251</v>
      </c>
      <c r="T52" s="2" t="s">
        <v>90</v>
      </c>
      <c r="U52" s="2" t="s">
        <v>97</v>
      </c>
      <c r="V52" s="2" t="s">
        <v>99</v>
      </c>
      <c r="W52" s="2" t="s">
        <v>100</v>
      </c>
      <c r="X52" s="2" t="s">
        <v>97</v>
      </c>
      <c r="Y52" s="2" t="s">
        <v>101</v>
      </c>
      <c r="Z52" s="4">
        <v>490</v>
      </c>
      <c r="AA52" s="4">
        <f>=ROUNDDOWN(18.4905660377358,0)</f>
      </c>
      <c r="AB52" s="5">
        <v>26.5</v>
      </c>
      <c r="AC52" s="2" t="s">
        <v>97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254</v>
      </c>
      <c r="AQ52" s="8">
        <v>6746.19</v>
      </c>
      <c r="AR52" s="4"/>
      <c r="AS52" s="8"/>
      <c r="AT52" s="7"/>
      <c r="AU52" s="7"/>
      <c r="AV52" s="4" t="s">
        <v>97</v>
      </c>
      <c r="AW52" s="8" t="s">
        <v>97</v>
      </c>
      <c r="AX52" s="4" t="s">
        <v>97</v>
      </c>
      <c r="AY52" s="8" t="s">
        <v>97</v>
      </c>
      <c r="AZ52" s="7" t="s">
        <v>97</v>
      </c>
      <c r="BA52" s="7" t="s">
        <v>97</v>
      </c>
      <c r="BB52" s="7">
        <v>0.3221</v>
      </c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 t="s">
        <v>97</v>
      </c>
      <c r="BJ52" s="4">
        <v>912</v>
      </c>
      <c r="BK52" s="8">
        <v>21279.75</v>
      </c>
      <c r="BL52" s="2" t="s">
        <v>255</v>
      </c>
      <c r="BM52" s="7">
        <v>0.2785</v>
      </c>
      <c r="BN52" s="7">
        <v>0.317</v>
      </c>
      <c r="BO52" s="4">
        <v>254</v>
      </c>
      <c r="BP52" s="8">
        <v>6746.19</v>
      </c>
      <c r="BQ52" s="4"/>
      <c r="BR52" s="8"/>
      <c r="BS52" s="7"/>
      <c r="BT52" s="7"/>
      <c r="BU52" s="2" t="s">
        <v>104</v>
      </c>
      <c r="BV52" s="2" t="s">
        <v>94</v>
      </c>
      <c r="BW52" s="2" t="s">
        <v>105</v>
      </c>
      <c r="BX52" s="2" t="s">
        <v>153</v>
      </c>
      <c r="BY52" s="2" t="s">
        <v>107</v>
      </c>
      <c r="BZ52" s="2" t="s">
        <v>97</v>
      </c>
    </row>
    <row r="53">
      <c r="A53" s="2" t="s">
        <v>256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90</v>
      </c>
      <c r="H53" s="2" t="s">
        <v>90</v>
      </c>
      <c r="I53" s="2" t="s">
        <v>91</v>
      </c>
      <c r="J53" s="2" t="s">
        <v>118</v>
      </c>
      <c r="K53" s="2" t="s">
        <v>250</v>
      </c>
      <c r="L53" s="3">
        <v>21.5</v>
      </c>
      <c r="M53" s="3">
        <v>22.58</v>
      </c>
      <c r="N53" s="3">
        <v>42.99</v>
      </c>
      <c r="O53" s="2" t="s">
        <v>94</v>
      </c>
      <c r="P53" s="2" t="s">
        <v>142</v>
      </c>
      <c r="Q53" s="2" t="s">
        <v>96</v>
      </c>
      <c r="R53" s="2" t="s">
        <v>97</v>
      </c>
      <c r="S53" s="2" t="s">
        <v>251</v>
      </c>
      <c r="T53" s="2" t="s">
        <v>90</v>
      </c>
      <c r="U53" s="2" t="s">
        <v>97</v>
      </c>
      <c r="V53" s="2" t="s">
        <v>99</v>
      </c>
      <c r="W53" s="2" t="s">
        <v>100</v>
      </c>
      <c r="X53" s="2" t="s">
        <v>97</v>
      </c>
      <c r="Y53" s="2" t="s">
        <v>101</v>
      </c>
      <c r="Z53" s="4">
        <v>34</v>
      </c>
      <c r="AA53" s="4">
        <f>=ROUNDDOWN(8.71794871794872,0)</f>
      </c>
      <c r="AB53" s="5">
        <v>3.9</v>
      </c>
      <c r="AC53" s="2" t="s">
        <v>97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>
        <v>95</v>
      </c>
      <c r="AQ53" s="8">
        <v>2722.05</v>
      </c>
      <c r="AR53" s="4"/>
      <c r="AS53" s="8"/>
      <c r="AT53" s="7"/>
      <c r="AU53" s="7"/>
      <c r="AV53" s="4" t="s">
        <v>97</v>
      </c>
      <c r="AW53" s="8" t="s">
        <v>97</v>
      </c>
      <c r="AX53" s="4" t="s">
        <v>97</v>
      </c>
      <c r="AY53" s="8" t="s">
        <v>97</v>
      </c>
      <c r="AZ53" s="7" t="s">
        <v>97</v>
      </c>
      <c r="BA53" s="7" t="s">
        <v>97</v>
      </c>
      <c r="BB53" s="7">
        <v>0.13</v>
      </c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 t="s">
        <v>97</v>
      </c>
      <c r="BJ53" s="4">
        <v>270</v>
      </c>
      <c r="BK53" s="8">
        <v>6571.11</v>
      </c>
      <c r="BL53" s="2" t="s">
        <v>257</v>
      </c>
      <c r="BM53" s="7">
        <v>0.3519</v>
      </c>
      <c r="BN53" s="7">
        <v>0.4142</v>
      </c>
      <c r="BO53" s="4">
        <v>95</v>
      </c>
      <c r="BP53" s="8">
        <v>2722.05</v>
      </c>
      <c r="BQ53" s="4"/>
      <c r="BR53" s="8"/>
      <c r="BS53" s="7"/>
      <c r="BT53" s="7"/>
      <c r="BU53" s="2" t="s">
        <v>104</v>
      </c>
      <c r="BV53" s="2" t="s">
        <v>94</v>
      </c>
      <c r="BW53" s="2" t="s">
        <v>105</v>
      </c>
      <c r="BX53" s="2" t="s">
        <v>153</v>
      </c>
      <c r="BY53" s="2" t="s">
        <v>107</v>
      </c>
      <c r="BZ53" s="2" t="s">
        <v>97</v>
      </c>
    </row>
    <row r="54">
      <c r="A54" s="2" t="s">
        <v>258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259</v>
      </c>
      <c r="G54" s="2" t="s">
        <v>259</v>
      </c>
      <c r="H54" s="2" t="s">
        <v>259</v>
      </c>
      <c r="I54" s="2" t="s">
        <v>260</v>
      </c>
      <c r="J54" s="2" t="s">
        <v>261</v>
      </c>
      <c r="K54" s="2" t="s">
        <v>262</v>
      </c>
      <c r="L54" s="3">
        <v>15</v>
      </c>
      <c r="M54" s="3">
        <v>15.75</v>
      </c>
      <c r="N54" s="3">
        <v>29.99</v>
      </c>
      <c r="O54" s="2" t="s">
        <v>94</v>
      </c>
      <c r="P54" s="2" t="s">
        <v>168</v>
      </c>
      <c r="Q54" s="2" t="s">
        <v>96</v>
      </c>
      <c r="R54" s="2" t="s">
        <v>97</v>
      </c>
      <c r="S54" s="2" t="s">
        <v>263</v>
      </c>
      <c r="T54" s="2" t="s">
        <v>90</v>
      </c>
      <c r="U54" s="2" t="s">
        <v>264</v>
      </c>
      <c r="V54" s="2" t="s">
        <v>265</v>
      </c>
      <c r="W54" s="2" t="s">
        <v>127</v>
      </c>
      <c r="X54" s="2" t="s">
        <v>100</v>
      </c>
      <c r="Y54" s="2" t="s">
        <v>266</v>
      </c>
      <c r="Z54" s="4">
        <v>193</v>
      </c>
      <c r="AA54" s="4">
        <f>=ROUNDDOWN(48.25,0)</f>
      </c>
      <c r="AB54" s="5">
        <v>4</v>
      </c>
      <c r="AC54" s="2" t="s">
        <v>267</v>
      </c>
      <c r="AD54" s="4">
        <v>70</v>
      </c>
      <c r="AE54" s="4">
        <v>70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1</v>
      </c>
      <c r="AQ54" s="8">
        <v>7.38</v>
      </c>
      <c r="AR54" s="4"/>
      <c r="AS54" s="8"/>
      <c r="AT54" s="7"/>
      <c r="AU54" s="7"/>
      <c r="AV54" s="4">
        <v>69</v>
      </c>
      <c r="AW54" s="8">
        <v>1549.45</v>
      </c>
      <c r="AX54" s="4" t="s">
        <v>97</v>
      </c>
      <c r="AY54" s="8" t="s">
        <v>97</v>
      </c>
      <c r="AZ54" s="7" t="s">
        <v>97</v>
      </c>
      <c r="BA54" s="7" t="s">
        <v>97</v>
      </c>
      <c r="BB54" s="7">
        <v>0.0048</v>
      </c>
      <c r="BC54" s="4">
        <v>120</v>
      </c>
      <c r="BD54" s="8">
        <v>2909.25</v>
      </c>
      <c r="BE54" s="4" t="s">
        <v>97</v>
      </c>
      <c r="BF54" s="8" t="s">
        <v>97</v>
      </c>
      <c r="BG54" s="7" t="s">
        <v>97</v>
      </c>
      <c r="BH54" s="7" t="s">
        <v>97</v>
      </c>
      <c r="BI54" s="7">
        <v>0.5326</v>
      </c>
      <c r="BJ54" s="4">
        <v>250</v>
      </c>
      <c r="BK54" s="8">
        <v>4108.6</v>
      </c>
      <c r="BL54" s="2" t="s">
        <v>268</v>
      </c>
      <c r="BM54" s="7">
        <v>0.004</v>
      </c>
      <c r="BN54" s="7">
        <v>0.0018</v>
      </c>
      <c r="BO54" s="4">
        <v>1</v>
      </c>
      <c r="BP54" s="8">
        <v>7.38</v>
      </c>
      <c r="BQ54" s="4"/>
      <c r="BR54" s="8"/>
      <c r="BS54" s="7"/>
      <c r="BT54" s="7"/>
      <c r="BU54" s="2" t="s">
        <v>104</v>
      </c>
      <c r="BV54" s="2" t="s">
        <v>94</v>
      </c>
      <c r="BW54" s="2" t="s">
        <v>105</v>
      </c>
      <c r="BX54" s="2" t="s">
        <v>269</v>
      </c>
      <c r="BY54" s="2" t="s">
        <v>107</v>
      </c>
      <c r="BZ54" s="2" t="s">
        <v>97</v>
      </c>
    </row>
    <row r="55">
      <c r="A55" s="2" t="s">
        <v>270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259</v>
      </c>
      <c r="G55" s="2" t="s">
        <v>259</v>
      </c>
      <c r="H55" s="2" t="s">
        <v>259</v>
      </c>
      <c r="I55" s="2" t="s">
        <v>260</v>
      </c>
      <c r="J55" s="2" t="s">
        <v>92</v>
      </c>
      <c r="K55" s="2" t="s">
        <v>262</v>
      </c>
      <c r="L55" s="3">
        <v>16.5</v>
      </c>
      <c r="M55" s="3">
        <v>17.33</v>
      </c>
      <c r="N55" s="3">
        <v>32.99</v>
      </c>
      <c r="O55" s="2" t="s">
        <v>94</v>
      </c>
      <c r="P55" s="2" t="s">
        <v>168</v>
      </c>
      <c r="Q55" s="2" t="s">
        <v>96</v>
      </c>
      <c r="R55" s="2" t="s">
        <v>97</v>
      </c>
      <c r="S55" s="2" t="s">
        <v>263</v>
      </c>
      <c r="T55" s="2" t="s">
        <v>90</v>
      </c>
      <c r="U55" s="2" t="s">
        <v>271</v>
      </c>
      <c r="V55" s="2" t="s">
        <v>265</v>
      </c>
      <c r="W55" s="2" t="s">
        <v>127</v>
      </c>
      <c r="X55" s="2" t="s">
        <v>100</v>
      </c>
      <c r="Y55" s="2" t="s">
        <v>266</v>
      </c>
      <c r="Z55" s="4">
        <v>70</v>
      </c>
      <c r="AA55" s="4">
        <f>=ROUNDDOWN(11.6666666666667,0)</f>
      </c>
      <c r="AB55" s="5">
        <v>6</v>
      </c>
      <c r="AC55" s="2" t="s">
        <v>267</v>
      </c>
      <c r="AD55" s="4">
        <v>210</v>
      </c>
      <c r="AE55" s="4">
        <v>240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13</v>
      </c>
      <c r="AQ55" s="8">
        <v>306.7</v>
      </c>
      <c r="AR55" s="4"/>
      <c r="AS55" s="8"/>
      <c r="AT55" s="7"/>
      <c r="AU55" s="7"/>
      <c r="AV55" s="4" t="s">
        <v>97</v>
      </c>
      <c r="AW55" s="8" t="s">
        <v>97</v>
      </c>
      <c r="AX55" s="4" t="s">
        <v>97</v>
      </c>
      <c r="AY55" s="8" t="s">
        <v>97</v>
      </c>
      <c r="AZ55" s="7" t="s">
        <v>97</v>
      </c>
      <c r="BA55" s="7" t="s">
        <v>97</v>
      </c>
      <c r="BB55" s="7">
        <v>0.1979</v>
      </c>
      <c r="BC55" s="4" t="s">
        <v>97</v>
      </c>
      <c r="BD55" s="8" t="s">
        <v>97</v>
      </c>
      <c r="BE55" s="4" t="s">
        <v>97</v>
      </c>
      <c r="BF55" s="8" t="s">
        <v>97</v>
      </c>
      <c r="BG55" s="7" t="s">
        <v>97</v>
      </c>
      <c r="BH55" s="7" t="s">
        <v>97</v>
      </c>
      <c r="BI55" s="7" t="s">
        <v>97</v>
      </c>
      <c r="BJ55" s="4">
        <v>354</v>
      </c>
      <c r="BK55" s="8">
        <v>6586.98</v>
      </c>
      <c r="BL55" s="2" t="s">
        <v>272</v>
      </c>
      <c r="BM55" s="7">
        <v>0.0367</v>
      </c>
      <c r="BN55" s="7">
        <v>0.0466</v>
      </c>
      <c r="BO55" s="4">
        <v>13</v>
      </c>
      <c r="BP55" s="8">
        <v>306.7</v>
      </c>
      <c r="BQ55" s="4"/>
      <c r="BR55" s="8"/>
      <c r="BS55" s="7"/>
      <c r="BT55" s="7"/>
      <c r="BU55" s="2" t="s">
        <v>104</v>
      </c>
      <c r="BV55" s="2" t="s">
        <v>94</v>
      </c>
      <c r="BW55" s="2" t="s">
        <v>105</v>
      </c>
      <c r="BX55" s="2" t="s">
        <v>273</v>
      </c>
      <c r="BY55" s="2" t="s">
        <v>107</v>
      </c>
      <c r="BZ55" s="2" t="s">
        <v>97</v>
      </c>
    </row>
    <row r="56">
      <c r="A56" s="2" t="s">
        <v>274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259</v>
      </c>
      <c r="G56" s="2" t="s">
        <v>259</v>
      </c>
      <c r="H56" s="2" t="s">
        <v>259</v>
      </c>
      <c r="I56" s="2" t="s">
        <v>260</v>
      </c>
      <c r="J56" s="2" t="s">
        <v>109</v>
      </c>
      <c r="K56" s="2" t="s">
        <v>262</v>
      </c>
      <c r="L56" s="3">
        <v>19</v>
      </c>
      <c r="M56" s="3">
        <v>19.95</v>
      </c>
      <c r="N56" s="3">
        <v>37.99</v>
      </c>
      <c r="O56" s="2" t="s">
        <v>94</v>
      </c>
      <c r="P56" s="2" t="s">
        <v>168</v>
      </c>
      <c r="Q56" s="2" t="s">
        <v>96</v>
      </c>
      <c r="R56" s="2" t="s">
        <v>97</v>
      </c>
      <c r="S56" s="2" t="s">
        <v>263</v>
      </c>
      <c r="T56" s="2" t="s">
        <v>90</v>
      </c>
      <c r="U56" s="2" t="s">
        <v>271</v>
      </c>
      <c r="V56" s="2" t="s">
        <v>265</v>
      </c>
      <c r="W56" s="2" t="s">
        <v>127</v>
      </c>
      <c r="X56" s="2" t="s">
        <v>100</v>
      </c>
      <c r="Y56" s="2" t="s">
        <v>266</v>
      </c>
      <c r="Z56" s="4">
        <v>224</v>
      </c>
      <c r="AA56" s="4">
        <f>=ROUNDDOWN(22.4,0)</f>
      </c>
      <c r="AB56" s="5">
        <v>10</v>
      </c>
      <c r="AC56" s="2" t="s">
        <v>267</v>
      </c>
      <c r="AD56" s="4">
        <v>190</v>
      </c>
      <c r="AE56" s="4">
        <v>290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25</v>
      </c>
      <c r="AQ56" s="8">
        <v>539.95</v>
      </c>
      <c r="AR56" s="4"/>
      <c r="AS56" s="8"/>
      <c r="AT56" s="7"/>
      <c r="AU56" s="7"/>
      <c r="AV56" s="4" t="s">
        <v>97</v>
      </c>
      <c r="AW56" s="8" t="s">
        <v>97</v>
      </c>
      <c r="AX56" s="4" t="s">
        <v>97</v>
      </c>
      <c r="AY56" s="8" t="s">
        <v>97</v>
      </c>
      <c r="AZ56" s="7" t="s">
        <v>97</v>
      </c>
      <c r="BA56" s="7" t="s">
        <v>97</v>
      </c>
      <c r="BB56" s="7">
        <v>0.3485</v>
      </c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 t="s">
        <v>97</v>
      </c>
      <c r="BJ56" s="4">
        <v>549</v>
      </c>
      <c r="BK56" s="8">
        <v>11621.13</v>
      </c>
      <c r="BL56" s="2" t="s">
        <v>272</v>
      </c>
      <c r="BM56" s="7">
        <v>0.0455</v>
      </c>
      <c r="BN56" s="7">
        <v>0.0465</v>
      </c>
      <c r="BO56" s="4">
        <v>25</v>
      </c>
      <c r="BP56" s="8">
        <v>539.95</v>
      </c>
      <c r="BQ56" s="4"/>
      <c r="BR56" s="8"/>
      <c r="BS56" s="7"/>
      <c r="BT56" s="7"/>
      <c r="BU56" s="2" t="s">
        <v>104</v>
      </c>
      <c r="BV56" s="2" t="s">
        <v>94</v>
      </c>
      <c r="BW56" s="2" t="s">
        <v>105</v>
      </c>
      <c r="BX56" s="2" t="s">
        <v>275</v>
      </c>
      <c r="BY56" s="2" t="s">
        <v>107</v>
      </c>
      <c r="BZ56" s="2" t="s">
        <v>97</v>
      </c>
    </row>
    <row r="57">
      <c r="A57" s="2" t="s">
        <v>276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259</v>
      </c>
      <c r="G57" s="2" t="s">
        <v>259</v>
      </c>
      <c r="H57" s="2" t="s">
        <v>259</v>
      </c>
      <c r="I57" s="2" t="s">
        <v>260</v>
      </c>
      <c r="J57" s="2" t="s">
        <v>114</v>
      </c>
      <c r="K57" s="2" t="s">
        <v>262</v>
      </c>
      <c r="L57" s="3">
        <v>21.5</v>
      </c>
      <c r="M57" s="3">
        <v>22.58</v>
      </c>
      <c r="N57" s="3">
        <v>42.99</v>
      </c>
      <c r="O57" s="2" t="s">
        <v>94</v>
      </c>
      <c r="P57" s="2" t="s">
        <v>168</v>
      </c>
      <c r="Q57" s="2" t="s">
        <v>96</v>
      </c>
      <c r="R57" s="2" t="s">
        <v>97</v>
      </c>
      <c r="S57" s="2" t="s">
        <v>263</v>
      </c>
      <c r="T57" s="2" t="s">
        <v>90</v>
      </c>
      <c r="U57" s="2" t="s">
        <v>271</v>
      </c>
      <c r="V57" s="2" t="s">
        <v>265</v>
      </c>
      <c r="W57" s="2" t="s">
        <v>127</v>
      </c>
      <c r="X57" s="2" t="s">
        <v>100</v>
      </c>
      <c r="Y57" s="2" t="s">
        <v>266</v>
      </c>
      <c r="Z57" s="4">
        <v>131</v>
      </c>
      <c r="AA57" s="4">
        <f>=ROUNDDOWN(18.7142857142857,0)</f>
      </c>
      <c r="AB57" s="5">
        <v>7</v>
      </c>
      <c r="AC57" s="2" t="s">
        <v>267</v>
      </c>
      <c r="AD57" s="4">
        <v>130</v>
      </c>
      <c r="AE57" s="4">
        <v>230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>
        <v>30</v>
      </c>
      <c r="AQ57" s="8">
        <v>695.42</v>
      </c>
      <c r="AR57" s="4"/>
      <c r="AS57" s="8"/>
      <c r="AT57" s="7"/>
      <c r="AU57" s="7"/>
      <c r="AV57" s="4" t="s">
        <v>97</v>
      </c>
      <c r="AW57" s="8" t="s">
        <v>97</v>
      </c>
      <c r="AX57" s="4" t="s">
        <v>97</v>
      </c>
      <c r="AY57" s="8" t="s">
        <v>97</v>
      </c>
      <c r="AZ57" s="7" t="s">
        <v>97</v>
      </c>
      <c r="BA57" s="7" t="s">
        <v>97</v>
      </c>
      <c r="BB57" s="7">
        <v>0.4488</v>
      </c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 t="s">
        <v>97</v>
      </c>
      <c r="BJ57" s="4">
        <v>351</v>
      </c>
      <c r="BK57" s="8">
        <v>8398.16</v>
      </c>
      <c r="BL57" s="2" t="s">
        <v>272</v>
      </c>
      <c r="BM57" s="7">
        <v>0.0855</v>
      </c>
      <c r="BN57" s="7">
        <v>0.0828</v>
      </c>
      <c r="BO57" s="4">
        <v>30</v>
      </c>
      <c r="BP57" s="8">
        <v>695.42</v>
      </c>
      <c r="BQ57" s="4"/>
      <c r="BR57" s="8"/>
      <c r="BS57" s="7"/>
      <c r="BT57" s="7"/>
      <c r="BU57" s="2" t="s">
        <v>104</v>
      </c>
      <c r="BV57" s="2" t="s">
        <v>94</v>
      </c>
      <c r="BW57" s="2" t="s">
        <v>105</v>
      </c>
      <c r="BX57" s="2" t="s">
        <v>269</v>
      </c>
      <c r="BY57" s="2" t="s">
        <v>107</v>
      </c>
      <c r="BZ57" s="2" t="s">
        <v>97</v>
      </c>
    </row>
    <row r="58">
      <c r="A58" s="2" t="s">
        <v>277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259</v>
      </c>
      <c r="G58" s="2" t="s">
        <v>259</v>
      </c>
      <c r="H58" s="2" t="s">
        <v>259</v>
      </c>
      <c r="I58" s="2" t="s">
        <v>260</v>
      </c>
      <c r="J58" s="2" t="s">
        <v>261</v>
      </c>
      <c r="K58" s="2" t="s">
        <v>278</v>
      </c>
      <c r="L58" s="3">
        <v>15</v>
      </c>
      <c r="M58" s="3">
        <v>15.75</v>
      </c>
      <c r="N58" s="3">
        <v>29.99</v>
      </c>
      <c r="O58" s="2" t="s">
        <v>94</v>
      </c>
      <c r="P58" s="2" t="s">
        <v>168</v>
      </c>
      <c r="Q58" s="2" t="s">
        <v>96</v>
      </c>
      <c r="R58" s="2" t="s">
        <v>97</v>
      </c>
      <c r="S58" s="2" t="s">
        <v>279</v>
      </c>
      <c r="T58" s="2" t="s">
        <v>90</v>
      </c>
      <c r="U58" s="2" t="s">
        <v>264</v>
      </c>
      <c r="V58" s="2" t="s">
        <v>265</v>
      </c>
      <c r="W58" s="2" t="s">
        <v>127</v>
      </c>
      <c r="X58" s="2" t="s">
        <v>100</v>
      </c>
      <c r="Y58" s="2" t="s">
        <v>266</v>
      </c>
      <c r="Z58" s="4">
        <v>72</v>
      </c>
      <c r="AA58" s="4">
        <f>=ROUNDDOWN(24,0)</f>
      </c>
      <c r="AB58" s="5">
        <v>3</v>
      </c>
      <c r="AC58" s="2" t="s">
        <v>267</v>
      </c>
      <c r="AD58" s="4">
        <v>60</v>
      </c>
      <c r="AE58" s="4">
        <v>90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3</v>
      </c>
      <c r="AQ58" s="8">
        <v>64.98</v>
      </c>
      <c r="AR58" s="4"/>
      <c r="AS58" s="8"/>
      <c r="AT58" s="7"/>
      <c r="AU58" s="7"/>
      <c r="AV58" s="4">
        <v>45</v>
      </c>
      <c r="AW58" s="8">
        <v>1229.92</v>
      </c>
      <c r="AX58" s="4" t="s">
        <v>97</v>
      </c>
      <c r="AY58" s="8" t="s">
        <v>97</v>
      </c>
      <c r="AZ58" s="7" t="s">
        <v>97</v>
      </c>
      <c r="BA58" s="7" t="s">
        <v>97</v>
      </c>
      <c r="BB58" s="7">
        <v>0.0528</v>
      </c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>
        <v>0.4228</v>
      </c>
      <c r="BJ58" s="4">
        <v>146</v>
      </c>
      <c r="BK58" s="8">
        <v>2410.64</v>
      </c>
      <c r="BL58" s="2" t="s">
        <v>280</v>
      </c>
      <c r="BM58" s="7">
        <v>0.0205</v>
      </c>
      <c r="BN58" s="7">
        <v>0.027</v>
      </c>
      <c r="BO58" s="4">
        <v>3</v>
      </c>
      <c r="BP58" s="8">
        <v>64.98</v>
      </c>
      <c r="BQ58" s="4"/>
      <c r="BR58" s="8"/>
      <c r="BS58" s="7"/>
      <c r="BT58" s="7"/>
      <c r="BU58" s="2" t="s">
        <v>104</v>
      </c>
      <c r="BV58" s="2" t="s">
        <v>94</v>
      </c>
      <c r="BW58" s="2" t="s">
        <v>105</v>
      </c>
      <c r="BX58" s="2" t="s">
        <v>281</v>
      </c>
      <c r="BY58" s="2" t="s">
        <v>107</v>
      </c>
      <c r="BZ58" s="2" t="s">
        <v>97</v>
      </c>
    </row>
    <row r="59">
      <c r="A59" s="2" t="s">
        <v>282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259</v>
      </c>
      <c r="G59" s="2" t="s">
        <v>259</v>
      </c>
      <c r="H59" s="2" t="s">
        <v>259</v>
      </c>
      <c r="I59" s="2" t="s">
        <v>260</v>
      </c>
      <c r="J59" s="2" t="s">
        <v>92</v>
      </c>
      <c r="K59" s="2" t="s">
        <v>278</v>
      </c>
      <c r="L59" s="3">
        <v>16.5</v>
      </c>
      <c r="M59" s="3">
        <v>17.33</v>
      </c>
      <c r="N59" s="3">
        <v>32.99</v>
      </c>
      <c r="O59" s="2" t="s">
        <v>94</v>
      </c>
      <c r="P59" s="2" t="s">
        <v>168</v>
      </c>
      <c r="Q59" s="2" t="s">
        <v>96</v>
      </c>
      <c r="R59" s="2" t="s">
        <v>97</v>
      </c>
      <c r="S59" s="2" t="s">
        <v>279</v>
      </c>
      <c r="T59" s="2" t="s">
        <v>90</v>
      </c>
      <c r="U59" s="2" t="s">
        <v>271</v>
      </c>
      <c r="V59" s="2" t="s">
        <v>265</v>
      </c>
      <c r="W59" s="2" t="s">
        <v>127</v>
      </c>
      <c r="X59" s="2" t="s">
        <v>100</v>
      </c>
      <c r="Y59" s="2" t="s">
        <v>266</v>
      </c>
      <c r="Z59" s="4">
        <v>163</v>
      </c>
      <c r="AA59" s="4">
        <f>=ROUNDDOWN(32.6,0)</f>
      </c>
      <c r="AB59" s="5">
        <v>5</v>
      </c>
      <c r="AC59" s="2" t="s">
        <v>267</v>
      </c>
      <c r="AD59" s="4">
        <v>50</v>
      </c>
      <c r="AE59" s="4">
        <v>70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12</v>
      </c>
      <c r="AQ59" s="8">
        <v>319.95</v>
      </c>
      <c r="AR59" s="4"/>
      <c r="AS59" s="8"/>
      <c r="AT59" s="7"/>
      <c r="AU59" s="7"/>
      <c r="AV59" s="4" t="s">
        <v>97</v>
      </c>
      <c r="AW59" s="8" t="s">
        <v>97</v>
      </c>
      <c r="AX59" s="4" t="s">
        <v>97</v>
      </c>
      <c r="AY59" s="8" t="s">
        <v>97</v>
      </c>
      <c r="AZ59" s="7" t="s">
        <v>97</v>
      </c>
      <c r="BA59" s="7" t="s">
        <v>97</v>
      </c>
      <c r="BB59" s="7">
        <v>0.2601</v>
      </c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 t="s">
        <v>97</v>
      </c>
      <c r="BJ59" s="4">
        <v>274</v>
      </c>
      <c r="BK59" s="8">
        <v>5143.58</v>
      </c>
      <c r="BL59" s="2" t="s">
        <v>283</v>
      </c>
      <c r="BM59" s="7">
        <v>0.0438</v>
      </c>
      <c r="BN59" s="7">
        <v>0.0622</v>
      </c>
      <c r="BO59" s="4">
        <v>12</v>
      </c>
      <c r="BP59" s="8">
        <v>319.95</v>
      </c>
      <c r="BQ59" s="4"/>
      <c r="BR59" s="8"/>
      <c r="BS59" s="7"/>
      <c r="BT59" s="7"/>
      <c r="BU59" s="2" t="s">
        <v>104</v>
      </c>
      <c r="BV59" s="2" t="s">
        <v>94</v>
      </c>
      <c r="BW59" s="2" t="s">
        <v>105</v>
      </c>
      <c r="BX59" s="2" t="s">
        <v>275</v>
      </c>
      <c r="BY59" s="2" t="s">
        <v>107</v>
      </c>
      <c r="BZ59" s="2" t="s">
        <v>97</v>
      </c>
    </row>
    <row r="60">
      <c r="A60" s="2" t="s">
        <v>284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259</v>
      </c>
      <c r="G60" s="2" t="s">
        <v>259</v>
      </c>
      <c r="H60" s="2" t="s">
        <v>259</v>
      </c>
      <c r="I60" s="2" t="s">
        <v>260</v>
      </c>
      <c r="J60" s="2" t="s">
        <v>109</v>
      </c>
      <c r="K60" s="2" t="s">
        <v>278</v>
      </c>
      <c r="L60" s="3">
        <v>19</v>
      </c>
      <c r="M60" s="3">
        <v>19.95</v>
      </c>
      <c r="N60" s="3">
        <v>37.99</v>
      </c>
      <c r="O60" s="2" t="s">
        <v>94</v>
      </c>
      <c r="P60" s="2" t="s">
        <v>168</v>
      </c>
      <c r="Q60" s="2" t="s">
        <v>96</v>
      </c>
      <c r="R60" s="2" t="s">
        <v>97</v>
      </c>
      <c r="S60" s="2" t="s">
        <v>279</v>
      </c>
      <c r="T60" s="2" t="s">
        <v>90</v>
      </c>
      <c r="U60" s="2" t="s">
        <v>271</v>
      </c>
      <c r="V60" s="2" t="s">
        <v>265</v>
      </c>
      <c r="W60" s="2" t="s">
        <v>127</v>
      </c>
      <c r="X60" s="2" t="s">
        <v>100</v>
      </c>
      <c r="Y60" s="2" t="s">
        <v>266</v>
      </c>
      <c r="Z60" s="4">
        <v>168</v>
      </c>
      <c r="AA60" s="4">
        <f>=ROUNDDOWN(10.5,0)</f>
      </c>
      <c r="AB60" s="5">
        <v>16</v>
      </c>
      <c r="AC60" s="2" t="s">
        <v>267</v>
      </c>
      <c r="AD60" s="4">
        <v>220</v>
      </c>
      <c r="AE60" s="4">
        <v>420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15</v>
      </c>
      <c r="AQ60" s="8">
        <v>470.65</v>
      </c>
      <c r="AR60" s="4"/>
      <c r="AS60" s="8"/>
      <c r="AT60" s="7"/>
      <c r="AU60" s="7"/>
      <c r="AV60" s="4" t="s">
        <v>97</v>
      </c>
      <c r="AW60" s="8" t="s">
        <v>97</v>
      </c>
      <c r="AX60" s="4" t="s">
        <v>97</v>
      </c>
      <c r="AY60" s="8" t="s">
        <v>97</v>
      </c>
      <c r="AZ60" s="7" t="s">
        <v>97</v>
      </c>
      <c r="BA60" s="7" t="s">
        <v>97</v>
      </c>
      <c r="BB60" s="7">
        <v>0.3827</v>
      </c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 t="s">
        <v>97</v>
      </c>
      <c r="BJ60" s="4">
        <v>586</v>
      </c>
      <c r="BK60" s="8">
        <v>12665.84</v>
      </c>
      <c r="BL60" s="2" t="s">
        <v>285</v>
      </c>
      <c r="BM60" s="7">
        <v>0.0256</v>
      </c>
      <c r="BN60" s="7">
        <v>0.0372</v>
      </c>
      <c r="BO60" s="4">
        <v>15</v>
      </c>
      <c r="BP60" s="8">
        <v>470.65</v>
      </c>
      <c r="BQ60" s="4"/>
      <c r="BR60" s="8"/>
      <c r="BS60" s="7"/>
      <c r="BT60" s="7"/>
      <c r="BU60" s="2" t="s">
        <v>104</v>
      </c>
      <c r="BV60" s="2" t="s">
        <v>94</v>
      </c>
      <c r="BW60" s="2" t="s">
        <v>105</v>
      </c>
      <c r="BX60" s="2" t="s">
        <v>275</v>
      </c>
      <c r="BY60" s="2" t="s">
        <v>107</v>
      </c>
      <c r="BZ60" s="2" t="s">
        <v>97</v>
      </c>
    </row>
    <row r="61">
      <c r="A61" s="2" t="s">
        <v>286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259</v>
      </c>
      <c r="G61" s="2" t="s">
        <v>259</v>
      </c>
      <c r="H61" s="2" t="s">
        <v>259</v>
      </c>
      <c r="I61" s="2" t="s">
        <v>260</v>
      </c>
      <c r="J61" s="2" t="s">
        <v>114</v>
      </c>
      <c r="K61" s="2" t="s">
        <v>278</v>
      </c>
      <c r="L61" s="3">
        <v>21.5</v>
      </c>
      <c r="M61" s="3">
        <v>22.58</v>
      </c>
      <c r="N61" s="3">
        <v>42.99</v>
      </c>
      <c r="O61" s="2" t="s">
        <v>94</v>
      </c>
      <c r="P61" s="2" t="s">
        <v>168</v>
      </c>
      <c r="Q61" s="2" t="s">
        <v>96</v>
      </c>
      <c r="R61" s="2" t="s">
        <v>97</v>
      </c>
      <c r="S61" s="2" t="s">
        <v>279</v>
      </c>
      <c r="T61" s="2" t="s">
        <v>90</v>
      </c>
      <c r="U61" s="2" t="s">
        <v>271</v>
      </c>
      <c r="V61" s="2" t="s">
        <v>265</v>
      </c>
      <c r="W61" s="2" t="s">
        <v>127</v>
      </c>
      <c r="X61" s="2" t="s">
        <v>100</v>
      </c>
      <c r="Y61" s="2" t="s">
        <v>266</v>
      </c>
      <c r="Z61" s="4">
        <v>173</v>
      </c>
      <c r="AA61" s="4">
        <f>=ROUNDDOWN(28.8333333333333,0)</f>
      </c>
      <c r="AB61" s="5">
        <v>6</v>
      </c>
      <c r="AC61" s="2" t="s">
        <v>267</v>
      </c>
      <c r="AD61" s="4">
        <v>170</v>
      </c>
      <c r="AE61" s="4">
        <v>170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>
        <v>15</v>
      </c>
      <c r="AQ61" s="8">
        <v>374.34</v>
      </c>
      <c r="AR61" s="4"/>
      <c r="AS61" s="8"/>
      <c r="AT61" s="7"/>
      <c r="AU61" s="7"/>
      <c r="AV61" s="4" t="s">
        <v>97</v>
      </c>
      <c r="AW61" s="8" t="s">
        <v>97</v>
      </c>
      <c r="AX61" s="4" t="s">
        <v>97</v>
      </c>
      <c r="AY61" s="8" t="s">
        <v>97</v>
      </c>
      <c r="AZ61" s="7" t="s">
        <v>97</v>
      </c>
      <c r="BA61" s="7" t="s">
        <v>97</v>
      </c>
      <c r="BB61" s="7">
        <v>0.3044</v>
      </c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 t="s">
        <v>97</v>
      </c>
      <c r="BJ61" s="4">
        <v>300</v>
      </c>
      <c r="BK61" s="8">
        <v>7204.03</v>
      </c>
      <c r="BL61" s="2" t="s">
        <v>272</v>
      </c>
      <c r="BM61" s="7">
        <v>0.05</v>
      </c>
      <c r="BN61" s="7">
        <v>0.052</v>
      </c>
      <c r="BO61" s="4">
        <v>15</v>
      </c>
      <c r="BP61" s="8">
        <v>374.34</v>
      </c>
      <c r="BQ61" s="4"/>
      <c r="BR61" s="8"/>
      <c r="BS61" s="7"/>
      <c r="BT61" s="7"/>
      <c r="BU61" s="2" t="s">
        <v>104</v>
      </c>
      <c r="BV61" s="2" t="s">
        <v>94</v>
      </c>
      <c r="BW61" s="2" t="s">
        <v>105</v>
      </c>
      <c r="BX61" s="2" t="s">
        <v>269</v>
      </c>
      <c r="BY61" s="2" t="s">
        <v>107</v>
      </c>
      <c r="BZ61" s="2" t="s">
        <v>97</v>
      </c>
    </row>
    <row r="62">
      <c r="A62" s="2" t="s">
        <v>287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259</v>
      </c>
      <c r="G62" s="2" t="s">
        <v>259</v>
      </c>
      <c r="H62" s="2" t="s">
        <v>259</v>
      </c>
      <c r="I62" s="2" t="s">
        <v>260</v>
      </c>
      <c r="J62" s="2" t="s">
        <v>92</v>
      </c>
      <c r="K62" s="2" t="s">
        <v>288</v>
      </c>
      <c r="L62" s="3">
        <v>16.5</v>
      </c>
      <c r="M62" s="3">
        <v>17.33</v>
      </c>
      <c r="N62" s="3">
        <v>32.99</v>
      </c>
      <c r="O62" s="2" t="s">
        <v>94</v>
      </c>
      <c r="P62" s="2" t="s">
        <v>168</v>
      </c>
      <c r="Q62" s="2" t="s">
        <v>96</v>
      </c>
      <c r="R62" s="2" t="s">
        <v>97</v>
      </c>
      <c r="S62" s="2" t="s">
        <v>289</v>
      </c>
      <c r="T62" s="2" t="s">
        <v>90</v>
      </c>
      <c r="U62" s="2" t="s">
        <v>271</v>
      </c>
      <c r="V62" s="2" t="s">
        <v>290</v>
      </c>
      <c r="W62" s="2" t="s">
        <v>127</v>
      </c>
      <c r="X62" s="2" t="s">
        <v>100</v>
      </c>
      <c r="Y62" s="2" t="s">
        <v>198</v>
      </c>
      <c r="Z62" s="4">
        <v>149</v>
      </c>
      <c r="AA62" s="4">
        <f>=ROUNDDOWN(49.6666666666667,0)</f>
      </c>
      <c r="AB62" s="5">
        <v>3</v>
      </c>
      <c r="AC62" s="2" t="s">
        <v>97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2</v>
      </c>
      <c r="AQ62" s="8">
        <v>62.98</v>
      </c>
      <c r="AR62" s="4"/>
      <c r="AS62" s="8"/>
      <c r="AT62" s="7"/>
      <c r="AU62" s="7"/>
      <c r="AV62" s="4">
        <v>6</v>
      </c>
      <c r="AW62" s="8">
        <v>129.88</v>
      </c>
      <c r="AX62" s="4" t="s">
        <v>97</v>
      </c>
      <c r="AY62" s="8" t="s">
        <v>97</v>
      </c>
      <c r="AZ62" s="7" t="s">
        <v>97</v>
      </c>
      <c r="BA62" s="7" t="s">
        <v>97</v>
      </c>
      <c r="BB62" s="7">
        <v>0.4849</v>
      </c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>
        <v>0.0446</v>
      </c>
      <c r="BJ62" s="4">
        <v>131</v>
      </c>
      <c r="BK62" s="8">
        <v>2453.67</v>
      </c>
      <c r="BL62" s="2" t="s">
        <v>291</v>
      </c>
      <c r="BM62" s="7">
        <v>0.0153</v>
      </c>
      <c r="BN62" s="7">
        <v>0.0257</v>
      </c>
      <c r="BO62" s="4">
        <v>2</v>
      </c>
      <c r="BP62" s="8">
        <v>62.98</v>
      </c>
      <c r="BQ62" s="4"/>
      <c r="BR62" s="8"/>
      <c r="BS62" s="7"/>
      <c r="BT62" s="7"/>
      <c r="BU62" s="2" t="s">
        <v>104</v>
      </c>
      <c r="BV62" s="2" t="s">
        <v>94</v>
      </c>
      <c r="BW62" s="2" t="s">
        <v>105</v>
      </c>
      <c r="BX62" s="2" t="s">
        <v>292</v>
      </c>
      <c r="BY62" s="2" t="s">
        <v>107</v>
      </c>
      <c r="BZ62" s="2" t="s">
        <v>97</v>
      </c>
    </row>
    <row r="63">
      <c r="A63" s="2" t="s">
        <v>293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259</v>
      </c>
      <c r="G63" s="2" t="s">
        <v>259</v>
      </c>
      <c r="H63" s="2" t="s">
        <v>259</v>
      </c>
      <c r="I63" s="2" t="s">
        <v>260</v>
      </c>
      <c r="J63" s="2" t="s">
        <v>109</v>
      </c>
      <c r="K63" s="2" t="s">
        <v>288</v>
      </c>
      <c r="L63" s="3">
        <v>19</v>
      </c>
      <c r="M63" s="3">
        <v>19.95</v>
      </c>
      <c r="N63" s="3">
        <v>37.99</v>
      </c>
      <c r="O63" s="2" t="s">
        <v>94</v>
      </c>
      <c r="P63" s="2" t="s">
        <v>168</v>
      </c>
      <c r="Q63" s="2" t="s">
        <v>96</v>
      </c>
      <c r="R63" s="2" t="s">
        <v>97</v>
      </c>
      <c r="S63" s="2" t="s">
        <v>289</v>
      </c>
      <c r="T63" s="2" t="s">
        <v>90</v>
      </c>
      <c r="U63" s="2" t="s">
        <v>271</v>
      </c>
      <c r="V63" s="2" t="s">
        <v>290</v>
      </c>
      <c r="W63" s="2" t="s">
        <v>127</v>
      </c>
      <c r="X63" s="2" t="s">
        <v>100</v>
      </c>
      <c r="Y63" s="2" t="s">
        <v>198</v>
      </c>
      <c r="Z63" s="4">
        <v>392</v>
      </c>
      <c r="AA63" s="4">
        <f>=ROUNDDOWN(65.3333333333333,0)</f>
      </c>
      <c r="AB63" s="5">
        <v>6</v>
      </c>
      <c r="AC63" s="2" t="s">
        <v>97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2</v>
      </c>
      <c r="AQ63" s="8">
        <v>43.88</v>
      </c>
      <c r="AR63" s="4"/>
      <c r="AS63" s="8"/>
      <c r="AT63" s="7"/>
      <c r="AU63" s="7"/>
      <c r="AV63" s="4" t="s">
        <v>97</v>
      </c>
      <c r="AW63" s="8" t="s">
        <v>97</v>
      </c>
      <c r="AX63" s="4" t="s">
        <v>97</v>
      </c>
      <c r="AY63" s="8" t="s">
        <v>97</v>
      </c>
      <c r="AZ63" s="7" t="s">
        <v>97</v>
      </c>
      <c r="BA63" s="7" t="s">
        <v>97</v>
      </c>
      <c r="BB63" s="7">
        <v>0.3379</v>
      </c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 t="s">
        <v>97</v>
      </c>
      <c r="BJ63" s="4">
        <v>184</v>
      </c>
      <c r="BK63" s="8">
        <v>3948.52</v>
      </c>
      <c r="BL63" s="2" t="s">
        <v>294</v>
      </c>
      <c r="BM63" s="7">
        <v>0.0109</v>
      </c>
      <c r="BN63" s="7">
        <v>0.0111</v>
      </c>
      <c r="BO63" s="4">
        <v>2</v>
      </c>
      <c r="BP63" s="8">
        <v>43.88</v>
      </c>
      <c r="BQ63" s="4"/>
      <c r="BR63" s="8"/>
      <c r="BS63" s="7"/>
      <c r="BT63" s="7"/>
      <c r="BU63" s="2" t="s">
        <v>104</v>
      </c>
      <c r="BV63" s="2" t="s">
        <v>94</v>
      </c>
      <c r="BW63" s="2" t="s">
        <v>105</v>
      </c>
      <c r="BX63" s="2" t="s">
        <v>269</v>
      </c>
      <c r="BY63" s="2" t="s">
        <v>107</v>
      </c>
      <c r="BZ63" s="2" t="s">
        <v>97</v>
      </c>
    </row>
    <row r="64">
      <c r="A64" s="2" t="s">
        <v>295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259</v>
      </c>
      <c r="G64" s="2" t="s">
        <v>259</v>
      </c>
      <c r="H64" s="2" t="s">
        <v>259</v>
      </c>
      <c r="I64" s="2" t="s">
        <v>260</v>
      </c>
      <c r="J64" s="2" t="s">
        <v>114</v>
      </c>
      <c r="K64" s="2" t="s">
        <v>288</v>
      </c>
      <c r="L64" s="3">
        <v>21.5</v>
      </c>
      <c r="M64" s="3">
        <v>22.58</v>
      </c>
      <c r="N64" s="3">
        <v>42.99</v>
      </c>
      <c r="O64" s="2" t="s">
        <v>94</v>
      </c>
      <c r="P64" s="2" t="s">
        <v>168</v>
      </c>
      <c r="Q64" s="2" t="s">
        <v>96</v>
      </c>
      <c r="R64" s="2" t="s">
        <v>97</v>
      </c>
      <c r="S64" s="2" t="s">
        <v>289</v>
      </c>
      <c r="T64" s="2" t="s">
        <v>90</v>
      </c>
      <c r="U64" s="2" t="s">
        <v>271</v>
      </c>
      <c r="V64" s="2" t="s">
        <v>290</v>
      </c>
      <c r="W64" s="2" t="s">
        <v>127</v>
      </c>
      <c r="X64" s="2" t="s">
        <v>100</v>
      </c>
      <c r="Y64" s="2" t="s">
        <v>198</v>
      </c>
      <c r="Z64" s="4">
        <v>175</v>
      </c>
      <c r="AA64" s="4">
        <f>=ROUNDDOWN(54.6875,0)</f>
      </c>
      <c r="AB64" s="5">
        <v>3.2</v>
      </c>
      <c r="AC64" s="2" t="s">
        <v>97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2</v>
      </c>
      <c r="AQ64" s="8">
        <v>23.02</v>
      </c>
      <c r="AR64" s="4"/>
      <c r="AS64" s="8"/>
      <c r="AT64" s="7"/>
      <c r="AU64" s="7"/>
      <c r="AV64" s="4" t="s">
        <v>97</v>
      </c>
      <c r="AW64" s="8" t="s">
        <v>97</v>
      </c>
      <c r="AX64" s="4" t="s">
        <v>97</v>
      </c>
      <c r="AY64" s="8" t="s">
        <v>97</v>
      </c>
      <c r="AZ64" s="7" t="s">
        <v>97</v>
      </c>
      <c r="BA64" s="7" t="s">
        <v>97</v>
      </c>
      <c r="BB64" s="7">
        <v>0.1772</v>
      </c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 t="s">
        <v>97</v>
      </c>
      <c r="BJ64" s="4">
        <v>117</v>
      </c>
      <c r="BK64" s="8">
        <v>2813.59</v>
      </c>
      <c r="BL64" s="2" t="s">
        <v>291</v>
      </c>
      <c r="BM64" s="7">
        <v>0.0171</v>
      </c>
      <c r="BN64" s="7">
        <v>0.0082</v>
      </c>
      <c r="BO64" s="4">
        <v>2</v>
      </c>
      <c r="BP64" s="8">
        <v>23.02</v>
      </c>
      <c r="BQ64" s="4"/>
      <c r="BR64" s="8"/>
      <c r="BS64" s="7"/>
      <c r="BT64" s="7"/>
      <c r="BU64" s="2" t="s">
        <v>104</v>
      </c>
      <c r="BV64" s="2" t="s">
        <v>94</v>
      </c>
      <c r="BW64" s="2" t="s">
        <v>105</v>
      </c>
      <c r="BX64" s="2" t="s">
        <v>281</v>
      </c>
      <c r="BY64" s="2" t="s">
        <v>107</v>
      </c>
      <c r="BZ64" s="2" t="s">
        <v>97</v>
      </c>
    </row>
    <row r="65">
      <c r="A65" s="2" t="s">
        <v>296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297</v>
      </c>
      <c r="G65" s="2" t="s">
        <v>297</v>
      </c>
      <c r="H65" s="2" t="s">
        <v>297</v>
      </c>
      <c r="I65" s="2" t="s">
        <v>260</v>
      </c>
      <c r="J65" s="2" t="s">
        <v>114</v>
      </c>
      <c r="K65" s="2" t="s">
        <v>298</v>
      </c>
      <c r="L65" s="3">
        <v>28.5</v>
      </c>
      <c r="M65" s="3">
        <v>29.93</v>
      </c>
      <c r="N65" s="3">
        <v>59.99</v>
      </c>
      <c r="O65" s="2" t="s">
        <v>94</v>
      </c>
      <c r="P65" s="2" t="s">
        <v>168</v>
      </c>
      <c r="Q65" s="2" t="s">
        <v>96</v>
      </c>
      <c r="R65" s="2" t="s">
        <v>97</v>
      </c>
      <c r="S65" s="2" t="s">
        <v>299</v>
      </c>
      <c r="T65" s="2" t="s">
        <v>300</v>
      </c>
      <c r="U65" s="2" t="s">
        <v>271</v>
      </c>
      <c r="V65" s="2" t="s">
        <v>301</v>
      </c>
      <c r="W65" s="2" t="s">
        <v>100</v>
      </c>
      <c r="X65" s="2" t="s">
        <v>97</v>
      </c>
      <c r="Y65" s="2" t="s">
        <v>302</v>
      </c>
      <c r="Z65" s="4">
        <v>99</v>
      </c>
      <c r="AA65" s="4">
        <f>=ROUNDDOWN(19.8,0)</f>
      </c>
      <c r="AB65" s="5">
        <v>5</v>
      </c>
      <c r="AC65" s="2" t="s">
        <v>303</v>
      </c>
      <c r="AD65" s="4">
        <v>65</v>
      </c>
      <c r="AE65" s="4">
        <v>65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</v>
      </c>
      <c r="AQ65" s="8">
        <v>79.53</v>
      </c>
      <c r="AR65" s="4"/>
      <c r="AS65" s="8"/>
      <c r="AT65" s="7"/>
      <c r="AU65" s="7"/>
      <c r="AV65" s="4">
        <v>2</v>
      </c>
      <c r="AW65" s="8">
        <v>79.53</v>
      </c>
      <c r="AX65" s="4"/>
      <c r="AY65" s="8"/>
      <c r="AZ65" s="7"/>
      <c r="BA65" s="7"/>
      <c r="BB65" s="7">
        <v>1</v>
      </c>
      <c r="BC65" s="4">
        <v>3</v>
      </c>
      <c r="BD65" s="8">
        <v>96.04</v>
      </c>
      <c r="BE65" s="4" t="s">
        <v>97</v>
      </c>
      <c r="BF65" s="8" t="s">
        <v>97</v>
      </c>
      <c r="BG65" s="7" t="s">
        <v>97</v>
      </c>
      <c r="BH65" s="7" t="s">
        <v>97</v>
      </c>
      <c r="BI65" s="7">
        <v>0.8281</v>
      </c>
      <c r="BJ65" s="4">
        <v>106</v>
      </c>
      <c r="BK65" s="8">
        <v>3344.92</v>
      </c>
      <c r="BL65" s="2" t="s">
        <v>304</v>
      </c>
      <c r="BM65" s="7">
        <v>0.0189</v>
      </c>
      <c r="BN65" s="7">
        <v>0.0238</v>
      </c>
      <c r="BO65" s="4">
        <v>2</v>
      </c>
      <c r="BP65" s="8">
        <v>79.53</v>
      </c>
      <c r="BQ65" s="4"/>
      <c r="BR65" s="8"/>
      <c r="BS65" s="7"/>
      <c r="BT65" s="7"/>
      <c r="BU65" s="2" t="s">
        <v>104</v>
      </c>
      <c r="BV65" s="2" t="s">
        <v>94</v>
      </c>
      <c r="BW65" s="2" t="s">
        <v>105</v>
      </c>
      <c r="BX65" s="2" t="s">
        <v>174</v>
      </c>
      <c r="BY65" s="2" t="s">
        <v>107</v>
      </c>
      <c r="BZ65" s="2" t="s">
        <v>97</v>
      </c>
    </row>
    <row r="66">
      <c r="A66" s="2" t="s">
        <v>305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297</v>
      </c>
      <c r="G66" s="2" t="s">
        <v>297</v>
      </c>
      <c r="H66" s="2" t="s">
        <v>297</v>
      </c>
      <c r="I66" s="2" t="s">
        <v>260</v>
      </c>
      <c r="J66" s="2" t="s">
        <v>109</v>
      </c>
      <c r="K66" s="2" t="s">
        <v>306</v>
      </c>
      <c r="L66" s="3">
        <v>25</v>
      </c>
      <c r="M66" s="3">
        <v>26.25</v>
      </c>
      <c r="N66" s="3">
        <v>54.99</v>
      </c>
      <c r="O66" s="2" t="s">
        <v>94</v>
      </c>
      <c r="P66" s="2" t="s">
        <v>168</v>
      </c>
      <c r="Q66" s="2" t="s">
        <v>96</v>
      </c>
      <c r="R66" s="2" t="s">
        <v>97</v>
      </c>
      <c r="S66" s="2" t="s">
        <v>307</v>
      </c>
      <c r="T66" s="2" t="s">
        <v>300</v>
      </c>
      <c r="U66" s="2" t="s">
        <v>271</v>
      </c>
      <c r="V66" s="2" t="s">
        <v>308</v>
      </c>
      <c r="W66" s="2" t="s">
        <v>100</v>
      </c>
      <c r="X66" s="2" t="s">
        <v>97</v>
      </c>
      <c r="Y66" s="2" t="s">
        <v>302</v>
      </c>
      <c r="Z66" s="4">
        <v>185</v>
      </c>
      <c r="AA66" s="4">
        <f>=ROUNDDOWN(17.9611650485437,0)</f>
      </c>
      <c r="AB66" s="5">
        <v>10.3</v>
      </c>
      <c r="AC66" s="2" t="s">
        <v>309</v>
      </c>
      <c r="AD66" s="4">
        <v>100</v>
      </c>
      <c r="AE66" s="4">
        <v>100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>
        <v>1</v>
      </c>
      <c r="AQ66" s="8">
        <v>16.51</v>
      </c>
      <c r="AR66" s="4"/>
      <c r="AS66" s="8"/>
      <c r="AT66" s="7"/>
      <c r="AU66" s="7"/>
      <c r="AV66" s="4">
        <v>1</v>
      </c>
      <c r="AW66" s="8">
        <v>16.51</v>
      </c>
      <c r="AX66" s="4"/>
      <c r="AY66" s="8"/>
      <c r="AZ66" s="7"/>
      <c r="BA66" s="7"/>
      <c r="BB66" s="7">
        <v>1</v>
      </c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>
        <v>0.1719</v>
      </c>
      <c r="BJ66" s="4">
        <v>242</v>
      </c>
      <c r="BK66" s="8">
        <v>6618.4</v>
      </c>
      <c r="BL66" s="2" t="s">
        <v>310</v>
      </c>
      <c r="BM66" s="7">
        <v>0.0041</v>
      </c>
      <c r="BN66" s="7">
        <v>0.0025</v>
      </c>
      <c r="BO66" s="4">
        <v>1</v>
      </c>
      <c r="BP66" s="8">
        <v>16.51</v>
      </c>
      <c r="BQ66" s="4"/>
      <c r="BR66" s="8"/>
      <c r="BS66" s="7"/>
      <c r="BT66" s="7"/>
      <c r="BU66" s="2" t="s">
        <v>104</v>
      </c>
      <c r="BV66" s="2" t="s">
        <v>94</v>
      </c>
      <c r="BW66" s="2" t="s">
        <v>105</v>
      </c>
      <c r="BX66" s="2" t="s">
        <v>174</v>
      </c>
      <c r="BY66" s="2" t="s">
        <v>107</v>
      </c>
      <c r="BZ66" s="2" t="s">
        <v>97</v>
      </c>
    </row>
    <row r="67">
      <c r="A67" s="2" t="s">
        <v>311</v>
      </c>
      <c r="B67" s="2" t="s">
        <v>86</v>
      </c>
      <c r="C67" s="2" t="s">
        <v>87</v>
      </c>
      <c r="D67" s="2" t="s">
        <v>312</v>
      </c>
      <c r="E67" s="2" t="s">
        <v>313</v>
      </c>
      <c r="F67" s="2" t="s">
        <v>90</v>
      </c>
      <c r="G67" s="2" t="s">
        <v>90</v>
      </c>
      <c r="H67" s="2" t="s">
        <v>90</v>
      </c>
      <c r="I67" s="2" t="s">
        <v>314</v>
      </c>
      <c r="J67" s="2" t="s">
        <v>114</v>
      </c>
      <c r="K67" s="2" t="s">
        <v>204</v>
      </c>
      <c r="L67" s="3">
        <v>6.24</v>
      </c>
      <c r="M67" s="3">
        <v>6.55</v>
      </c>
      <c r="N67" s="3">
        <v>12.99</v>
      </c>
      <c r="O67" s="2" t="s">
        <v>94</v>
      </c>
      <c r="P67" s="2" t="s">
        <v>142</v>
      </c>
      <c r="Q67" s="2" t="s">
        <v>96</v>
      </c>
      <c r="R67" s="2" t="s">
        <v>97</v>
      </c>
      <c r="S67" s="2" t="s">
        <v>315</v>
      </c>
      <c r="T67" s="2" t="s">
        <v>90</v>
      </c>
      <c r="U67" s="2" t="s">
        <v>316</v>
      </c>
      <c r="V67" s="2" t="s">
        <v>99</v>
      </c>
      <c r="W67" s="2" t="s">
        <v>127</v>
      </c>
      <c r="X67" s="2" t="s">
        <v>100</v>
      </c>
      <c r="Y67" s="2" t="s">
        <v>317</v>
      </c>
      <c r="Z67" s="4">
        <v>388</v>
      </c>
      <c r="AA67" s="4">
        <f>=ROUNDDOWN(31.2903225806452,0)</f>
      </c>
      <c r="AB67" s="5">
        <v>12.4</v>
      </c>
      <c r="AC67" s="2" t="s">
        <v>97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9</v>
      </c>
      <c r="AQ67" s="8">
        <v>157.81</v>
      </c>
      <c r="AR67" s="4"/>
      <c r="AS67" s="8"/>
      <c r="AT67" s="7"/>
      <c r="AU67" s="7"/>
      <c r="AV67" s="4">
        <v>14</v>
      </c>
      <c r="AW67" s="8">
        <v>165.51</v>
      </c>
      <c r="AX67" s="4" t="s">
        <v>97</v>
      </c>
      <c r="AY67" s="8" t="s">
        <v>97</v>
      </c>
      <c r="AZ67" s="7" t="s">
        <v>97</v>
      </c>
      <c r="BA67" s="7" t="s">
        <v>97</v>
      </c>
      <c r="BB67" s="7">
        <v>0.9535</v>
      </c>
      <c r="BC67" s="4">
        <v>94</v>
      </c>
      <c r="BD67" s="8">
        <v>590.71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0.2802</v>
      </c>
      <c r="BJ67" s="4">
        <v>634</v>
      </c>
      <c r="BK67" s="8">
        <v>4168.97</v>
      </c>
      <c r="BL67" s="2" t="s">
        <v>318</v>
      </c>
      <c r="BM67" s="7">
        <v>0.0142</v>
      </c>
      <c r="BN67" s="7">
        <v>0.0379</v>
      </c>
      <c r="BO67" s="4">
        <v>9</v>
      </c>
      <c r="BP67" s="8">
        <v>157.81</v>
      </c>
      <c r="BQ67" s="4"/>
      <c r="BR67" s="8"/>
      <c r="BS67" s="7"/>
      <c r="BT67" s="7"/>
      <c r="BU67" s="2" t="s">
        <v>104</v>
      </c>
      <c r="BV67" s="2" t="s">
        <v>94</v>
      </c>
      <c r="BW67" s="2" t="s">
        <v>105</v>
      </c>
      <c r="BX67" s="2" t="s">
        <v>319</v>
      </c>
      <c r="BY67" s="2" t="s">
        <v>107</v>
      </c>
      <c r="BZ67" s="2" t="s">
        <v>97</v>
      </c>
    </row>
    <row r="68">
      <c r="A68" s="2" t="s">
        <v>320</v>
      </c>
      <c r="B68" s="2" t="s">
        <v>86</v>
      </c>
      <c r="C68" s="2" t="s">
        <v>87</v>
      </c>
      <c r="D68" s="2" t="s">
        <v>312</v>
      </c>
      <c r="E68" s="2" t="s">
        <v>313</v>
      </c>
      <c r="F68" s="2" t="s">
        <v>90</v>
      </c>
      <c r="G68" s="2" t="s">
        <v>90</v>
      </c>
      <c r="H68" s="2" t="s">
        <v>90</v>
      </c>
      <c r="I68" s="2" t="s">
        <v>314</v>
      </c>
      <c r="J68" s="2" t="s">
        <v>321</v>
      </c>
      <c r="K68" s="2" t="s">
        <v>204</v>
      </c>
      <c r="L68" s="3">
        <v>5.76</v>
      </c>
      <c r="M68" s="3">
        <v>6.05</v>
      </c>
      <c r="N68" s="3">
        <v>11.99</v>
      </c>
      <c r="O68" s="2" t="s">
        <v>94</v>
      </c>
      <c r="P68" s="2" t="s">
        <v>142</v>
      </c>
      <c r="Q68" s="2" t="s">
        <v>96</v>
      </c>
      <c r="R68" s="2" t="s">
        <v>97</v>
      </c>
      <c r="S68" s="2" t="s">
        <v>315</v>
      </c>
      <c r="T68" s="2" t="s">
        <v>90</v>
      </c>
      <c r="U68" s="2" t="s">
        <v>316</v>
      </c>
      <c r="V68" s="2" t="s">
        <v>99</v>
      </c>
      <c r="W68" s="2" t="s">
        <v>127</v>
      </c>
      <c r="X68" s="2" t="s">
        <v>100</v>
      </c>
      <c r="Y68" s="2" t="s">
        <v>317</v>
      </c>
      <c r="Z68" s="4">
        <v>829</v>
      </c>
      <c r="AA68" s="4">
        <f>=ROUNDDOWN(53.1410256410256,0)</f>
      </c>
      <c r="AB68" s="5">
        <v>15.6</v>
      </c>
      <c r="AC68" s="2" t="s">
        <v>97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5</v>
      </c>
      <c r="AQ68" s="8">
        <v>7.7</v>
      </c>
      <c r="AR68" s="4"/>
      <c r="AS68" s="8"/>
      <c r="AT68" s="7"/>
      <c r="AU68" s="7"/>
      <c r="AV68" s="4" t="s">
        <v>97</v>
      </c>
      <c r="AW68" s="8" t="s">
        <v>97</v>
      </c>
      <c r="AX68" s="4" t="s">
        <v>97</v>
      </c>
      <c r="AY68" s="8" t="s">
        <v>97</v>
      </c>
      <c r="AZ68" s="7" t="s">
        <v>97</v>
      </c>
      <c r="BA68" s="7" t="s">
        <v>97</v>
      </c>
      <c r="BB68" s="7">
        <v>0.0465</v>
      </c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 t="s">
        <v>97</v>
      </c>
      <c r="BJ68" s="4">
        <v>1148</v>
      </c>
      <c r="BK68" s="8">
        <v>6681.23</v>
      </c>
      <c r="BL68" s="2" t="s">
        <v>322</v>
      </c>
      <c r="BM68" s="7">
        <v>0.0044</v>
      </c>
      <c r="BN68" s="7">
        <v>0.0012</v>
      </c>
      <c r="BO68" s="4">
        <v>5</v>
      </c>
      <c r="BP68" s="8">
        <v>7.7</v>
      </c>
      <c r="BQ68" s="4"/>
      <c r="BR68" s="8"/>
      <c r="BS68" s="7"/>
      <c r="BT68" s="7"/>
      <c r="BU68" s="2" t="s">
        <v>104</v>
      </c>
      <c r="BV68" s="2" t="s">
        <v>94</v>
      </c>
      <c r="BW68" s="2" t="s">
        <v>105</v>
      </c>
      <c r="BX68" s="2" t="s">
        <v>323</v>
      </c>
      <c r="BY68" s="2" t="s">
        <v>107</v>
      </c>
      <c r="BZ68" s="2" t="s">
        <v>97</v>
      </c>
    </row>
    <row r="69">
      <c r="A69" s="2" t="s">
        <v>324</v>
      </c>
      <c r="B69" s="2" t="s">
        <v>86</v>
      </c>
      <c r="C69" s="2" t="s">
        <v>87</v>
      </c>
      <c r="D69" s="2" t="s">
        <v>312</v>
      </c>
      <c r="E69" s="2" t="s">
        <v>313</v>
      </c>
      <c r="F69" s="2" t="s">
        <v>90</v>
      </c>
      <c r="G69" s="2" t="s">
        <v>90</v>
      </c>
      <c r="H69" s="2" t="s">
        <v>90</v>
      </c>
      <c r="I69" s="2" t="s">
        <v>314</v>
      </c>
      <c r="J69" s="2" t="s">
        <v>114</v>
      </c>
      <c r="K69" s="2" t="s">
        <v>93</v>
      </c>
      <c r="L69" s="3">
        <v>6.24</v>
      </c>
      <c r="M69" s="3">
        <v>6.55</v>
      </c>
      <c r="N69" s="3">
        <v>12.99</v>
      </c>
      <c r="O69" s="2" t="s">
        <v>94</v>
      </c>
      <c r="P69" s="2" t="s">
        <v>168</v>
      </c>
      <c r="Q69" s="2" t="s">
        <v>96</v>
      </c>
      <c r="R69" s="2" t="s">
        <v>97</v>
      </c>
      <c r="S69" s="2" t="s">
        <v>325</v>
      </c>
      <c r="T69" s="2" t="s">
        <v>90</v>
      </c>
      <c r="U69" s="2" t="s">
        <v>316</v>
      </c>
      <c r="V69" s="2" t="s">
        <v>99</v>
      </c>
      <c r="W69" s="2" t="s">
        <v>127</v>
      </c>
      <c r="X69" s="2" t="s">
        <v>100</v>
      </c>
      <c r="Y69" s="2" t="s">
        <v>317</v>
      </c>
      <c r="Z69" s="4">
        <v>697</v>
      </c>
      <c r="AA69" s="4">
        <f>=ROUNDDOWN(26.8076923076923,0)</f>
      </c>
      <c r="AB69" s="5">
        <v>26</v>
      </c>
      <c r="AC69" s="2" t="s">
        <v>119</v>
      </c>
      <c r="AD69" s="4">
        <v>240</v>
      </c>
      <c r="AE69" s="4">
        <v>360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7</v>
      </c>
      <c r="AQ69" s="8">
        <v>49.64</v>
      </c>
      <c r="AR69" s="4"/>
      <c r="AS69" s="8"/>
      <c r="AT69" s="7"/>
      <c r="AU69" s="7"/>
      <c r="AV69" s="4">
        <v>23</v>
      </c>
      <c r="AW69" s="8">
        <v>95.38</v>
      </c>
      <c r="AX69" s="4" t="s">
        <v>97</v>
      </c>
      <c r="AY69" s="8" t="s">
        <v>97</v>
      </c>
      <c r="AZ69" s="7" t="s">
        <v>97</v>
      </c>
      <c r="BA69" s="7" t="s">
        <v>97</v>
      </c>
      <c r="BB69" s="7">
        <v>0.5204</v>
      </c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>
        <v>0.1615</v>
      </c>
      <c r="BJ69" s="4">
        <v>1110</v>
      </c>
      <c r="BK69" s="8">
        <v>7201.56</v>
      </c>
      <c r="BL69" s="2" t="s">
        <v>326</v>
      </c>
      <c r="BM69" s="7">
        <v>0.0063</v>
      </c>
      <c r="BN69" s="7">
        <v>0.0069</v>
      </c>
      <c r="BO69" s="4">
        <v>7</v>
      </c>
      <c r="BP69" s="8">
        <v>49.64</v>
      </c>
      <c r="BQ69" s="4"/>
      <c r="BR69" s="8"/>
      <c r="BS69" s="7"/>
      <c r="BT69" s="7"/>
      <c r="BU69" s="2" t="s">
        <v>104</v>
      </c>
      <c r="BV69" s="2" t="s">
        <v>94</v>
      </c>
      <c r="BW69" s="2" t="s">
        <v>105</v>
      </c>
      <c r="BX69" s="2" t="s">
        <v>327</v>
      </c>
      <c r="BY69" s="2" t="s">
        <v>107</v>
      </c>
      <c r="BZ69" s="2" t="s">
        <v>97</v>
      </c>
    </row>
    <row r="70">
      <c r="A70" s="2" t="s">
        <v>328</v>
      </c>
      <c r="B70" s="2" t="s">
        <v>86</v>
      </c>
      <c r="C70" s="2" t="s">
        <v>87</v>
      </c>
      <c r="D70" s="2" t="s">
        <v>312</v>
      </c>
      <c r="E70" s="2" t="s">
        <v>313</v>
      </c>
      <c r="F70" s="2" t="s">
        <v>90</v>
      </c>
      <c r="G70" s="2" t="s">
        <v>90</v>
      </c>
      <c r="H70" s="2" t="s">
        <v>90</v>
      </c>
      <c r="I70" s="2" t="s">
        <v>314</v>
      </c>
      <c r="J70" s="2" t="s">
        <v>321</v>
      </c>
      <c r="K70" s="2" t="s">
        <v>93</v>
      </c>
      <c r="L70" s="3">
        <v>5.76</v>
      </c>
      <c r="M70" s="3">
        <v>6.05</v>
      </c>
      <c r="N70" s="3">
        <v>11.99</v>
      </c>
      <c r="O70" s="2" t="s">
        <v>94</v>
      </c>
      <c r="P70" s="2" t="s">
        <v>168</v>
      </c>
      <c r="Q70" s="2" t="s">
        <v>96</v>
      </c>
      <c r="R70" s="2" t="s">
        <v>97</v>
      </c>
      <c r="S70" s="2" t="s">
        <v>325</v>
      </c>
      <c r="T70" s="2" t="s">
        <v>90</v>
      </c>
      <c r="U70" s="2" t="s">
        <v>316</v>
      </c>
      <c r="V70" s="2" t="s">
        <v>99</v>
      </c>
      <c r="W70" s="2" t="s">
        <v>127</v>
      </c>
      <c r="X70" s="2" t="s">
        <v>100</v>
      </c>
      <c r="Y70" s="2" t="s">
        <v>317</v>
      </c>
      <c r="Z70" s="4">
        <v>1495</v>
      </c>
      <c r="AA70" s="4">
        <f>=ROUNDDOWN(35.5952380952381,0)</f>
      </c>
      <c r="AB70" s="5">
        <v>42</v>
      </c>
      <c r="AC70" s="2" t="s">
        <v>219</v>
      </c>
      <c r="AD70" s="4">
        <v>280</v>
      </c>
      <c r="AE70" s="4">
        <v>280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16</v>
      </c>
      <c r="AQ70" s="8">
        <v>45.74</v>
      </c>
      <c r="AR70" s="4"/>
      <c r="AS70" s="8"/>
      <c r="AT70" s="7"/>
      <c r="AU70" s="7"/>
      <c r="AV70" s="4" t="s">
        <v>97</v>
      </c>
      <c r="AW70" s="8" t="s">
        <v>97</v>
      </c>
      <c r="AX70" s="4" t="s">
        <v>97</v>
      </c>
      <c r="AY70" s="8" t="s">
        <v>97</v>
      </c>
      <c r="AZ70" s="7" t="s">
        <v>97</v>
      </c>
      <c r="BA70" s="7" t="s">
        <v>97</v>
      </c>
      <c r="BB70" s="7">
        <v>0.4796</v>
      </c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 t="s">
        <v>97</v>
      </c>
      <c r="BJ70" s="4">
        <v>2226</v>
      </c>
      <c r="BK70" s="8">
        <v>13216.24</v>
      </c>
      <c r="BL70" s="2" t="s">
        <v>329</v>
      </c>
      <c r="BM70" s="7">
        <v>0.0072</v>
      </c>
      <c r="BN70" s="7">
        <v>0.0035</v>
      </c>
      <c r="BO70" s="4">
        <v>16</v>
      </c>
      <c r="BP70" s="8">
        <v>45.74</v>
      </c>
      <c r="BQ70" s="4"/>
      <c r="BR70" s="8"/>
      <c r="BS70" s="7"/>
      <c r="BT70" s="7"/>
      <c r="BU70" s="2" t="s">
        <v>104</v>
      </c>
      <c r="BV70" s="2" t="s">
        <v>94</v>
      </c>
      <c r="BW70" s="2" t="s">
        <v>105</v>
      </c>
      <c r="BX70" s="2" t="s">
        <v>330</v>
      </c>
      <c r="BY70" s="2" t="s">
        <v>107</v>
      </c>
      <c r="BZ70" s="2" t="s">
        <v>97</v>
      </c>
    </row>
    <row r="71">
      <c r="A71" s="2" t="s">
        <v>331</v>
      </c>
      <c r="B71" s="2" t="s">
        <v>86</v>
      </c>
      <c r="C71" s="2" t="s">
        <v>87</v>
      </c>
      <c r="D71" s="2" t="s">
        <v>312</v>
      </c>
      <c r="E71" s="2" t="s">
        <v>313</v>
      </c>
      <c r="F71" s="2" t="s">
        <v>90</v>
      </c>
      <c r="G71" s="2" t="s">
        <v>90</v>
      </c>
      <c r="H71" s="2" t="s">
        <v>90</v>
      </c>
      <c r="I71" s="2" t="s">
        <v>314</v>
      </c>
      <c r="J71" s="2" t="s">
        <v>114</v>
      </c>
      <c r="K71" s="2" t="s">
        <v>157</v>
      </c>
      <c r="L71" s="3">
        <v>6.24</v>
      </c>
      <c r="M71" s="3">
        <v>6.55</v>
      </c>
      <c r="N71" s="3">
        <v>12.99</v>
      </c>
      <c r="O71" s="2" t="s">
        <v>94</v>
      </c>
      <c r="P71" s="2" t="s">
        <v>168</v>
      </c>
      <c r="Q71" s="2" t="s">
        <v>96</v>
      </c>
      <c r="R71" s="2" t="s">
        <v>97</v>
      </c>
      <c r="S71" s="2" t="s">
        <v>158</v>
      </c>
      <c r="T71" s="2" t="s">
        <v>90</v>
      </c>
      <c r="U71" s="2" t="s">
        <v>316</v>
      </c>
      <c r="V71" s="2" t="s">
        <v>99</v>
      </c>
      <c r="W71" s="2" t="s">
        <v>100</v>
      </c>
      <c r="X71" s="2" t="s">
        <v>159</v>
      </c>
      <c r="Y71" s="2" t="s">
        <v>332</v>
      </c>
      <c r="Z71" s="4">
        <v>773</v>
      </c>
      <c r="AA71" s="4">
        <f>=ROUNDDOWN(30.92,0)</f>
      </c>
      <c r="AB71" s="5">
        <v>25</v>
      </c>
      <c r="AC71" s="2" t="s">
        <v>219</v>
      </c>
      <c r="AD71" s="4">
        <v>320</v>
      </c>
      <c r="AE71" s="4">
        <v>320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6</v>
      </c>
      <c r="AQ71" s="8">
        <v>47.66</v>
      </c>
      <c r="AR71" s="4"/>
      <c r="AS71" s="8"/>
      <c r="AT71" s="7"/>
      <c r="AU71" s="7"/>
      <c r="AV71" s="4">
        <v>8</v>
      </c>
      <c r="AW71" s="8">
        <v>69.36</v>
      </c>
      <c r="AX71" s="4" t="s">
        <v>97</v>
      </c>
      <c r="AY71" s="8" t="s">
        <v>97</v>
      </c>
      <c r="AZ71" s="7" t="s">
        <v>97</v>
      </c>
      <c r="BA71" s="7" t="s">
        <v>97</v>
      </c>
      <c r="BB71" s="7">
        <v>0.6871</v>
      </c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>
        <v>0.1174</v>
      </c>
      <c r="BJ71" s="4">
        <v>1451</v>
      </c>
      <c r="BK71" s="8">
        <v>9176.82</v>
      </c>
      <c r="BL71" s="2" t="s">
        <v>333</v>
      </c>
      <c r="BM71" s="7">
        <v>0.0041</v>
      </c>
      <c r="BN71" s="7">
        <v>0.0052</v>
      </c>
      <c r="BO71" s="4">
        <v>6</v>
      </c>
      <c r="BP71" s="8">
        <v>47.66</v>
      </c>
      <c r="BQ71" s="4"/>
      <c r="BR71" s="8"/>
      <c r="BS71" s="7"/>
      <c r="BT71" s="7"/>
      <c r="BU71" s="2" t="s">
        <v>104</v>
      </c>
      <c r="BV71" s="2" t="s">
        <v>94</v>
      </c>
      <c r="BW71" s="2" t="s">
        <v>105</v>
      </c>
      <c r="BX71" s="2" t="s">
        <v>131</v>
      </c>
      <c r="BY71" s="2" t="s">
        <v>107</v>
      </c>
      <c r="BZ71" s="2" t="s">
        <v>97</v>
      </c>
    </row>
    <row r="72">
      <c r="A72" s="2" t="s">
        <v>334</v>
      </c>
      <c r="B72" s="2" t="s">
        <v>86</v>
      </c>
      <c r="C72" s="2" t="s">
        <v>87</v>
      </c>
      <c r="D72" s="2" t="s">
        <v>312</v>
      </c>
      <c r="E72" s="2" t="s">
        <v>313</v>
      </c>
      <c r="F72" s="2" t="s">
        <v>90</v>
      </c>
      <c r="G72" s="2" t="s">
        <v>90</v>
      </c>
      <c r="H72" s="2" t="s">
        <v>90</v>
      </c>
      <c r="I72" s="2" t="s">
        <v>314</v>
      </c>
      <c r="J72" s="2" t="s">
        <v>321</v>
      </c>
      <c r="K72" s="2" t="s">
        <v>157</v>
      </c>
      <c r="L72" s="3">
        <v>5.76</v>
      </c>
      <c r="M72" s="3">
        <v>6.05</v>
      </c>
      <c r="N72" s="3">
        <v>11.99</v>
      </c>
      <c r="O72" s="2" t="s">
        <v>94</v>
      </c>
      <c r="P72" s="2" t="s">
        <v>168</v>
      </c>
      <c r="Q72" s="2" t="s">
        <v>96</v>
      </c>
      <c r="R72" s="2" t="s">
        <v>97</v>
      </c>
      <c r="S72" s="2" t="s">
        <v>158</v>
      </c>
      <c r="T72" s="2" t="s">
        <v>90</v>
      </c>
      <c r="U72" s="2" t="s">
        <v>316</v>
      </c>
      <c r="V72" s="2" t="s">
        <v>99</v>
      </c>
      <c r="W72" s="2" t="s">
        <v>100</v>
      </c>
      <c r="X72" s="2" t="s">
        <v>159</v>
      </c>
      <c r="Y72" s="2" t="s">
        <v>332</v>
      </c>
      <c r="Z72" s="4">
        <v>2142</v>
      </c>
      <c r="AA72" s="4">
        <f>=ROUNDDOWN(46.5652173913044,0)</f>
      </c>
      <c r="AB72" s="5">
        <v>46</v>
      </c>
      <c r="AC72" s="2" t="s">
        <v>97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2</v>
      </c>
      <c r="AQ72" s="8">
        <v>21.7</v>
      </c>
      <c r="AR72" s="4"/>
      <c r="AS72" s="8"/>
      <c r="AT72" s="7"/>
      <c r="AU72" s="7"/>
      <c r="AV72" s="4" t="s">
        <v>97</v>
      </c>
      <c r="AW72" s="8" t="s">
        <v>97</v>
      </c>
      <c r="AX72" s="4" t="s">
        <v>97</v>
      </c>
      <c r="AY72" s="8" t="s">
        <v>97</v>
      </c>
      <c r="AZ72" s="7" t="s">
        <v>97</v>
      </c>
      <c r="BA72" s="7" t="s">
        <v>97</v>
      </c>
      <c r="BB72" s="7">
        <v>0.3129</v>
      </c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 t="s">
        <v>97</v>
      </c>
      <c r="BJ72" s="4">
        <v>3074</v>
      </c>
      <c r="BK72" s="8">
        <v>17870.32</v>
      </c>
      <c r="BL72" s="2" t="s">
        <v>335</v>
      </c>
      <c r="BM72" s="7">
        <v>0.0007</v>
      </c>
      <c r="BN72" s="7">
        <v>0.0012</v>
      </c>
      <c r="BO72" s="4">
        <v>2</v>
      </c>
      <c r="BP72" s="8">
        <v>21.7</v>
      </c>
      <c r="BQ72" s="4"/>
      <c r="BR72" s="8"/>
      <c r="BS72" s="7"/>
      <c r="BT72" s="7"/>
      <c r="BU72" s="2" t="s">
        <v>104</v>
      </c>
      <c r="BV72" s="2" t="s">
        <v>94</v>
      </c>
      <c r="BW72" s="2" t="s">
        <v>105</v>
      </c>
      <c r="BX72" s="2" t="s">
        <v>336</v>
      </c>
      <c r="BY72" s="2" t="s">
        <v>107</v>
      </c>
      <c r="BZ72" s="2" t="s">
        <v>97</v>
      </c>
    </row>
    <row r="73">
      <c r="A73" s="2" t="s">
        <v>337</v>
      </c>
      <c r="B73" s="2" t="s">
        <v>86</v>
      </c>
      <c r="C73" s="2" t="s">
        <v>87</v>
      </c>
      <c r="D73" s="2" t="s">
        <v>312</v>
      </c>
      <c r="E73" s="2" t="s">
        <v>313</v>
      </c>
      <c r="F73" s="2" t="s">
        <v>90</v>
      </c>
      <c r="G73" s="2" t="s">
        <v>90</v>
      </c>
      <c r="H73" s="2" t="s">
        <v>90</v>
      </c>
      <c r="I73" s="2" t="s">
        <v>314</v>
      </c>
      <c r="J73" s="2" t="s">
        <v>114</v>
      </c>
      <c r="K73" s="2" t="s">
        <v>262</v>
      </c>
      <c r="L73" s="3">
        <v>6.24</v>
      </c>
      <c r="M73" s="3">
        <v>6.55</v>
      </c>
      <c r="N73" s="3">
        <v>12.99</v>
      </c>
      <c r="O73" s="2" t="s">
        <v>94</v>
      </c>
      <c r="P73" s="2" t="s">
        <v>168</v>
      </c>
      <c r="Q73" s="2" t="s">
        <v>96</v>
      </c>
      <c r="R73" s="2" t="s">
        <v>97</v>
      </c>
      <c r="S73" s="2" t="s">
        <v>263</v>
      </c>
      <c r="T73" s="2" t="s">
        <v>90</v>
      </c>
      <c r="U73" s="2" t="s">
        <v>316</v>
      </c>
      <c r="V73" s="2" t="s">
        <v>265</v>
      </c>
      <c r="W73" s="2" t="s">
        <v>127</v>
      </c>
      <c r="X73" s="2" t="s">
        <v>100</v>
      </c>
      <c r="Y73" s="2" t="s">
        <v>266</v>
      </c>
      <c r="Z73" s="4">
        <v>232</v>
      </c>
      <c r="AA73" s="4">
        <f>=ROUNDDOWN(20.3508771929825,0)</f>
      </c>
      <c r="AB73" s="5">
        <v>11.4</v>
      </c>
      <c r="AC73" s="2" t="s">
        <v>267</v>
      </c>
      <c r="AD73" s="4">
        <v>240</v>
      </c>
      <c r="AE73" s="4">
        <v>360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5</v>
      </c>
      <c r="AQ73" s="8">
        <v>34.23</v>
      </c>
      <c r="AR73" s="4"/>
      <c r="AS73" s="8"/>
      <c r="AT73" s="7"/>
      <c r="AU73" s="7"/>
      <c r="AV73" s="4">
        <v>9</v>
      </c>
      <c r="AW73" s="8">
        <v>60.02</v>
      </c>
      <c r="AX73" s="4" t="s">
        <v>97</v>
      </c>
      <c r="AY73" s="8" t="s">
        <v>97</v>
      </c>
      <c r="AZ73" s="7" t="s">
        <v>97</v>
      </c>
      <c r="BA73" s="7" t="s">
        <v>97</v>
      </c>
      <c r="BB73" s="7">
        <v>0.5703</v>
      </c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>
        <v>0.1016</v>
      </c>
      <c r="BJ73" s="4">
        <v>631</v>
      </c>
      <c r="BK73" s="8">
        <v>4142.41</v>
      </c>
      <c r="BL73" s="2" t="s">
        <v>338</v>
      </c>
      <c r="BM73" s="7">
        <v>0.0079</v>
      </c>
      <c r="BN73" s="7">
        <v>0.0083</v>
      </c>
      <c r="BO73" s="4">
        <v>5</v>
      </c>
      <c r="BP73" s="8">
        <v>34.23</v>
      </c>
      <c r="BQ73" s="4"/>
      <c r="BR73" s="8"/>
      <c r="BS73" s="7"/>
      <c r="BT73" s="7"/>
      <c r="BU73" s="2" t="s">
        <v>104</v>
      </c>
      <c r="BV73" s="2" t="s">
        <v>94</v>
      </c>
      <c r="BW73" s="2" t="s">
        <v>105</v>
      </c>
      <c r="BX73" s="2" t="s">
        <v>182</v>
      </c>
      <c r="BY73" s="2" t="s">
        <v>107</v>
      </c>
      <c r="BZ73" s="2" t="s">
        <v>97</v>
      </c>
    </row>
    <row r="74">
      <c r="A74" s="2" t="s">
        <v>339</v>
      </c>
      <c r="B74" s="2" t="s">
        <v>86</v>
      </c>
      <c r="C74" s="2" t="s">
        <v>87</v>
      </c>
      <c r="D74" s="2" t="s">
        <v>312</v>
      </c>
      <c r="E74" s="2" t="s">
        <v>313</v>
      </c>
      <c r="F74" s="2" t="s">
        <v>90</v>
      </c>
      <c r="G74" s="2" t="s">
        <v>90</v>
      </c>
      <c r="H74" s="2" t="s">
        <v>90</v>
      </c>
      <c r="I74" s="2" t="s">
        <v>314</v>
      </c>
      <c r="J74" s="2" t="s">
        <v>321</v>
      </c>
      <c r="K74" s="2" t="s">
        <v>262</v>
      </c>
      <c r="L74" s="3">
        <v>5.76</v>
      </c>
      <c r="M74" s="3">
        <v>6.05</v>
      </c>
      <c r="N74" s="3">
        <v>11.99</v>
      </c>
      <c r="O74" s="2" t="s">
        <v>94</v>
      </c>
      <c r="P74" s="2" t="s">
        <v>168</v>
      </c>
      <c r="Q74" s="2" t="s">
        <v>96</v>
      </c>
      <c r="R74" s="2" t="s">
        <v>97</v>
      </c>
      <c r="S74" s="2" t="s">
        <v>263</v>
      </c>
      <c r="T74" s="2" t="s">
        <v>90</v>
      </c>
      <c r="U74" s="2" t="s">
        <v>316</v>
      </c>
      <c r="V74" s="2" t="s">
        <v>265</v>
      </c>
      <c r="W74" s="2" t="s">
        <v>127</v>
      </c>
      <c r="X74" s="2" t="s">
        <v>100</v>
      </c>
      <c r="Y74" s="2" t="s">
        <v>266</v>
      </c>
      <c r="Z74" s="4">
        <v>306</v>
      </c>
      <c r="AA74" s="4">
        <f>=ROUNDDOWN(17.4857142857143,0)</f>
      </c>
      <c r="AB74" s="5">
        <v>17.5</v>
      </c>
      <c r="AC74" s="2" t="s">
        <v>267</v>
      </c>
      <c r="AD74" s="4">
        <v>280</v>
      </c>
      <c r="AE74" s="4">
        <v>560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4</v>
      </c>
      <c r="AQ74" s="8">
        <v>25.79</v>
      </c>
      <c r="AR74" s="4"/>
      <c r="AS74" s="8"/>
      <c r="AT74" s="7"/>
      <c r="AU74" s="7"/>
      <c r="AV74" s="4" t="s">
        <v>97</v>
      </c>
      <c r="AW74" s="8" t="s">
        <v>97</v>
      </c>
      <c r="AX74" s="4" t="s">
        <v>97</v>
      </c>
      <c r="AY74" s="8" t="s">
        <v>97</v>
      </c>
      <c r="AZ74" s="7" t="s">
        <v>97</v>
      </c>
      <c r="BA74" s="7" t="s">
        <v>97</v>
      </c>
      <c r="BB74" s="7">
        <v>0.4297</v>
      </c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 t="s">
        <v>97</v>
      </c>
      <c r="BJ74" s="4">
        <v>991</v>
      </c>
      <c r="BK74" s="8">
        <v>5946.44</v>
      </c>
      <c r="BL74" s="2" t="s">
        <v>340</v>
      </c>
      <c r="BM74" s="7">
        <v>0.004</v>
      </c>
      <c r="BN74" s="7">
        <v>0.0043</v>
      </c>
      <c r="BO74" s="4">
        <v>4</v>
      </c>
      <c r="BP74" s="8">
        <v>25.79</v>
      </c>
      <c r="BQ74" s="4"/>
      <c r="BR74" s="8"/>
      <c r="BS74" s="7"/>
      <c r="BT74" s="7"/>
      <c r="BU74" s="2" t="s">
        <v>104</v>
      </c>
      <c r="BV74" s="2" t="s">
        <v>94</v>
      </c>
      <c r="BW74" s="2" t="s">
        <v>105</v>
      </c>
      <c r="BX74" s="2" t="s">
        <v>341</v>
      </c>
      <c r="BY74" s="2" t="s">
        <v>107</v>
      </c>
      <c r="BZ74" s="2" t="s">
        <v>97</v>
      </c>
    </row>
    <row r="75">
      <c r="A75" s="2" t="s">
        <v>342</v>
      </c>
      <c r="B75" s="2" t="s">
        <v>86</v>
      </c>
      <c r="C75" s="2" t="s">
        <v>87</v>
      </c>
      <c r="D75" s="2" t="s">
        <v>312</v>
      </c>
      <c r="E75" s="2" t="s">
        <v>313</v>
      </c>
      <c r="F75" s="2" t="s">
        <v>90</v>
      </c>
      <c r="G75" s="2" t="s">
        <v>90</v>
      </c>
      <c r="H75" s="2" t="s">
        <v>90</v>
      </c>
      <c r="I75" s="2" t="s">
        <v>314</v>
      </c>
      <c r="J75" s="2" t="s">
        <v>114</v>
      </c>
      <c r="K75" s="2" t="s">
        <v>278</v>
      </c>
      <c r="L75" s="3">
        <v>6.24</v>
      </c>
      <c r="M75" s="3">
        <v>6.55</v>
      </c>
      <c r="N75" s="3">
        <v>12.99</v>
      </c>
      <c r="O75" s="2" t="s">
        <v>94</v>
      </c>
      <c r="P75" s="2" t="s">
        <v>168</v>
      </c>
      <c r="Q75" s="2" t="s">
        <v>96</v>
      </c>
      <c r="R75" s="2" t="s">
        <v>97</v>
      </c>
      <c r="S75" s="2" t="s">
        <v>279</v>
      </c>
      <c r="T75" s="2" t="s">
        <v>90</v>
      </c>
      <c r="U75" s="2" t="s">
        <v>316</v>
      </c>
      <c r="V75" s="2" t="s">
        <v>265</v>
      </c>
      <c r="W75" s="2" t="s">
        <v>127</v>
      </c>
      <c r="X75" s="2" t="s">
        <v>100</v>
      </c>
      <c r="Y75" s="2" t="s">
        <v>266</v>
      </c>
      <c r="Z75" s="4">
        <v>320</v>
      </c>
      <c r="AA75" s="4">
        <f>=ROUNDDOWN(35.5555555555556,0)</f>
      </c>
      <c r="AB75" s="5">
        <v>9</v>
      </c>
      <c r="AC75" s="2" t="s">
        <v>267</v>
      </c>
      <c r="AD75" s="4">
        <v>200</v>
      </c>
      <c r="AE75" s="4">
        <v>200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4</v>
      </c>
      <c r="AQ75" s="8">
        <v>44.9</v>
      </c>
      <c r="AR75" s="4"/>
      <c r="AS75" s="8"/>
      <c r="AT75" s="7"/>
      <c r="AU75" s="7"/>
      <c r="AV75" s="4">
        <v>8</v>
      </c>
      <c r="AW75" s="8">
        <v>51.86</v>
      </c>
      <c r="AX75" s="4" t="s">
        <v>97</v>
      </c>
      <c r="AY75" s="8" t="s">
        <v>97</v>
      </c>
      <c r="AZ75" s="7" t="s">
        <v>97</v>
      </c>
      <c r="BA75" s="7" t="s">
        <v>97</v>
      </c>
      <c r="BB75" s="7">
        <v>0.8658</v>
      </c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>
        <v>0.0878</v>
      </c>
      <c r="BJ75" s="4">
        <v>344</v>
      </c>
      <c r="BK75" s="8">
        <v>2283.1</v>
      </c>
      <c r="BL75" s="2" t="s">
        <v>340</v>
      </c>
      <c r="BM75" s="7">
        <v>0.0116</v>
      </c>
      <c r="BN75" s="7">
        <v>0.0197</v>
      </c>
      <c r="BO75" s="4">
        <v>4</v>
      </c>
      <c r="BP75" s="8">
        <v>44.9</v>
      </c>
      <c r="BQ75" s="4"/>
      <c r="BR75" s="8"/>
      <c r="BS75" s="7"/>
      <c r="BT75" s="7"/>
      <c r="BU75" s="2" t="s">
        <v>104</v>
      </c>
      <c r="BV75" s="2" t="s">
        <v>94</v>
      </c>
      <c r="BW75" s="2" t="s">
        <v>105</v>
      </c>
      <c r="BX75" s="2" t="s">
        <v>225</v>
      </c>
      <c r="BY75" s="2" t="s">
        <v>107</v>
      </c>
      <c r="BZ75" s="2" t="s">
        <v>97</v>
      </c>
    </row>
    <row r="76">
      <c r="A76" s="2" t="s">
        <v>343</v>
      </c>
      <c r="B76" s="2" t="s">
        <v>86</v>
      </c>
      <c r="C76" s="2" t="s">
        <v>87</v>
      </c>
      <c r="D76" s="2" t="s">
        <v>312</v>
      </c>
      <c r="E76" s="2" t="s">
        <v>313</v>
      </c>
      <c r="F76" s="2" t="s">
        <v>90</v>
      </c>
      <c r="G76" s="2" t="s">
        <v>90</v>
      </c>
      <c r="H76" s="2" t="s">
        <v>90</v>
      </c>
      <c r="I76" s="2" t="s">
        <v>314</v>
      </c>
      <c r="J76" s="2" t="s">
        <v>321</v>
      </c>
      <c r="K76" s="2" t="s">
        <v>278</v>
      </c>
      <c r="L76" s="3">
        <v>5.76</v>
      </c>
      <c r="M76" s="3">
        <v>6.05</v>
      </c>
      <c r="N76" s="3">
        <v>11.99</v>
      </c>
      <c r="O76" s="2" t="s">
        <v>94</v>
      </c>
      <c r="P76" s="2" t="s">
        <v>168</v>
      </c>
      <c r="Q76" s="2" t="s">
        <v>96</v>
      </c>
      <c r="R76" s="2" t="s">
        <v>97</v>
      </c>
      <c r="S76" s="2" t="s">
        <v>279</v>
      </c>
      <c r="T76" s="2" t="s">
        <v>90</v>
      </c>
      <c r="U76" s="2" t="s">
        <v>316</v>
      </c>
      <c r="V76" s="2" t="s">
        <v>265</v>
      </c>
      <c r="W76" s="2" t="s">
        <v>127</v>
      </c>
      <c r="X76" s="2" t="s">
        <v>100</v>
      </c>
      <c r="Y76" s="2" t="s">
        <v>266</v>
      </c>
      <c r="Z76" s="4">
        <v>366</v>
      </c>
      <c r="AA76" s="4">
        <f>=ROUNDDOWN(21.5294117647059,0)</f>
      </c>
      <c r="AB76" s="5">
        <v>17</v>
      </c>
      <c r="AC76" s="2" t="s">
        <v>267</v>
      </c>
      <c r="AD76" s="4">
        <v>240</v>
      </c>
      <c r="AE76" s="4">
        <v>360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4</v>
      </c>
      <c r="AQ76" s="8">
        <v>6.96</v>
      </c>
      <c r="AR76" s="4"/>
      <c r="AS76" s="8"/>
      <c r="AT76" s="7"/>
      <c r="AU76" s="7"/>
      <c r="AV76" s="4" t="s">
        <v>97</v>
      </c>
      <c r="AW76" s="8" t="s">
        <v>97</v>
      </c>
      <c r="AX76" s="4" t="s">
        <v>97</v>
      </c>
      <c r="AY76" s="8" t="s">
        <v>97</v>
      </c>
      <c r="AZ76" s="7" t="s">
        <v>97</v>
      </c>
      <c r="BA76" s="7" t="s">
        <v>97</v>
      </c>
      <c r="BB76" s="7">
        <v>0.1342</v>
      </c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 t="s">
        <v>97</v>
      </c>
      <c r="BJ76" s="4">
        <v>765</v>
      </c>
      <c r="BK76" s="8">
        <v>4642.24</v>
      </c>
      <c r="BL76" s="2" t="s">
        <v>344</v>
      </c>
      <c r="BM76" s="7">
        <v>0.0052</v>
      </c>
      <c r="BN76" s="7">
        <v>0.0015</v>
      </c>
      <c r="BO76" s="4">
        <v>4</v>
      </c>
      <c r="BP76" s="8">
        <v>6.96</v>
      </c>
      <c r="BQ76" s="4"/>
      <c r="BR76" s="8"/>
      <c r="BS76" s="7"/>
      <c r="BT76" s="7"/>
      <c r="BU76" s="2" t="s">
        <v>104</v>
      </c>
      <c r="BV76" s="2" t="s">
        <v>94</v>
      </c>
      <c r="BW76" s="2" t="s">
        <v>105</v>
      </c>
      <c r="BX76" s="2" t="s">
        <v>341</v>
      </c>
      <c r="BY76" s="2" t="s">
        <v>107</v>
      </c>
      <c r="BZ76" s="2" t="s">
        <v>97</v>
      </c>
    </row>
    <row r="77">
      <c r="A77" s="2" t="s">
        <v>345</v>
      </c>
      <c r="B77" s="2" t="s">
        <v>86</v>
      </c>
      <c r="C77" s="2" t="s">
        <v>87</v>
      </c>
      <c r="D77" s="2" t="s">
        <v>312</v>
      </c>
      <c r="E77" s="2" t="s">
        <v>313</v>
      </c>
      <c r="F77" s="2" t="s">
        <v>90</v>
      </c>
      <c r="G77" s="2" t="s">
        <v>90</v>
      </c>
      <c r="H77" s="2" t="s">
        <v>90</v>
      </c>
      <c r="I77" s="2" t="s">
        <v>314</v>
      </c>
      <c r="J77" s="2" t="s">
        <v>114</v>
      </c>
      <c r="K77" s="2" t="s">
        <v>215</v>
      </c>
      <c r="L77" s="3">
        <v>6.24</v>
      </c>
      <c r="M77" s="3">
        <v>6.55</v>
      </c>
      <c r="N77" s="3">
        <v>12.99</v>
      </c>
      <c r="O77" s="2" t="s">
        <v>94</v>
      </c>
      <c r="P77" s="2" t="s">
        <v>168</v>
      </c>
      <c r="Q77" s="2" t="s">
        <v>96</v>
      </c>
      <c r="R77" s="2" t="s">
        <v>97</v>
      </c>
      <c r="S77" s="2" t="s">
        <v>346</v>
      </c>
      <c r="T77" s="2" t="s">
        <v>90</v>
      </c>
      <c r="U77" s="2" t="s">
        <v>316</v>
      </c>
      <c r="V77" s="2" t="s">
        <v>99</v>
      </c>
      <c r="W77" s="2" t="s">
        <v>127</v>
      </c>
      <c r="X77" s="2" t="s">
        <v>100</v>
      </c>
      <c r="Y77" s="2" t="s">
        <v>347</v>
      </c>
      <c r="Z77" s="4">
        <v>799</v>
      </c>
      <c r="AA77" s="4">
        <f>=ROUNDDOWN(39.95,0)</f>
      </c>
      <c r="AB77" s="5">
        <v>20</v>
      </c>
      <c r="AC77" s="2" t="s">
        <v>219</v>
      </c>
      <c r="AD77" s="4">
        <v>80</v>
      </c>
      <c r="AE77" s="4">
        <v>80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2</v>
      </c>
      <c r="AQ77" s="8">
        <v>22.11</v>
      </c>
      <c r="AR77" s="4"/>
      <c r="AS77" s="8"/>
      <c r="AT77" s="7"/>
      <c r="AU77" s="7"/>
      <c r="AV77" s="4">
        <v>6</v>
      </c>
      <c r="AW77" s="8">
        <v>46.43</v>
      </c>
      <c r="AX77" s="4" t="s">
        <v>97</v>
      </c>
      <c r="AY77" s="8" t="s">
        <v>97</v>
      </c>
      <c r="AZ77" s="7" t="s">
        <v>97</v>
      </c>
      <c r="BA77" s="7" t="s">
        <v>97</v>
      </c>
      <c r="BB77" s="7">
        <v>0.4762</v>
      </c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>
        <v>0.0786</v>
      </c>
      <c r="BJ77" s="4">
        <v>838</v>
      </c>
      <c r="BK77" s="8">
        <v>5466.8</v>
      </c>
      <c r="BL77" s="2" t="s">
        <v>344</v>
      </c>
      <c r="BM77" s="7">
        <v>0.0024</v>
      </c>
      <c r="BN77" s="7">
        <v>0.004</v>
      </c>
      <c r="BO77" s="4">
        <v>2</v>
      </c>
      <c r="BP77" s="8">
        <v>22.11</v>
      </c>
      <c r="BQ77" s="4"/>
      <c r="BR77" s="8"/>
      <c r="BS77" s="7"/>
      <c r="BT77" s="7"/>
      <c r="BU77" s="2" t="s">
        <v>104</v>
      </c>
      <c r="BV77" s="2" t="s">
        <v>94</v>
      </c>
      <c r="BW77" s="2" t="s">
        <v>105</v>
      </c>
      <c r="BX77" s="2" t="s">
        <v>131</v>
      </c>
      <c r="BY77" s="2" t="s">
        <v>107</v>
      </c>
      <c r="BZ77" s="2" t="s">
        <v>97</v>
      </c>
    </row>
    <row r="78">
      <c r="A78" s="2" t="s">
        <v>348</v>
      </c>
      <c r="B78" s="2" t="s">
        <v>86</v>
      </c>
      <c r="C78" s="2" t="s">
        <v>87</v>
      </c>
      <c r="D78" s="2" t="s">
        <v>312</v>
      </c>
      <c r="E78" s="2" t="s">
        <v>313</v>
      </c>
      <c r="F78" s="2" t="s">
        <v>90</v>
      </c>
      <c r="G78" s="2" t="s">
        <v>90</v>
      </c>
      <c r="H78" s="2" t="s">
        <v>90</v>
      </c>
      <c r="I78" s="2" t="s">
        <v>314</v>
      </c>
      <c r="J78" s="2" t="s">
        <v>321</v>
      </c>
      <c r="K78" s="2" t="s">
        <v>215</v>
      </c>
      <c r="L78" s="3">
        <v>5.76</v>
      </c>
      <c r="M78" s="3">
        <v>6.05</v>
      </c>
      <c r="N78" s="3">
        <v>11.99</v>
      </c>
      <c r="O78" s="2" t="s">
        <v>94</v>
      </c>
      <c r="P78" s="2" t="s">
        <v>168</v>
      </c>
      <c r="Q78" s="2" t="s">
        <v>96</v>
      </c>
      <c r="R78" s="2" t="s">
        <v>97</v>
      </c>
      <c r="S78" s="2" t="s">
        <v>346</v>
      </c>
      <c r="T78" s="2" t="s">
        <v>90</v>
      </c>
      <c r="U78" s="2" t="s">
        <v>316</v>
      </c>
      <c r="V78" s="2" t="s">
        <v>99</v>
      </c>
      <c r="W78" s="2" t="s">
        <v>127</v>
      </c>
      <c r="X78" s="2" t="s">
        <v>100</v>
      </c>
      <c r="Y78" s="2" t="s">
        <v>347</v>
      </c>
      <c r="Z78" s="4">
        <v>1268</v>
      </c>
      <c r="AA78" s="4">
        <f>=ROUNDDOWN(27.5652173913043,0)</f>
      </c>
      <c r="AB78" s="5">
        <v>46</v>
      </c>
      <c r="AC78" s="2" t="s">
        <v>137</v>
      </c>
      <c r="AD78" s="4">
        <v>304</v>
      </c>
      <c r="AE78" s="4">
        <v>304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>
        <v>4</v>
      </c>
      <c r="AQ78" s="8">
        <v>24.32</v>
      </c>
      <c r="AR78" s="4"/>
      <c r="AS78" s="8"/>
      <c r="AT78" s="7"/>
      <c r="AU78" s="7"/>
      <c r="AV78" s="4" t="s">
        <v>97</v>
      </c>
      <c r="AW78" s="8" t="s">
        <v>97</v>
      </c>
      <c r="AX78" s="4" t="s">
        <v>97</v>
      </c>
      <c r="AY78" s="8" t="s">
        <v>97</v>
      </c>
      <c r="AZ78" s="7" t="s">
        <v>97</v>
      </c>
      <c r="BA78" s="7" t="s">
        <v>97</v>
      </c>
      <c r="BB78" s="7">
        <v>0.5238</v>
      </c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 t="s">
        <v>97</v>
      </c>
      <c r="BJ78" s="4">
        <v>2688</v>
      </c>
      <c r="BK78" s="8">
        <v>16124.55</v>
      </c>
      <c r="BL78" s="2" t="s">
        <v>349</v>
      </c>
      <c r="BM78" s="7">
        <v>0.0015</v>
      </c>
      <c r="BN78" s="7">
        <v>0.0015</v>
      </c>
      <c r="BO78" s="4">
        <v>4</v>
      </c>
      <c r="BP78" s="8">
        <v>24.32</v>
      </c>
      <c r="BQ78" s="4"/>
      <c r="BR78" s="8"/>
      <c r="BS78" s="7"/>
      <c r="BT78" s="7"/>
      <c r="BU78" s="2" t="s">
        <v>104</v>
      </c>
      <c r="BV78" s="2" t="s">
        <v>94</v>
      </c>
      <c r="BW78" s="2" t="s">
        <v>105</v>
      </c>
      <c r="BX78" s="2" t="s">
        <v>336</v>
      </c>
      <c r="BY78" s="2" t="s">
        <v>107</v>
      </c>
      <c r="BZ78" s="2" t="s">
        <v>97</v>
      </c>
    </row>
    <row r="79">
      <c r="A79" s="2" t="s">
        <v>350</v>
      </c>
      <c r="B79" s="2" t="s">
        <v>86</v>
      </c>
      <c r="C79" s="2" t="s">
        <v>87</v>
      </c>
      <c r="D79" s="2" t="s">
        <v>312</v>
      </c>
      <c r="E79" s="2" t="s">
        <v>313</v>
      </c>
      <c r="F79" s="2" t="s">
        <v>90</v>
      </c>
      <c r="G79" s="2" t="s">
        <v>90</v>
      </c>
      <c r="H79" s="2" t="s">
        <v>90</v>
      </c>
      <c r="I79" s="2" t="s">
        <v>314</v>
      </c>
      <c r="J79" s="2" t="s">
        <v>114</v>
      </c>
      <c r="K79" s="2" t="s">
        <v>239</v>
      </c>
      <c r="L79" s="3">
        <v>6.24</v>
      </c>
      <c r="M79" s="3">
        <v>6.55</v>
      </c>
      <c r="N79" s="3">
        <v>12.99</v>
      </c>
      <c r="O79" s="2" t="s">
        <v>94</v>
      </c>
      <c r="P79" s="2" t="s">
        <v>168</v>
      </c>
      <c r="Q79" s="2" t="s">
        <v>96</v>
      </c>
      <c r="R79" s="2" t="s">
        <v>97</v>
      </c>
      <c r="S79" s="2" t="s">
        <v>240</v>
      </c>
      <c r="T79" s="2" t="s">
        <v>90</v>
      </c>
      <c r="U79" s="2" t="s">
        <v>316</v>
      </c>
      <c r="V79" s="2" t="s">
        <v>99</v>
      </c>
      <c r="W79" s="2" t="s">
        <v>100</v>
      </c>
      <c r="X79" s="2" t="s">
        <v>159</v>
      </c>
      <c r="Y79" s="2" t="s">
        <v>332</v>
      </c>
      <c r="Z79" s="4">
        <v>1206</v>
      </c>
      <c r="AA79" s="4">
        <f>=ROUNDDOWN(40.2,0)</f>
      </c>
      <c r="AB79" s="5">
        <v>30</v>
      </c>
      <c r="AC79" s="2" t="s">
        <v>219</v>
      </c>
      <c r="AD79" s="4">
        <v>80</v>
      </c>
      <c r="AE79" s="4">
        <v>80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>
        <v>4</v>
      </c>
      <c r="AQ79" s="8">
        <v>31.15</v>
      </c>
      <c r="AR79" s="4"/>
      <c r="AS79" s="8"/>
      <c r="AT79" s="7"/>
      <c r="AU79" s="7"/>
      <c r="AV79" s="4">
        <v>6</v>
      </c>
      <c r="AW79" s="8">
        <v>33.77</v>
      </c>
      <c r="AX79" s="4" t="s">
        <v>97</v>
      </c>
      <c r="AY79" s="8" t="s">
        <v>97</v>
      </c>
      <c r="AZ79" s="7" t="s">
        <v>97</v>
      </c>
      <c r="BA79" s="7" t="s">
        <v>97</v>
      </c>
      <c r="BB79" s="7">
        <v>0.9224</v>
      </c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>
        <v>0.0572</v>
      </c>
      <c r="BJ79" s="4">
        <v>1365</v>
      </c>
      <c r="BK79" s="8">
        <v>8801.51</v>
      </c>
      <c r="BL79" s="2" t="s">
        <v>329</v>
      </c>
      <c r="BM79" s="7">
        <v>0.0029</v>
      </c>
      <c r="BN79" s="7">
        <v>0.0035</v>
      </c>
      <c r="BO79" s="4">
        <v>4</v>
      </c>
      <c r="BP79" s="8">
        <v>31.15</v>
      </c>
      <c r="BQ79" s="4"/>
      <c r="BR79" s="8"/>
      <c r="BS79" s="7"/>
      <c r="BT79" s="7"/>
      <c r="BU79" s="2" t="s">
        <v>104</v>
      </c>
      <c r="BV79" s="2" t="s">
        <v>94</v>
      </c>
      <c r="BW79" s="2" t="s">
        <v>105</v>
      </c>
      <c r="BX79" s="2" t="s">
        <v>131</v>
      </c>
      <c r="BY79" s="2" t="s">
        <v>107</v>
      </c>
      <c r="BZ79" s="2" t="s">
        <v>97</v>
      </c>
    </row>
    <row r="80">
      <c r="A80" s="2" t="s">
        <v>351</v>
      </c>
      <c r="B80" s="2" t="s">
        <v>86</v>
      </c>
      <c r="C80" s="2" t="s">
        <v>87</v>
      </c>
      <c r="D80" s="2" t="s">
        <v>312</v>
      </c>
      <c r="E80" s="2" t="s">
        <v>313</v>
      </c>
      <c r="F80" s="2" t="s">
        <v>90</v>
      </c>
      <c r="G80" s="2" t="s">
        <v>90</v>
      </c>
      <c r="H80" s="2" t="s">
        <v>90</v>
      </c>
      <c r="I80" s="2" t="s">
        <v>314</v>
      </c>
      <c r="J80" s="2" t="s">
        <v>321</v>
      </c>
      <c r="K80" s="2" t="s">
        <v>239</v>
      </c>
      <c r="L80" s="3">
        <v>5.76</v>
      </c>
      <c r="M80" s="3">
        <v>6.05</v>
      </c>
      <c r="N80" s="3">
        <v>11.99</v>
      </c>
      <c r="O80" s="2" t="s">
        <v>94</v>
      </c>
      <c r="P80" s="2" t="s">
        <v>168</v>
      </c>
      <c r="Q80" s="2" t="s">
        <v>96</v>
      </c>
      <c r="R80" s="2" t="s">
        <v>97</v>
      </c>
      <c r="S80" s="2" t="s">
        <v>240</v>
      </c>
      <c r="T80" s="2" t="s">
        <v>90</v>
      </c>
      <c r="U80" s="2" t="s">
        <v>316</v>
      </c>
      <c r="V80" s="2" t="s">
        <v>99</v>
      </c>
      <c r="W80" s="2" t="s">
        <v>100</v>
      </c>
      <c r="X80" s="2" t="s">
        <v>159</v>
      </c>
      <c r="Y80" s="2" t="s">
        <v>332</v>
      </c>
      <c r="Z80" s="4">
        <v>2086</v>
      </c>
      <c r="AA80" s="4">
        <f>=ROUNDDOWN(37.25,0)</f>
      </c>
      <c r="AB80" s="5">
        <v>56</v>
      </c>
      <c r="AC80" s="2" t="s">
        <v>219</v>
      </c>
      <c r="AD80" s="4">
        <v>200</v>
      </c>
      <c r="AE80" s="4">
        <v>200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>
        <v>2</v>
      </c>
      <c r="AQ80" s="8">
        <v>2.62</v>
      </c>
      <c r="AR80" s="4"/>
      <c r="AS80" s="8"/>
      <c r="AT80" s="7"/>
      <c r="AU80" s="7"/>
      <c r="AV80" s="4" t="s">
        <v>97</v>
      </c>
      <c r="AW80" s="8" t="s">
        <v>97</v>
      </c>
      <c r="AX80" s="4" t="s">
        <v>97</v>
      </c>
      <c r="AY80" s="8" t="s">
        <v>97</v>
      </c>
      <c r="AZ80" s="7" t="s">
        <v>97</v>
      </c>
      <c r="BA80" s="7" t="s">
        <v>97</v>
      </c>
      <c r="BB80" s="7">
        <v>0.0776</v>
      </c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 t="s">
        <v>97</v>
      </c>
      <c r="BJ80" s="4">
        <v>3127</v>
      </c>
      <c r="BK80" s="8">
        <v>18621.26</v>
      </c>
      <c r="BL80" s="2" t="s">
        <v>329</v>
      </c>
      <c r="BM80" s="7">
        <v>0.0006</v>
      </c>
      <c r="BN80" s="7">
        <v>0.0001</v>
      </c>
      <c r="BO80" s="4">
        <v>2</v>
      </c>
      <c r="BP80" s="8">
        <v>2.62</v>
      </c>
      <c r="BQ80" s="4"/>
      <c r="BR80" s="8"/>
      <c r="BS80" s="7"/>
      <c r="BT80" s="7"/>
      <c r="BU80" s="2" t="s">
        <v>104</v>
      </c>
      <c r="BV80" s="2" t="s">
        <v>94</v>
      </c>
      <c r="BW80" s="2" t="s">
        <v>105</v>
      </c>
      <c r="BX80" s="2" t="s">
        <v>182</v>
      </c>
      <c r="BY80" s="2" t="s">
        <v>107</v>
      </c>
      <c r="BZ80" s="2" t="s">
        <v>97</v>
      </c>
    </row>
    <row r="81">
      <c r="A81" s="2" t="s">
        <v>352</v>
      </c>
      <c r="B81" s="2" t="s">
        <v>86</v>
      </c>
      <c r="C81" s="2" t="s">
        <v>87</v>
      </c>
      <c r="D81" s="2" t="s">
        <v>312</v>
      </c>
      <c r="E81" s="2" t="s">
        <v>313</v>
      </c>
      <c r="F81" s="2" t="s">
        <v>90</v>
      </c>
      <c r="G81" s="2" t="s">
        <v>90</v>
      </c>
      <c r="H81" s="2" t="s">
        <v>90</v>
      </c>
      <c r="I81" s="2" t="s">
        <v>314</v>
      </c>
      <c r="J81" s="2" t="s">
        <v>114</v>
      </c>
      <c r="K81" s="2" t="s">
        <v>171</v>
      </c>
      <c r="L81" s="3">
        <v>6.24</v>
      </c>
      <c r="M81" s="3">
        <v>6.55</v>
      </c>
      <c r="N81" s="3">
        <v>12.99</v>
      </c>
      <c r="O81" s="2" t="s">
        <v>94</v>
      </c>
      <c r="P81" s="2" t="s">
        <v>142</v>
      </c>
      <c r="Q81" s="2" t="s">
        <v>96</v>
      </c>
      <c r="R81" s="2" t="s">
        <v>97</v>
      </c>
      <c r="S81" s="2" t="s">
        <v>172</v>
      </c>
      <c r="T81" s="2" t="s">
        <v>90</v>
      </c>
      <c r="U81" s="2" t="s">
        <v>316</v>
      </c>
      <c r="V81" s="2" t="s">
        <v>99</v>
      </c>
      <c r="W81" s="2" t="s">
        <v>100</v>
      </c>
      <c r="X81" s="2" t="s">
        <v>159</v>
      </c>
      <c r="Y81" s="2" t="s">
        <v>332</v>
      </c>
      <c r="Z81" s="4">
        <v>632</v>
      </c>
      <c r="AA81" s="4">
        <f>=ROUNDDOWN(35.1111111111111,0)</f>
      </c>
      <c r="AB81" s="5">
        <v>18</v>
      </c>
      <c r="AC81" s="2" t="s">
        <v>97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>
        <v>1</v>
      </c>
      <c r="AQ81" s="8">
        <v>20.39</v>
      </c>
      <c r="AR81" s="4"/>
      <c r="AS81" s="8"/>
      <c r="AT81" s="7"/>
      <c r="AU81" s="7"/>
      <c r="AV81" s="4">
        <v>7</v>
      </c>
      <c r="AW81" s="8">
        <v>28.35</v>
      </c>
      <c r="AX81" s="4" t="s">
        <v>97</v>
      </c>
      <c r="AY81" s="8" t="s">
        <v>97</v>
      </c>
      <c r="AZ81" s="7" t="s">
        <v>97</v>
      </c>
      <c r="BA81" s="7" t="s">
        <v>97</v>
      </c>
      <c r="BB81" s="7">
        <v>0.7192</v>
      </c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>
        <v>0.048</v>
      </c>
      <c r="BJ81" s="4">
        <v>802</v>
      </c>
      <c r="BK81" s="8">
        <v>5136.51</v>
      </c>
      <c r="BL81" s="2" t="s">
        <v>353</v>
      </c>
      <c r="BM81" s="7">
        <v>0.0012</v>
      </c>
      <c r="BN81" s="7">
        <v>0.004</v>
      </c>
      <c r="BO81" s="4">
        <v>1</v>
      </c>
      <c r="BP81" s="8">
        <v>20.39</v>
      </c>
      <c r="BQ81" s="4"/>
      <c r="BR81" s="8"/>
      <c r="BS81" s="7"/>
      <c r="BT81" s="7"/>
      <c r="BU81" s="2" t="s">
        <v>104</v>
      </c>
      <c r="BV81" s="2" t="s">
        <v>94</v>
      </c>
      <c r="BW81" s="2" t="s">
        <v>105</v>
      </c>
      <c r="BX81" s="2" t="s">
        <v>354</v>
      </c>
      <c r="BY81" s="2" t="s">
        <v>107</v>
      </c>
      <c r="BZ81" s="2" t="s">
        <v>97</v>
      </c>
    </row>
    <row r="82">
      <c r="A82" s="2" t="s">
        <v>355</v>
      </c>
      <c r="B82" s="2" t="s">
        <v>86</v>
      </c>
      <c r="C82" s="2" t="s">
        <v>87</v>
      </c>
      <c r="D82" s="2" t="s">
        <v>312</v>
      </c>
      <c r="E82" s="2" t="s">
        <v>313</v>
      </c>
      <c r="F82" s="2" t="s">
        <v>90</v>
      </c>
      <c r="G82" s="2" t="s">
        <v>90</v>
      </c>
      <c r="H82" s="2" t="s">
        <v>90</v>
      </c>
      <c r="I82" s="2" t="s">
        <v>314</v>
      </c>
      <c r="J82" s="2" t="s">
        <v>321</v>
      </c>
      <c r="K82" s="2" t="s">
        <v>171</v>
      </c>
      <c r="L82" s="3">
        <v>5.76</v>
      </c>
      <c r="M82" s="3">
        <v>6.05</v>
      </c>
      <c r="N82" s="3">
        <v>11.99</v>
      </c>
      <c r="O82" s="2" t="s">
        <v>94</v>
      </c>
      <c r="P82" s="2" t="s">
        <v>142</v>
      </c>
      <c r="Q82" s="2" t="s">
        <v>96</v>
      </c>
      <c r="R82" s="2" t="s">
        <v>97</v>
      </c>
      <c r="S82" s="2" t="s">
        <v>172</v>
      </c>
      <c r="T82" s="2" t="s">
        <v>90</v>
      </c>
      <c r="U82" s="2" t="s">
        <v>316</v>
      </c>
      <c r="V82" s="2" t="s">
        <v>99</v>
      </c>
      <c r="W82" s="2" t="s">
        <v>100</v>
      </c>
      <c r="X82" s="2" t="s">
        <v>159</v>
      </c>
      <c r="Y82" s="2" t="s">
        <v>332</v>
      </c>
      <c r="Z82" s="4">
        <v>1192</v>
      </c>
      <c r="AA82" s="4">
        <f>=ROUNDDOWN(34.0571428571429,0)</f>
      </c>
      <c r="AB82" s="5">
        <v>35</v>
      </c>
      <c r="AC82" s="2" t="s">
        <v>97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6</v>
      </c>
      <c r="AQ82" s="8">
        <v>7.96</v>
      </c>
      <c r="AR82" s="4"/>
      <c r="AS82" s="8"/>
      <c r="AT82" s="7"/>
      <c r="AU82" s="7"/>
      <c r="AV82" s="4" t="s">
        <v>97</v>
      </c>
      <c r="AW82" s="8" t="s">
        <v>97</v>
      </c>
      <c r="AX82" s="4" t="s">
        <v>97</v>
      </c>
      <c r="AY82" s="8" t="s">
        <v>97</v>
      </c>
      <c r="AZ82" s="7" t="s">
        <v>97</v>
      </c>
      <c r="BA82" s="7" t="s">
        <v>97</v>
      </c>
      <c r="BB82" s="7">
        <v>0.2808</v>
      </c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 t="s">
        <v>97</v>
      </c>
      <c r="BJ82" s="4">
        <v>1692</v>
      </c>
      <c r="BK82" s="8">
        <v>9800.5</v>
      </c>
      <c r="BL82" s="2" t="s">
        <v>356</v>
      </c>
      <c r="BM82" s="7">
        <v>0.0035</v>
      </c>
      <c r="BN82" s="7">
        <v>0.0008</v>
      </c>
      <c r="BO82" s="4">
        <v>6</v>
      </c>
      <c r="BP82" s="8">
        <v>7.96</v>
      </c>
      <c r="BQ82" s="4"/>
      <c r="BR82" s="8"/>
      <c r="BS82" s="7"/>
      <c r="BT82" s="7"/>
      <c r="BU82" s="2" t="s">
        <v>104</v>
      </c>
      <c r="BV82" s="2" t="s">
        <v>94</v>
      </c>
      <c r="BW82" s="2" t="s">
        <v>105</v>
      </c>
      <c r="BX82" s="2" t="s">
        <v>357</v>
      </c>
      <c r="BY82" s="2" t="s">
        <v>107</v>
      </c>
      <c r="BZ82" s="2" t="s">
        <v>97</v>
      </c>
    </row>
    <row r="83">
      <c r="A83" s="2" t="s">
        <v>358</v>
      </c>
      <c r="B83" s="2" t="s">
        <v>86</v>
      </c>
      <c r="C83" s="2" t="s">
        <v>87</v>
      </c>
      <c r="D83" s="2" t="s">
        <v>312</v>
      </c>
      <c r="E83" s="2" t="s">
        <v>313</v>
      </c>
      <c r="F83" s="2" t="s">
        <v>90</v>
      </c>
      <c r="G83" s="2" t="s">
        <v>90</v>
      </c>
      <c r="H83" s="2" t="s">
        <v>90</v>
      </c>
      <c r="I83" s="2" t="s">
        <v>314</v>
      </c>
      <c r="J83" s="2" t="s">
        <v>114</v>
      </c>
      <c r="K83" s="2" t="s">
        <v>250</v>
      </c>
      <c r="L83" s="3">
        <v>6.24</v>
      </c>
      <c r="M83" s="3">
        <v>6.55</v>
      </c>
      <c r="N83" s="3">
        <v>12.99</v>
      </c>
      <c r="O83" s="2" t="s">
        <v>94</v>
      </c>
      <c r="P83" s="2" t="s">
        <v>142</v>
      </c>
      <c r="Q83" s="2" t="s">
        <v>96</v>
      </c>
      <c r="R83" s="2" t="s">
        <v>97</v>
      </c>
      <c r="S83" s="2" t="s">
        <v>359</v>
      </c>
      <c r="T83" s="2" t="s">
        <v>90</v>
      </c>
      <c r="U83" s="2" t="s">
        <v>316</v>
      </c>
      <c r="V83" s="2" t="s">
        <v>99</v>
      </c>
      <c r="W83" s="2" t="s">
        <v>127</v>
      </c>
      <c r="X83" s="2" t="s">
        <v>100</v>
      </c>
      <c r="Y83" s="2" t="s">
        <v>317</v>
      </c>
      <c r="Z83" s="4">
        <v>388</v>
      </c>
      <c r="AA83" s="4">
        <f>=ROUNDDOWN(31.2903225806452,0)</f>
      </c>
      <c r="AB83" s="5">
        <v>12.4</v>
      </c>
      <c r="AC83" s="2" t="s">
        <v>97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1</v>
      </c>
      <c r="AQ83" s="8">
        <v>20.39</v>
      </c>
      <c r="AR83" s="4"/>
      <c r="AS83" s="8"/>
      <c r="AT83" s="7"/>
      <c r="AU83" s="7"/>
      <c r="AV83" s="4">
        <v>2</v>
      </c>
      <c r="AW83" s="8">
        <v>21.8</v>
      </c>
      <c r="AX83" s="4" t="s">
        <v>97</v>
      </c>
      <c r="AY83" s="8" t="s">
        <v>97</v>
      </c>
      <c r="AZ83" s="7" t="s">
        <v>97</v>
      </c>
      <c r="BA83" s="7" t="s">
        <v>97</v>
      </c>
      <c r="BB83" s="7">
        <v>0.9353</v>
      </c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>
        <v>0.0369</v>
      </c>
      <c r="BJ83" s="4">
        <v>512</v>
      </c>
      <c r="BK83" s="8">
        <v>3356.82</v>
      </c>
      <c r="BL83" s="2" t="s">
        <v>360</v>
      </c>
      <c r="BM83" s="7">
        <v>0.002</v>
      </c>
      <c r="BN83" s="7">
        <v>0.0061</v>
      </c>
      <c r="BO83" s="4">
        <v>1</v>
      </c>
      <c r="BP83" s="8">
        <v>20.39</v>
      </c>
      <c r="BQ83" s="4"/>
      <c r="BR83" s="8"/>
      <c r="BS83" s="7"/>
      <c r="BT83" s="7"/>
      <c r="BU83" s="2" t="s">
        <v>104</v>
      </c>
      <c r="BV83" s="2" t="s">
        <v>94</v>
      </c>
      <c r="BW83" s="2" t="s">
        <v>105</v>
      </c>
      <c r="BX83" s="2" t="s">
        <v>361</v>
      </c>
      <c r="BY83" s="2" t="s">
        <v>107</v>
      </c>
      <c r="BZ83" s="2" t="s">
        <v>97</v>
      </c>
    </row>
    <row r="84">
      <c r="A84" s="2" t="s">
        <v>362</v>
      </c>
      <c r="B84" s="2" t="s">
        <v>86</v>
      </c>
      <c r="C84" s="2" t="s">
        <v>87</v>
      </c>
      <c r="D84" s="2" t="s">
        <v>312</v>
      </c>
      <c r="E84" s="2" t="s">
        <v>313</v>
      </c>
      <c r="F84" s="2" t="s">
        <v>90</v>
      </c>
      <c r="G84" s="2" t="s">
        <v>90</v>
      </c>
      <c r="H84" s="2" t="s">
        <v>90</v>
      </c>
      <c r="I84" s="2" t="s">
        <v>314</v>
      </c>
      <c r="J84" s="2" t="s">
        <v>321</v>
      </c>
      <c r="K84" s="2" t="s">
        <v>250</v>
      </c>
      <c r="L84" s="3">
        <v>5.76</v>
      </c>
      <c r="M84" s="3">
        <v>6.05</v>
      </c>
      <c r="N84" s="3">
        <v>11.99</v>
      </c>
      <c r="O84" s="2" t="s">
        <v>94</v>
      </c>
      <c r="P84" s="2" t="s">
        <v>142</v>
      </c>
      <c r="Q84" s="2" t="s">
        <v>96</v>
      </c>
      <c r="R84" s="2" t="s">
        <v>97</v>
      </c>
      <c r="S84" s="2" t="s">
        <v>359</v>
      </c>
      <c r="T84" s="2" t="s">
        <v>90</v>
      </c>
      <c r="U84" s="2" t="s">
        <v>316</v>
      </c>
      <c r="V84" s="2" t="s">
        <v>99</v>
      </c>
      <c r="W84" s="2" t="s">
        <v>127</v>
      </c>
      <c r="X84" s="2" t="s">
        <v>100</v>
      </c>
      <c r="Y84" s="2" t="s">
        <v>317</v>
      </c>
      <c r="Z84" s="4">
        <v>788</v>
      </c>
      <c r="AA84" s="4">
        <f>=ROUNDDOWN(35.6561085972851,0)</f>
      </c>
      <c r="AB84" s="5">
        <v>22.1</v>
      </c>
      <c r="AC84" s="2" t="s">
        <v>97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>
        <v>1</v>
      </c>
      <c r="AQ84" s="8">
        <v>1.41</v>
      </c>
      <c r="AR84" s="4"/>
      <c r="AS84" s="8"/>
      <c r="AT84" s="7"/>
      <c r="AU84" s="7"/>
      <c r="AV84" s="4" t="s">
        <v>97</v>
      </c>
      <c r="AW84" s="8" t="s">
        <v>97</v>
      </c>
      <c r="AX84" s="4" t="s">
        <v>97</v>
      </c>
      <c r="AY84" s="8" t="s">
        <v>97</v>
      </c>
      <c r="AZ84" s="7" t="s">
        <v>97</v>
      </c>
      <c r="BA84" s="7" t="s">
        <v>97</v>
      </c>
      <c r="BB84" s="7">
        <v>0.0647</v>
      </c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 t="s">
        <v>97</v>
      </c>
      <c r="BJ84" s="4">
        <v>1142</v>
      </c>
      <c r="BK84" s="8">
        <v>6811.4</v>
      </c>
      <c r="BL84" s="2" t="s">
        <v>356</v>
      </c>
      <c r="BM84" s="7">
        <v>0.0009</v>
      </c>
      <c r="BN84" s="7">
        <v>0.0002</v>
      </c>
      <c r="BO84" s="4">
        <v>1</v>
      </c>
      <c r="BP84" s="8">
        <v>1.41</v>
      </c>
      <c r="BQ84" s="4"/>
      <c r="BR84" s="8"/>
      <c r="BS84" s="7"/>
      <c r="BT84" s="7"/>
      <c r="BU84" s="2" t="s">
        <v>104</v>
      </c>
      <c r="BV84" s="2" t="s">
        <v>94</v>
      </c>
      <c r="BW84" s="2" t="s">
        <v>105</v>
      </c>
      <c r="BX84" s="2" t="s">
        <v>363</v>
      </c>
      <c r="BY84" s="2" t="s">
        <v>107</v>
      </c>
      <c r="BZ84" s="2" t="s">
        <v>97</v>
      </c>
    </row>
    <row r="85">
      <c r="A85" s="2" t="s">
        <v>364</v>
      </c>
      <c r="B85" s="2" t="s">
        <v>86</v>
      </c>
      <c r="C85" s="2" t="s">
        <v>87</v>
      </c>
      <c r="D85" s="2" t="s">
        <v>312</v>
      </c>
      <c r="E85" s="2" t="s">
        <v>313</v>
      </c>
      <c r="F85" s="2" t="s">
        <v>90</v>
      </c>
      <c r="G85" s="2" t="s">
        <v>90</v>
      </c>
      <c r="H85" s="2" t="s">
        <v>90</v>
      </c>
      <c r="I85" s="2" t="s">
        <v>314</v>
      </c>
      <c r="J85" s="2" t="s">
        <v>114</v>
      </c>
      <c r="K85" s="2" t="s">
        <v>184</v>
      </c>
      <c r="L85" s="3">
        <v>6.24</v>
      </c>
      <c r="M85" s="3">
        <v>6.55</v>
      </c>
      <c r="N85" s="3">
        <v>12.99</v>
      </c>
      <c r="O85" s="2" t="s">
        <v>94</v>
      </c>
      <c r="P85" s="2" t="s">
        <v>168</v>
      </c>
      <c r="Q85" s="2" t="s">
        <v>96</v>
      </c>
      <c r="R85" s="2" t="s">
        <v>97</v>
      </c>
      <c r="S85" s="2" t="s">
        <v>185</v>
      </c>
      <c r="T85" s="2" t="s">
        <v>90</v>
      </c>
      <c r="U85" s="2" t="s">
        <v>316</v>
      </c>
      <c r="V85" s="2" t="s">
        <v>99</v>
      </c>
      <c r="W85" s="2" t="s">
        <v>100</v>
      </c>
      <c r="X85" s="2" t="s">
        <v>159</v>
      </c>
      <c r="Y85" s="2" t="s">
        <v>332</v>
      </c>
      <c r="Z85" s="4">
        <v>828</v>
      </c>
      <c r="AA85" s="4">
        <f>=ROUNDDOWN(33.12,0)</f>
      </c>
      <c r="AB85" s="5">
        <v>25</v>
      </c>
      <c r="AC85" s="2" t="s">
        <v>219</v>
      </c>
      <c r="AD85" s="4">
        <v>280</v>
      </c>
      <c r="AE85" s="4">
        <v>280</v>
      </c>
      <c r="AF85" s="6">
        <v>65</v>
      </c>
      <c r="AG85" s="6"/>
      <c r="AH85" s="7">
        <v>0.9571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4</v>
      </c>
      <c r="AQ85" s="8">
        <v>6.88</v>
      </c>
      <c r="AR85" s="4"/>
      <c r="AS85" s="8"/>
      <c r="AT85" s="7"/>
      <c r="AU85" s="7"/>
      <c r="AV85" s="4">
        <v>6</v>
      </c>
      <c r="AW85" s="8">
        <v>9.5</v>
      </c>
      <c r="AX85" s="4" t="s">
        <v>97</v>
      </c>
      <c r="AY85" s="8" t="s">
        <v>97</v>
      </c>
      <c r="AZ85" s="7" t="s">
        <v>97</v>
      </c>
      <c r="BA85" s="7" t="s">
        <v>97</v>
      </c>
      <c r="BB85" s="7">
        <v>0.7242</v>
      </c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>
        <v>0.0161</v>
      </c>
      <c r="BJ85" s="4">
        <v>959</v>
      </c>
      <c r="BK85" s="8">
        <v>6237.02</v>
      </c>
      <c r="BL85" s="2" t="s">
        <v>365</v>
      </c>
      <c r="BM85" s="7">
        <v>0.0042</v>
      </c>
      <c r="BN85" s="7">
        <v>0.0011</v>
      </c>
      <c r="BO85" s="4">
        <v>4</v>
      </c>
      <c r="BP85" s="8">
        <v>6.88</v>
      </c>
      <c r="BQ85" s="4"/>
      <c r="BR85" s="8"/>
      <c r="BS85" s="7"/>
      <c r="BT85" s="7"/>
      <c r="BU85" s="2" t="s">
        <v>104</v>
      </c>
      <c r="BV85" s="2" t="s">
        <v>94</v>
      </c>
      <c r="BW85" s="2" t="s">
        <v>105</v>
      </c>
      <c r="BX85" s="2" t="s">
        <v>366</v>
      </c>
      <c r="BY85" s="2" t="s">
        <v>107</v>
      </c>
      <c r="BZ85" s="2" t="s">
        <v>97</v>
      </c>
    </row>
    <row r="86">
      <c r="A86" s="2" t="s">
        <v>367</v>
      </c>
      <c r="B86" s="2" t="s">
        <v>86</v>
      </c>
      <c r="C86" s="2" t="s">
        <v>87</v>
      </c>
      <c r="D86" s="2" t="s">
        <v>312</v>
      </c>
      <c r="E86" s="2" t="s">
        <v>313</v>
      </c>
      <c r="F86" s="2" t="s">
        <v>90</v>
      </c>
      <c r="G86" s="2" t="s">
        <v>90</v>
      </c>
      <c r="H86" s="2" t="s">
        <v>90</v>
      </c>
      <c r="I86" s="2" t="s">
        <v>314</v>
      </c>
      <c r="J86" s="2" t="s">
        <v>321</v>
      </c>
      <c r="K86" s="2" t="s">
        <v>184</v>
      </c>
      <c r="L86" s="3">
        <v>5.76</v>
      </c>
      <c r="M86" s="3">
        <v>6.05</v>
      </c>
      <c r="N86" s="3">
        <v>11.99</v>
      </c>
      <c r="O86" s="2" t="s">
        <v>94</v>
      </c>
      <c r="P86" s="2" t="s">
        <v>168</v>
      </c>
      <c r="Q86" s="2" t="s">
        <v>96</v>
      </c>
      <c r="R86" s="2" t="s">
        <v>97</v>
      </c>
      <c r="S86" s="2" t="s">
        <v>185</v>
      </c>
      <c r="T86" s="2" t="s">
        <v>90</v>
      </c>
      <c r="U86" s="2" t="s">
        <v>316</v>
      </c>
      <c r="V86" s="2" t="s">
        <v>99</v>
      </c>
      <c r="W86" s="2" t="s">
        <v>100</v>
      </c>
      <c r="X86" s="2" t="s">
        <v>159</v>
      </c>
      <c r="Y86" s="2" t="s">
        <v>332</v>
      </c>
      <c r="Z86" s="4">
        <v>1330</v>
      </c>
      <c r="AA86" s="4">
        <f>=ROUNDDOWN(29.5555555555556,0)</f>
      </c>
      <c r="AB86" s="5">
        <v>45</v>
      </c>
      <c r="AC86" s="2" t="s">
        <v>219</v>
      </c>
      <c r="AD86" s="4">
        <v>560</v>
      </c>
      <c r="AE86" s="4">
        <v>560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>
        <v>2</v>
      </c>
      <c r="AQ86" s="8">
        <v>2.62</v>
      </c>
      <c r="AR86" s="4"/>
      <c r="AS86" s="8"/>
      <c r="AT86" s="7"/>
      <c r="AU86" s="7"/>
      <c r="AV86" s="4" t="s">
        <v>97</v>
      </c>
      <c r="AW86" s="8" t="s">
        <v>97</v>
      </c>
      <c r="AX86" s="4" t="s">
        <v>97</v>
      </c>
      <c r="AY86" s="8" t="s">
        <v>97</v>
      </c>
      <c r="AZ86" s="7" t="s">
        <v>97</v>
      </c>
      <c r="BA86" s="7" t="s">
        <v>97</v>
      </c>
      <c r="BB86" s="7">
        <v>0.2758</v>
      </c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 t="s">
        <v>97</v>
      </c>
      <c r="BJ86" s="4">
        <v>2180</v>
      </c>
      <c r="BK86" s="8">
        <v>12992.06</v>
      </c>
      <c r="BL86" s="2" t="s">
        <v>335</v>
      </c>
      <c r="BM86" s="7">
        <v>0.0009</v>
      </c>
      <c r="BN86" s="7">
        <v>0.0002</v>
      </c>
      <c r="BO86" s="4">
        <v>2</v>
      </c>
      <c r="BP86" s="8">
        <v>2.62</v>
      </c>
      <c r="BQ86" s="4"/>
      <c r="BR86" s="8"/>
      <c r="BS86" s="7"/>
      <c r="BT86" s="7"/>
      <c r="BU86" s="2" t="s">
        <v>104</v>
      </c>
      <c r="BV86" s="2" t="s">
        <v>94</v>
      </c>
      <c r="BW86" s="2" t="s">
        <v>105</v>
      </c>
      <c r="BX86" s="2" t="s">
        <v>225</v>
      </c>
      <c r="BY86" s="2" t="s">
        <v>107</v>
      </c>
      <c r="BZ86" s="2" t="s">
        <v>97</v>
      </c>
    </row>
    <row r="87">
      <c r="A87" s="2" t="s">
        <v>368</v>
      </c>
      <c r="B87" s="2" t="s">
        <v>86</v>
      </c>
      <c r="C87" s="2" t="s">
        <v>87</v>
      </c>
      <c r="D87" s="2" t="s">
        <v>312</v>
      </c>
      <c r="E87" s="2" t="s">
        <v>313</v>
      </c>
      <c r="F87" s="2" t="s">
        <v>90</v>
      </c>
      <c r="G87" s="2" t="s">
        <v>90</v>
      </c>
      <c r="H87" s="2" t="s">
        <v>90</v>
      </c>
      <c r="I87" s="2" t="s">
        <v>314</v>
      </c>
      <c r="J87" s="2" t="s">
        <v>114</v>
      </c>
      <c r="K87" s="2" t="s">
        <v>192</v>
      </c>
      <c r="L87" s="3">
        <v>6.24</v>
      </c>
      <c r="M87" s="3">
        <v>6.55</v>
      </c>
      <c r="N87" s="3">
        <v>12.99</v>
      </c>
      <c r="O87" s="2" t="s">
        <v>94</v>
      </c>
      <c r="P87" s="2" t="s">
        <v>142</v>
      </c>
      <c r="Q87" s="2" t="s">
        <v>96</v>
      </c>
      <c r="R87" s="2" t="s">
        <v>97</v>
      </c>
      <c r="S87" s="2" t="s">
        <v>369</v>
      </c>
      <c r="T87" s="2" t="s">
        <v>90</v>
      </c>
      <c r="U87" s="2" t="s">
        <v>316</v>
      </c>
      <c r="V87" s="2" t="s">
        <v>99</v>
      </c>
      <c r="W87" s="2" t="s">
        <v>127</v>
      </c>
      <c r="X87" s="2" t="s">
        <v>100</v>
      </c>
      <c r="Y87" s="2" t="s">
        <v>317</v>
      </c>
      <c r="Z87" s="4">
        <v>457</v>
      </c>
      <c r="AA87" s="4">
        <f>=ROUNDDOWN(57.8481012658228,0)</f>
      </c>
      <c r="AB87" s="5">
        <v>7.9</v>
      </c>
      <c r="AC87" s="2" t="s">
        <v>97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5</v>
      </c>
      <c r="AQ87" s="8">
        <v>8.73</v>
      </c>
      <c r="AR87" s="4"/>
      <c r="AS87" s="8"/>
      <c r="AT87" s="7"/>
      <c r="AU87" s="7"/>
      <c r="AV87" s="4">
        <v>5</v>
      </c>
      <c r="AW87" s="8">
        <v>8.73</v>
      </c>
      <c r="AX87" s="4"/>
      <c r="AY87" s="8"/>
      <c r="AZ87" s="7"/>
      <c r="BA87" s="7"/>
      <c r="BB87" s="7">
        <v>1</v>
      </c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>
        <v>0.0148</v>
      </c>
      <c r="BJ87" s="4">
        <v>568</v>
      </c>
      <c r="BK87" s="8">
        <v>3637.66</v>
      </c>
      <c r="BL87" s="2" t="s">
        <v>370</v>
      </c>
      <c r="BM87" s="7">
        <v>0.0088</v>
      </c>
      <c r="BN87" s="7">
        <v>0.0024</v>
      </c>
      <c r="BO87" s="4">
        <v>5</v>
      </c>
      <c r="BP87" s="8">
        <v>8.73</v>
      </c>
      <c r="BQ87" s="4"/>
      <c r="BR87" s="8"/>
      <c r="BS87" s="7"/>
      <c r="BT87" s="7"/>
      <c r="BU87" s="2" t="s">
        <v>104</v>
      </c>
      <c r="BV87" s="2" t="s">
        <v>94</v>
      </c>
      <c r="BW87" s="2" t="s">
        <v>105</v>
      </c>
      <c r="BX87" s="2" t="s">
        <v>371</v>
      </c>
      <c r="BY87" s="2" t="s">
        <v>107</v>
      </c>
      <c r="BZ87" s="2" t="s">
        <v>97</v>
      </c>
    </row>
    <row r="88">
      <c r="A88" s="2" t="s">
        <v>372</v>
      </c>
      <c r="B88" s="2" t="s">
        <v>86</v>
      </c>
      <c r="C88" s="2" t="s">
        <v>373</v>
      </c>
      <c r="D88" s="2" t="s">
        <v>88</v>
      </c>
      <c r="E88" s="2" t="s">
        <v>89</v>
      </c>
      <c r="F88" s="2" t="s">
        <v>374</v>
      </c>
      <c r="G88" s="2" t="s">
        <v>374</v>
      </c>
      <c r="H88" s="2" t="s">
        <v>374</v>
      </c>
      <c r="I88" s="2" t="s">
        <v>375</v>
      </c>
      <c r="J88" s="2" t="s">
        <v>109</v>
      </c>
      <c r="K88" s="2" t="s">
        <v>250</v>
      </c>
      <c r="L88" s="3">
        <v>51.82</v>
      </c>
      <c r="M88" s="3">
        <v>54.41</v>
      </c>
      <c r="N88" s="3">
        <v>104.99</v>
      </c>
      <c r="O88" s="2" t="s">
        <v>94</v>
      </c>
      <c r="P88" s="2" t="s">
        <v>168</v>
      </c>
      <c r="Q88" s="2" t="s">
        <v>96</v>
      </c>
      <c r="R88" s="2" t="s">
        <v>97</v>
      </c>
      <c r="S88" s="2" t="s">
        <v>376</v>
      </c>
      <c r="T88" s="2" t="s">
        <v>300</v>
      </c>
      <c r="U88" s="2" t="s">
        <v>97</v>
      </c>
      <c r="V88" s="2" t="s">
        <v>99</v>
      </c>
      <c r="W88" s="2" t="s">
        <v>100</v>
      </c>
      <c r="X88" s="2" t="s">
        <v>97</v>
      </c>
      <c r="Y88" s="2" t="s">
        <v>101</v>
      </c>
      <c r="Z88" s="4">
        <v>292</v>
      </c>
      <c r="AA88" s="4">
        <f>=ROUNDDOWN(24.3333333333333,0)</f>
      </c>
      <c r="AB88" s="5">
        <v>12</v>
      </c>
      <c r="AC88" s="2" t="s">
        <v>377</v>
      </c>
      <c r="AD88" s="4">
        <v>100</v>
      </c>
      <c r="AE88" s="4">
        <v>100</v>
      </c>
      <c r="AF88" s="6">
        <v>69</v>
      </c>
      <c r="AG88" s="6"/>
      <c r="AH88" s="7">
        <v>0.9914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2</v>
      </c>
      <c r="AQ88" s="8">
        <v>283.98</v>
      </c>
      <c r="AR88" s="4"/>
      <c r="AS88" s="8"/>
      <c r="AT88" s="7"/>
      <c r="AU88" s="7"/>
      <c r="AV88" s="4">
        <v>7</v>
      </c>
      <c r="AW88" s="8">
        <v>940.93</v>
      </c>
      <c r="AX88" s="4" t="s">
        <v>97</v>
      </c>
      <c r="AY88" s="8" t="s">
        <v>97</v>
      </c>
      <c r="AZ88" s="7" t="s">
        <v>97</v>
      </c>
      <c r="BA88" s="7" t="s">
        <v>97</v>
      </c>
      <c r="BB88" s="7">
        <v>0.3018</v>
      </c>
      <c r="BC88" s="4">
        <v>19</v>
      </c>
      <c r="BD88" s="8">
        <v>2496.81</v>
      </c>
      <c r="BE88" s="4" t="s">
        <v>97</v>
      </c>
      <c r="BF88" s="8" t="s">
        <v>97</v>
      </c>
      <c r="BG88" s="7" t="s">
        <v>97</v>
      </c>
      <c r="BH88" s="7" t="s">
        <v>97</v>
      </c>
      <c r="BI88" s="7">
        <v>0.3769</v>
      </c>
      <c r="BJ88" s="4">
        <v>412</v>
      </c>
      <c r="BK88" s="8">
        <v>23950.89</v>
      </c>
      <c r="BL88" s="2" t="s">
        <v>378</v>
      </c>
      <c r="BM88" s="7">
        <v>0.0049</v>
      </c>
      <c r="BN88" s="7">
        <v>0.0119</v>
      </c>
      <c r="BO88" s="4">
        <v>2</v>
      </c>
      <c r="BP88" s="8">
        <v>283.98</v>
      </c>
      <c r="BQ88" s="4"/>
      <c r="BR88" s="8"/>
      <c r="BS88" s="7"/>
      <c r="BT88" s="7"/>
      <c r="BU88" s="2" t="s">
        <v>104</v>
      </c>
      <c r="BV88" s="2" t="s">
        <v>94</v>
      </c>
      <c r="BW88" s="2" t="s">
        <v>105</v>
      </c>
      <c r="BX88" s="2" t="s">
        <v>379</v>
      </c>
      <c r="BY88" s="2" t="s">
        <v>107</v>
      </c>
      <c r="BZ88" s="2" t="s">
        <v>97</v>
      </c>
    </row>
    <row r="89">
      <c r="A89" s="2" t="s">
        <v>380</v>
      </c>
      <c r="B89" s="2" t="s">
        <v>86</v>
      </c>
      <c r="C89" s="2" t="s">
        <v>373</v>
      </c>
      <c r="D89" s="2" t="s">
        <v>88</v>
      </c>
      <c r="E89" s="2" t="s">
        <v>89</v>
      </c>
      <c r="F89" s="2" t="s">
        <v>374</v>
      </c>
      <c r="G89" s="2" t="s">
        <v>374</v>
      </c>
      <c r="H89" s="2" t="s">
        <v>374</v>
      </c>
      <c r="I89" s="2" t="s">
        <v>375</v>
      </c>
      <c r="J89" s="2" t="s">
        <v>114</v>
      </c>
      <c r="K89" s="2" t="s">
        <v>250</v>
      </c>
      <c r="L89" s="3">
        <v>63</v>
      </c>
      <c r="M89" s="3">
        <v>66.15</v>
      </c>
      <c r="N89" s="3">
        <v>124.99</v>
      </c>
      <c r="O89" s="2" t="s">
        <v>94</v>
      </c>
      <c r="P89" s="2" t="s">
        <v>168</v>
      </c>
      <c r="Q89" s="2" t="s">
        <v>96</v>
      </c>
      <c r="R89" s="2" t="s">
        <v>97</v>
      </c>
      <c r="S89" s="2" t="s">
        <v>376</v>
      </c>
      <c r="T89" s="2" t="s">
        <v>300</v>
      </c>
      <c r="U89" s="2" t="s">
        <v>97</v>
      </c>
      <c r="V89" s="2" t="s">
        <v>99</v>
      </c>
      <c r="W89" s="2" t="s">
        <v>100</v>
      </c>
      <c r="X89" s="2" t="s">
        <v>97</v>
      </c>
      <c r="Y89" s="2" t="s">
        <v>101</v>
      </c>
      <c r="Z89" s="4">
        <v>20</v>
      </c>
      <c r="AA89" s="4">
        <f>=ROUNDDOWN(2.22222222222222,0)</f>
      </c>
      <c r="AB89" s="5">
        <v>9</v>
      </c>
      <c r="AC89" s="2" t="s">
        <v>381</v>
      </c>
      <c r="AD89" s="4">
        <v>100</v>
      </c>
      <c r="AE89" s="4">
        <v>230</v>
      </c>
      <c r="AF89" s="6">
        <v>69</v>
      </c>
      <c r="AG89" s="6"/>
      <c r="AH89" s="7">
        <v>0.9356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4</v>
      </c>
      <c r="AQ89" s="8">
        <v>531.96</v>
      </c>
      <c r="AR89" s="4"/>
      <c r="AS89" s="8"/>
      <c r="AT89" s="7"/>
      <c r="AU89" s="7"/>
      <c r="AV89" s="4" t="s">
        <v>97</v>
      </c>
      <c r="AW89" s="8" t="s">
        <v>97</v>
      </c>
      <c r="AX89" s="4" t="s">
        <v>97</v>
      </c>
      <c r="AY89" s="8" t="s">
        <v>97</v>
      </c>
      <c r="AZ89" s="7" t="s">
        <v>97</v>
      </c>
      <c r="BA89" s="7" t="s">
        <v>97</v>
      </c>
      <c r="BB89" s="7">
        <v>0.5654</v>
      </c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 t="s">
        <v>97</v>
      </c>
      <c r="BJ89" s="4">
        <v>352</v>
      </c>
      <c r="BK89" s="8">
        <v>24960.62</v>
      </c>
      <c r="BL89" s="2" t="s">
        <v>382</v>
      </c>
      <c r="BM89" s="7">
        <v>0.0114</v>
      </c>
      <c r="BN89" s="7">
        <v>0.0213</v>
      </c>
      <c r="BO89" s="4">
        <v>4</v>
      </c>
      <c r="BP89" s="8">
        <v>531.96</v>
      </c>
      <c r="BQ89" s="4"/>
      <c r="BR89" s="8"/>
      <c r="BS89" s="7"/>
      <c r="BT89" s="7"/>
      <c r="BU89" s="2" t="s">
        <v>104</v>
      </c>
      <c r="BV89" s="2" t="s">
        <v>94</v>
      </c>
      <c r="BW89" s="2" t="s">
        <v>105</v>
      </c>
      <c r="BX89" s="2" t="s">
        <v>383</v>
      </c>
      <c r="BY89" s="2" t="s">
        <v>107</v>
      </c>
      <c r="BZ89" s="2" t="s">
        <v>97</v>
      </c>
    </row>
    <row r="90">
      <c r="A90" s="2" t="s">
        <v>384</v>
      </c>
      <c r="B90" s="2" t="s">
        <v>86</v>
      </c>
      <c r="C90" s="2" t="s">
        <v>373</v>
      </c>
      <c r="D90" s="2" t="s">
        <v>88</v>
      </c>
      <c r="E90" s="2" t="s">
        <v>89</v>
      </c>
      <c r="F90" s="2" t="s">
        <v>374</v>
      </c>
      <c r="G90" s="2" t="s">
        <v>374</v>
      </c>
      <c r="H90" s="2" t="s">
        <v>374</v>
      </c>
      <c r="I90" s="2" t="s">
        <v>375</v>
      </c>
      <c r="J90" s="2" t="s">
        <v>118</v>
      </c>
      <c r="K90" s="2" t="s">
        <v>250</v>
      </c>
      <c r="L90" s="3">
        <v>63</v>
      </c>
      <c r="M90" s="3">
        <v>66.15</v>
      </c>
      <c r="N90" s="3">
        <v>124.99</v>
      </c>
      <c r="O90" s="2" t="s">
        <v>94</v>
      </c>
      <c r="P90" s="2" t="s">
        <v>168</v>
      </c>
      <c r="Q90" s="2" t="s">
        <v>96</v>
      </c>
      <c r="R90" s="2" t="s">
        <v>97</v>
      </c>
      <c r="S90" s="2" t="s">
        <v>376</v>
      </c>
      <c r="T90" s="2" t="s">
        <v>300</v>
      </c>
      <c r="U90" s="2" t="s">
        <v>97</v>
      </c>
      <c r="V90" s="2" t="s">
        <v>99</v>
      </c>
      <c r="W90" s="2" t="s">
        <v>100</v>
      </c>
      <c r="X90" s="2" t="s">
        <v>97</v>
      </c>
      <c r="Y90" s="2" t="s">
        <v>101</v>
      </c>
      <c r="Z90" s="4">
        <v>76</v>
      </c>
      <c r="AA90" s="4">
        <f>=ROUNDDOWN(19,0)</f>
      </c>
      <c r="AB90" s="5">
        <v>4</v>
      </c>
      <c r="AC90" s="2" t="s">
        <v>381</v>
      </c>
      <c r="AD90" s="4">
        <v>30</v>
      </c>
      <c r="AE90" s="4">
        <v>80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>
        <v>1</v>
      </c>
      <c r="AQ90" s="8">
        <v>124.99</v>
      </c>
      <c r="AR90" s="4"/>
      <c r="AS90" s="8"/>
      <c r="AT90" s="7"/>
      <c r="AU90" s="7"/>
      <c r="AV90" s="4" t="s">
        <v>97</v>
      </c>
      <c r="AW90" s="8" t="s">
        <v>97</v>
      </c>
      <c r="AX90" s="4" t="s">
        <v>97</v>
      </c>
      <c r="AY90" s="8" t="s">
        <v>97</v>
      </c>
      <c r="AZ90" s="7" t="s">
        <v>97</v>
      </c>
      <c r="BA90" s="7" t="s">
        <v>97</v>
      </c>
      <c r="BB90" s="7">
        <v>0.1328</v>
      </c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 t="s">
        <v>97</v>
      </c>
      <c r="BJ90" s="4">
        <v>115</v>
      </c>
      <c r="BK90" s="8">
        <v>8072.43</v>
      </c>
      <c r="BL90" s="2" t="s">
        <v>385</v>
      </c>
      <c r="BM90" s="7">
        <v>0.0087</v>
      </c>
      <c r="BN90" s="7">
        <v>0.0155</v>
      </c>
      <c r="BO90" s="4">
        <v>1</v>
      </c>
      <c r="BP90" s="8">
        <v>124.99</v>
      </c>
      <c r="BQ90" s="4"/>
      <c r="BR90" s="8"/>
      <c r="BS90" s="7"/>
      <c r="BT90" s="7"/>
      <c r="BU90" s="2" t="s">
        <v>104</v>
      </c>
      <c r="BV90" s="2" t="s">
        <v>94</v>
      </c>
      <c r="BW90" s="2" t="s">
        <v>105</v>
      </c>
      <c r="BX90" s="2" t="s">
        <v>386</v>
      </c>
      <c r="BY90" s="2" t="s">
        <v>107</v>
      </c>
      <c r="BZ90" s="2" t="s">
        <v>97</v>
      </c>
    </row>
    <row r="91">
      <c r="A91" s="2" t="s">
        <v>387</v>
      </c>
      <c r="B91" s="2" t="s">
        <v>86</v>
      </c>
      <c r="C91" s="2" t="s">
        <v>373</v>
      </c>
      <c r="D91" s="2" t="s">
        <v>88</v>
      </c>
      <c r="E91" s="2" t="s">
        <v>89</v>
      </c>
      <c r="F91" s="2" t="s">
        <v>374</v>
      </c>
      <c r="G91" s="2" t="s">
        <v>374</v>
      </c>
      <c r="H91" s="2" t="s">
        <v>374</v>
      </c>
      <c r="I91" s="2" t="s">
        <v>375</v>
      </c>
      <c r="J91" s="2" t="s">
        <v>114</v>
      </c>
      <c r="K91" s="2" t="s">
        <v>239</v>
      </c>
      <c r="L91" s="3">
        <v>63</v>
      </c>
      <c r="M91" s="3">
        <v>66.15</v>
      </c>
      <c r="N91" s="3">
        <v>124.99</v>
      </c>
      <c r="O91" s="2" t="s">
        <v>94</v>
      </c>
      <c r="P91" s="2" t="s">
        <v>168</v>
      </c>
      <c r="Q91" s="2" t="s">
        <v>96</v>
      </c>
      <c r="R91" s="2" t="s">
        <v>97</v>
      </c>
      <c r="S91" s="2" t="s">
        <v>388</v>
      </c>
      <c r="T91" s="2" t="s">
        <v>300</v>
      </c>
      <c r="U91" s="2" t="s">
        <v>97</v>
      </c>
      <c r="V91" s="2" t="s">
        <v>99</v>
      </c>
      <c r="W91" s="2" t="s">
        <v>100</v>
      </c>
      <c r="X91" s="2" t="s">
        <v>97</v>
      </c>
      <c r="Y91" s="2" t="s">
        <v>389</v>
      </c>
      <c r="Z91" s="4">
        <v>191</v>
      </c>
      <c r="AA91" s="4">
        <f>=ROUNDDOWN(18.1904761904762,0)</f>
      </c>
      <c r="AB91" s="5">
        <v>10.5</v>
      </c>
      <c r="AC91" s="2" t="s">
        <v>381</v>
      </c>
      <c r="AD91" s="4">
        <v>30</v>
      </c>
      <c r="AE91" s="4">
        <v>310</v>
      </c>
      <c r="AF91" s="6">
        <v>69</v>
      </c>
      <c r="AG91" s="6"/>
      <c r="AH91" s="7">
        <v>0.7768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>
        <v>5</v>
      </c>
      <c r="AQ91" s="8">
        <v>624.95</v>
      </c>
      <c r="AR91" s="4"/>
      <c r="AS91" s="8"/>
      <c r="AT91" s="7"/>
      <c r="AU91" s="7"/>
      <c r="AV91" s="4">
        <v>6</v>
      </c>
      <c r="AW91" s="8">
        <v>756.94</v>
      </c>
      <c r="AX91" s="4" t="s">
        <v>97</v>
      </c>
      <c r="AY91" s="8" t="s">
        <v>97</v>
      </c>
      <c r="AZ91" s="7" t="s">
        <v>97</v>
      </c>
      <c r="BA91" s="7" t="s">
        <v>97</v>
      </c>
      <c r="BB91" s="7">
        <v>0.8256</v>
      </c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>
        <v>0.3032</v>
      </c>
      <c r="BJ91" s="4">
        <v>371</v>
      </c>
      <c r="BK91" s="8">
        <v>26755.45</v>
      </c>
      <c r="BL91" s="2" t="s">
        <v>390</v>
      </c>
      <c r="BM91" s="7">
        <v>0.0135</v>
      </c>
      <c r="BN91" s="7">
        <v>0.0234</v>
      </c>
      <c r="BO91" s="4">
        <v>5</v>
      </c>
      <c r="BP91" s="8">
        <v>624.95</v>
      </c>
      <c r="BQ91" s="4"/>
      <c r="BR91" s="8"/>
      <c r="BS91" s="7"/>
      <c r="BT91" s="7"/>
      <c r="BU91" s="2" t="s">
        <v>104</v>
      </c>
      <c r="BV91" s="2" t="s">
        <v>94</v>
      </c>
      <c r="BW91" s="2" t="s">
        <v>105</v>
      </c>
      <c r="BX91" s="2" t="s">
        <v>391</v>
      </c>
      <c r="BY91" s="2" t="s">
        <v>107</v>
      </c>
      <c r="BZ91" s="2" t="s">
        <v>97</v>
      </c>
    </row>
    <row r="92">
      <c r="A92" s="2" t="s">
        <v>392</v>
      </c>
      <c r="B92" s="2" t="s">
        <v>86</v>
      </c>
      <c r="C92" s="2" t="s">
        <v>373</v>
      </c>
      <c r="D92" s="2" t="s">
        <v>88</v>
      </c>
      <c r="E92" s="2" t="s">
        <v>89</v>
      </c>
      <c r="F92" s="2" t="s">
        <v>374</v>
      </c>
      <c r="G92" s="2" t="s">
        <v>374</v>
      </c>
      <c r="H92" s="2" t="s">
        <v>374</v>
      </c>
      <c r="I92" s="2" t="s">
        <v>375</v>
      </c>
      <c r="J92" s="2" t="s">
        <v>118</v>
      </c>
      <c r="K92" s="2" t="s">
        <v>239</v>
      </c>
      <c r="L92" s="3">
        <v>63</v>
      </c>
      <c r="M92" s="3">
        <v>66.15</v>
      </c>
      <c r="N92" s="3">
        <v>124.99</v>
      </c>
      <c r="O92" s="2" t="s">
        <v>94</v>
      </c>
      <c r="P92" s="2" t="s">
        <v>168</v>
      </c>
      <c r="Q92" s="2" t="s">
        <v>96</v>
      </c>
      <c r="R92" s="2" t="s">
        <v>97</v>
      </c>
      <c r="S92" s="2" t="s">
        <v>388</v>
      </c>
      <c r="T92" s="2" t="s">
        <v>300</v>
      </c>
      <c r="U92" s="2" t="s">
        <v>97</v>
      </c>
      <c r="V92" s="2" t="s">
        <v>99</v>
      </c>
      <c r="W92" s="2" t="s">
        <v>100</v>
      </c>
      <c r="X92" s="2" t="s">
        <v>97</v>
      </c>
      <c r="Y92" s="2" t="s">
        <v>101</v>
      </c>
      <c r="Z92" s="4">
        <v>87</v>
      </c>
      <c r="AA92" s="4">
        <f>=ROUNDDOWN(14.5,0)</f>
      </c>
      <c r="AB92" s="5">
        <v>6</v>
      </c>
      <c r="AC92" s="2" t="s">
        <v>377</v>
      </c>
      <c r="AD92" s="4">
        <v>30</v>
      </c>
      <c r="AE92" s="4">
        <v>110</v>
      </c>
      <c r="AF92" s="6">
        <v>69</v>
      </c>
      <c r="AG92" s="6"/>
      <c r="AH92" s="7">
        <v>0.8412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>
        <v>1</v>
      </c>
      <c r="AQ92" s="8">
        <v>131.99</v>
      </c>
      <c r="AR92" s="4"/>
      <c r="AS92" s="8"/>
      <c r="AT92" s="7"/>
      <c r="AU92" s="7"/>
      <c r="AV92" s="4" t="s">
        <v>97</v>
      </c>
      <c r="AW92" s="8" t="s">
        <v>97</v>
      </c>
      <c r="AX92" s="4" t="s">
        <v>97</v>
      </c>
      <c r="AY92" s="8" t="s">
        <v>97</v>
      </c>
      <c r="AZ92" s="7" t="s">
        <v>97</v>
      </c>
      <c r="BA92" s="7" t="s">
        <v>97</v>
      </c>
      <c r="BB92" s="7">
        <v>0.1744</v>
      </c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 t="s">
        <v>97</v>
      </c>
      <c r="BJ92" s="4">
        <v>118</v>
      </c>
      <c r="BK92" s="8">
        <v>8391.37</v>
      </c>
      <c r="BL92" s="2" t="s">
        <v>393</v>
      </c>
      <c r="BM92" s="7">
        <v>0.0085</v>
      </c>
      <c r="BN92" s="7">
        <v>0.0157</v>
      </c>
      <c r="BO92" s="4">
        <v>1</v>
      </c>
      <c r="BP92" s="8">
        <v>131.99</v>
      </c>
      <c r="BQ92" s="4"/>
      <c r="BR92" s="8"/>
      <c r="BS92" s="7"/>
      <c r="BT92" s="7"/>
      <c r="BU92" s="2" t="s">
        <v>104</v>
      </c>
      <c r="BV92" s="2" t="s">
        <v>94</v>
      </c>
      <c r="BW92" s="2" t="s">
        <v>146</v>
      </c>
      <c r="BX92" s="2" t="s">
        <v>394</v>
      </c>
      <c r="BY92" s="2" t="s">
        <v>107</v>
      </c>
      <c r="BZ92" s="2" t="s">
        <v>97</v>
      </c>
    </row>
    <row r="93">
      <c r="A93" s="2" t="s">
        <v>395</v>
      </c>
      <c r="B93" s="2" t="s">
        <v>86</v>
      </c>
      <c r="C93" s="2" t="s">
        <v>373</v>
      </c>
      <c r="D93" s="2" t="s">
        <v>88</v>
      </c>
      <c r="E93" s="2" t="s">
        <v>89</v>
      </c>
      <c r="F93" s="2" t="s">
        <v>374</v>
      </c>
      <c r="G93" s="2" t="s">
        <v>374</v>
      </c>
      <c r="H93" s="2" t="s">
        <v>374</v>
      </c>
      <c r="I93" s="2" t="s">
        <v>375</v>
      </c>
      <c r="J93" s="2" t="s">
        <v>109</v>
      </c>
      <c r="K93" s="2" t="s">
        <v>157</v>
      </c>
      <c r="L93" s="3">
        <v>51.82</v>
      </c>
      <c r="M93" s="3">
        <v>54.41</v>
      </c>
      <c r="N93" s="3">
        <v>104.99</v>
      </c>
      <c r="O93" s="2" t="s">
        <v>94</v>
      </c>
      <c r="P93" s="2" t="s">
        <v>124</v>
      </c>
      <c r="Q93" s="2" t="s">
        <v>96</v>
      </c>
      <c r="R93" s="2" t="s">
        <v>97</v>
      </c>
      <c r="S93" s="2" t="s">
        <v>396</v>
      </c>
      <c r="T93" s="2" t="s">
        <v>300</v>
      </c>
      <c r="U93" s="2" t="s">
        <v>97</v>
      </c>
      <c r="V93" s="2" t="s">
        <v>99</v>
      </c>
      <c r="W93" s="2" t="s">
        <v>100</v>
      </c>
      <c r="X93" s="2" t="s">
        <v>97</v>
      </c>
      <c r="Y93" s="2" t="s">
        <v>397</v>
      </c>
      <c r="Z93" s="4">
        <v>206</v>
      </c>
      <c r="AA93" s="4">
        <f>=ROUNDDOWN(13.7333333333333,0)</f>
      </c>
      <c r="AB93" s="5">
        <v>15</v>
      </c>
      <c r="AC93" s="2" t="s">
        <v>381</v>
      </c>
      <c r="AD93" s="4">
        <v>130</v>
      </c>
      <c r="AE93" s="4">
        <v>310</v>
      </c>
      <c r="AF93" s="6">
        <v>69</v>
      </c>
      <c r="AG93" s="6"/>
      <c r="AH93" s="7">
        <v>0.927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>
        <v>2</v>
      </c>
      <c r="AQ93" s="8">
        <v>251.98</v>
      </c>
      <c r="AR93" s="4"/>
      <c r="AS93" s="8"/>
      <c r="AT93" s="7"/>
      <c r="AU93" s="7"/>
      <c r="AV93" s="4">
        <v>5</v>
      </c>
      <c r="AW93" s="8">
        <v>658.95</v>
      </c>
      <c r="AX93" s="4" t="s">
        <v>97</v>
      </c>
      <c r="AY93" s="8" t="s">
        <v>97</v>
      </c>
      <c r="AZ93" s="7" t="s">
        <v>97</v>
      </c>
      <c r="BA93" s="7" t="s">
        <v>97</v>
      </c>
      <c r="BB93" s="7">
        <v>0.3824</v>
      </c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>
        <v>0.2639</v>
      </c>
      <c r="BJ93" s="4">
        <v>439</v>
      </c>
      <c r="BK93" s="8">
        <v>25981.09</v>
      </c>
      <c r="BL93" s="2" t="s">
        <v>398</v>
      </c>
      <c r="BM93" s="7">
        <v>0.0046</v>
      </c>
      <c r="BN93" s="7">
        <v>0.0097</v>
      </c>
      <c r="BO93" s="4">
        <v>2</v>
      </c>
      <c r="BP93" s="8">
        <v>251.98</v>
      </c>
      <c r="BQ93" s="4"/>
      <c r="BR93" s="8"/>
      <c r="BS93" s="7"/>
      <c r="BT93" s="7"/>
      <c r="BU93" s="2" t="s">
        <v>104</v>
      </c>
      <c r="BV93" s="2" t="s">
        <v>94</v>
      </c>
      <c r="BW93" s="2" t="s">
        <v>105</v>
      </c>
      <c r="BX93" s="2" t="s">
        <v>399</v>
      </c>
      <c r="BY93" s="2" t="s">
        <v>107</v>
      </c>
      <c r="BZ93" s="2" t="s">
        <v>97</v>
      </c>
    </row>
    <row r="94">
      <c r="A94" s="2" t="s">
        <v>400</v>
      </c>
      <c r="B94" s="2" t="s">
        <v>86</v>
      </c>
      <c r="C94" s="2" t="s">
        <v>373</v>
      </c>
      <c r="D94" s="2" t="s">
        <v>88</v>
      </c>
      <c r="E94" s="2" t="s">
        <v>89</v>
      </c>
      <c r="F94" s="2" t="s">
        <v>374</v>
      </c>
      <c r="G94" s="2" t="s">
        <v>374</v>
      </c>
      <c r="H94" s="2" t="s">
        <v>374</v>
      </c>
      <c r="I94" s="2" t="s">
        <v>375</v>
      </c>
      <c r="J94" s="2" t="s">
        <v>114</v>
      </c>
      <c r="K94" s="2" t="s">
        <v>157</v>
      </c>
      <c r="L94" s="3">
        <v>63</v>
      </c>
      <c r="M94" s="3">
        <v>66.15</v>
      </c>
      <c r="N94" s="3">
        <v>124.99</v>
      </c>
      <c r="O94" s="2" t="s">
        <v>94</v>
      </c>
      <c r="P94" s="2" t="s">
        <v>124</v>
      </c>
      <c r="Q94" s="2" t="s">
        <v>96</v>
      </c>
      <c r="R94" s="2" t="s">
        <v>97</v>
      </c>
      <c r="S94" s="2" t="s">
        <v>396</v>
      </c>
      <c r="T94" s="2" t="s">
        <v>300</v>
      </c>
      <c r="U94" s="2" t="s">
        <v>97</v>
      </c>
      <c r="V94" s="2" t="s">
        <v>99</v>
      </c>
      <c r="W94" s="2" t="s">
        <v>100</v>
      </c>
      <c r="X94" s="2" t="s">
        <v>97</v>
      </c>
      <c r="Y94" s="2" t="s">
        <v>397</v>
      </c>
      <c r="Z94" s="4">
        <v>93</v>
      </c>
      <c r="AA94" s="4">
        <f>=ROUNDDOWN(7.75,0)</f>
      </c>
      <c r="AB94" s="5">
        <v>12</v>
      </c>
      <c r="AC94" s="2" t="s">
        <v>381</v>
      </c>
      <c r="AD94" s="4">
        <v>130</v>
      </c>
      <c r="AE94" s="4">
        <v>280</v>
      </c>
      <c r="AF94" s="6">
        <v>69</v>
      </c>
      <c r="AG94" s="6"/>
      <c r="AH94" s="7">
        <v>0.8369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>
        <v>2</v>
      </c>
      <c r="AQ94" s="8">
        <v>249.98</v>
      </c>
      <c r="AR94" s="4"/>
      <c r="AS94" s="8"/>
      <c r="AT94" s="7"/>
      <c r="AU94" s="7"/>
      <c r="AV94" s="4" t="s">
        <v>97</v>
      </c>
      <c r="AW94" s="8" t="s">
        <v>97</v>
      </c>
      <c r="AX94" s="4" t="s">
        <v>97</v>
      </c>
      <c r="AY94" s="8" t="s">
        <v>97</v>
      </c>
      <c r="AZ94" s="7" t="s">
        <v>97</v>
      </c>
      <c r="BA94" s="7" t="s">
        <v>97</v>
      </c>
      <c r="BB94" s="7">
        <v>0.3794</v>
      </c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 t="s">
        <v>97</v>
      </c>
      <c r="BJ94" s="4">
        <v>289</v>
      </c>
      <c r="BK94" s="8">
        <v>20919.13</v>
      </c>
      <c r="BL94" s="2" t="s">
        <v>390</v>
      </c>
      <c r="BM94" s="7">
        <v>0.0069</v>
      </c>
      <c r="BN94" s="7">
        <v>0.0119</v>
      </c>
      <c r="BO94" s="4">
        <v>2</v>
      </c>
      <c r="BP94" s="8">
        <v>249.98</v>
      </c>
      <c r="BQ94" s="4"/>
      <c r="BR94" s="8"/>
      <c r="BS94" s="7"/>
      <c r="BT94" s="7"/>
      <c r="BU94" s="2" t="s">
        <v>104</v>
      </c>
      <c r="BV94" s="2" t="s">
        <v>94</v>
      </c>
      <c r="BW94" s="2" t="s">
        <v>146</v>
      </c>
      <c r="BX94" s="2" t="s">
        <v>399</v>
      </c>
      <c r="BY94" s="2" t="s">
        <v>107</v>
      </c>
      <c r="BZ94" s="2" t="s">
        <v>97</v>
      </c>
    </row>
    <row r="95">
      <c r="A95" s="2" t="s">
        <v>401</v>
      </c>
      <c r="B95" s="2" t="s">
        <v>86</v>
      </c>
      <c r="C95" s="2" t="s">
        <v>373</v>
      </c>
      <c r="D95" s="2" t="s">
        <v>88</v>
      </c>
      <c r="E95" s="2" t="s">
        <v>89</v>
      </c>
      <c r="F95" s="2" t="s">
        <v>374</v>
      </c>
      <c r="G95" s="2" t="s">
        <v>374</v>
      </c>
      <c r="H95" s="2" t="s">
        <v>374</v>
      </c>
      <c r="I95" s="2" t="s">
        <v>375</v>
      </c>
      <c r="J95" s="2" t="s">
        <v>118</v>
      </c>
      <c r="K95" s="2" t="s">
        <v>157</v>
      </c>
      <c r="L95" s="3">
        <v>63</v>
      </c>
      <c r="M95" s="3">
        <v>66.15</v>
      </c>
      <c r="N95" s="3">
        <v>124.99</v>
      </c>
      <c r="O95" s="2" t="s">
        <v>94</v>
      </c>
      <c r="P95" s="2" t="s">
        <v>168</v>
      </c>
      <c r="Q95" s="2" t="s">
        <v>96</v>
      </c>
      <c r="R95" s="2" t="s">
        <v>97</v>
      </c>
      <c r="S95" s="2" t="s">
        <v>396</v>
      </c>
      <c r="T95" s="2" t="s">
        <v>300</v>
      </c>
      <c r="U95" s="2" t="s">
        <v>97</v>
      </c>
      <c r="V95" s="2" t="s">
        <v>99</v>
      </c>
      <c r="W95" s="2" t="s">
        <v>100</v>
      </c>
      <c r="X95" s="2" t="s">
        <v>97</v>
      </c>
      <c r="Y95" s="2" t="s">
        <v>397</v>
      </c>
      <c r="Z95" s="4">
        <v>64</v>
      </c>
      <c r="AA95" s="4">
        <f>=ROUNDDOWN(16,0)</f>
      </c>
      <c r="AB95" s="5">
        <v>4</v>
      </c>
      <c r="AC95" s="2" t="s">
        <v>381</v>
      </c>
      <c r="AD95" s="4">
        <v>30</v>
      </c>
      <c r="AE95" s="4">
        <v>80</v>
      </c>
      <c r="AF95" s="6">
        <v>69</v>
      </c>
      <c r="AG95" s="6"/>
      <c r="AH95" s="7">
        <v>0.9356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>
        <v>1</v>
      </c>
      <c r="AQ95" s="8">
        <v>156.99</v>
      </c>
      <c r="AR95" s="4"/>
      <c r="AS95" s="8"/>
      <c r="AT95" s="7"/>
      <c r="AU95" s="7"/>
      <c r="AV95" s="4" t="s">
        <v>97</v>
      </c>
      <c r="AW95" s="8" t="s">
        <v>97</v>
      </c>
      <c r="AX95" s="4" t="s">
        <v>97</v>
      </c>
      <c r="AY95" s="8" t="s">
        <v>97</v>
      </c>
      <c r="AZ95" s="7" t="s">
        <v>97</v>
      </c>
      <c r="BA95" s="7" t="s">
        <v>97</v>
      </c>
      <c r="BB95" s="7">
        <v>0.2382</v>
      </c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 t="s">
        <v>97</v>
      </c>
      <c r="BJ95" s="4">
        <v>110</v>
      </c>
      <c r="BK95" s="8">
        <v>7836.02</v>
      </c>
      <c r="BL95" s="2" t="s">
        <v>402</v>
      </c>
      <c r="BM95" s="7">
        <v>0.0091</v>
      </c>
      <c r="BN95" s="7">
        <v>0.02</v>
      </c>
      <c r="BO95" s="4">
        <v>1</v>
      </c>
      <c r="BP95" s="8">
        <v>156.99</v>
      </c>
      <c r="BQ95" s="4"/>
      <c r="BR95" s="8"/>
      <c r="BS95" s="7"/>
      <c r="BT95" s="7"/>
      <c r="BU95" s="2" t="s">
        <v>104</v>
      </c>
      <c r="BV95" s="2" t="s">
        <v>94</v>
      </c>
      <c r="BW95" s="2" t="s">
        <v>105</v>
      </c>
      <c r="BX95" s="2" t="s">
        <v>403</v>
      </c>
      <c r="BY95" s="2" t="s">
        <v>107</v>
      </c>
      <c r="BZ95" s="2" t="s">
        <v>97</v>
      </c>
    </row>
    <row r="96">
      <c r="A96" s="2" t="s">
        <v>404</v>
      </c>
      <c r="B96" s="2" t="s">
        <v>86</v>
      </c>
      <c r="C96" s="2" t="s">
        <v>373</v>
      </c>
      <c r="D96" s="2" t="s">
        <v>88</v>
      </c>
      <c r="E96" s="2" t="s">
        <v>89</v>
      </c>
      <c r="F96" s="2" t="s">
        <v>374</v>
      </c>
      <c r="G96" s="2" t="s">
        <v>374</v>
      </c>
      <c r="H96" s="2" t="s">
        <v>374</v>
      </c>
      <c r="I96" s="2" t="s">
        <v>375</v>
      </c>
      <c r="J96" s="2" t="s">
        <v>405</v>
      </c>
      <c r="K96" s="2" t="s">
        <v>171</v>
      </c>
      <c r="L96" s="3">
        <v>72.03</v>
      </c>
      <c r="M96" s="3">
        <v>75.63</v>
      </c>
      <c r="N96" s="3">
        <v>139.99</v>
      </c>
      <c r="O96" s="2" t="s">
        <v>94</v>
      </c>
      <c r="P96" s="2" t="s">
        <v>168</v>
      </c>
      <c r="Q96" s="2" t="s">
        <v>96</v>
      </c>
      <c r="R96" s="2" t="s">
        <v>97</v>
      </c>
      <c r="S96" s="2" t="s">
        <v>406</v>
      </c>
      <c r="T96" s="2" t="s">
        <v>300</v>
      </c>
      <c r="U96" s="2" t="s">
        <v>407</v>
      </c>
      <c r="V96" s="2" t="s">
        <v>99</v>
      </c>
      <c r="W96" s="2" t="s">
        <v>100</v>
      </c>
      <c r="X96" s="2" t="s">
        <v>408</v>
      </c>
      <c r="Y96" s="2" t="s">
        <v>409</v>
      </c>
      <c r="Z96" s="4">
        <v>92</v>
      </c>
      <c r="AA96" s="4">
        <f>=ROUNDDOWN(18.4,0)</f>
      </c>
      <c r="AB96" s="5">
        <v>5</v>
      </c>
      <c r="AC96" s="2" t="s">
        <v>381</v>
      </c>
      <c r="AD96" s="4">
        <v>60</v>
      </c>
      <c r="AE96" s="4">
        <v>120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>
        <v>1</v>
      </c>
      <c r="AQ96" s="8">
        <v>139.99</v>
      </c>
      <c r="AR96" s="4"/>
      <c r="AS96" s="8"/>
      <c r="AT96" s="7"/>
      <c r="AU96" s="7"/>
      <c r="AV96" s="4">
        <v>1</v>
      </c>
      <c r="AW96" s="8">
        <v>139.99</v>
      </c>
      <c r="AX96" s="4"/>
      <c r="AY96" s="8"/>
      <c r="AZ96" s="7"/>
      <c r="BA96" s="7"/>
      <c r="BB96" s="7">
        <v>1</v>
      </c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>
        <v>0.0561</v>
      </c>
      <c r="BJ96" s="4">
        <v>93</v>
      </c>
      <c r="BK96" s="8">
        <v>7849.22</v>
      </c>
      <c r="BL96" s="2" t="s">
        <v>410</v>
      </c>
      <c r="BM96" s="7">
        <v>0.0108</v>
      </c>
      <c r="BN96" s="7">
        <v>0.0178</v>
      </c>
      <c r="BO96" s="4">
        <v>1</v>
      </c>
      <c r="BP96" s="8">
        <v>139.99</v>
      </c>
      <c r="BQ96" s="4"/>
      <c r="BR96" s="8"/>
      <c r="BS96" s="7"/>
      <c r="BT96" s="7"/>
      <c r="BU96" s="2" t="s">
        <v>104</v>
      </c>
      <c r="BV96" s="2" t="s">
        <v>94</v>
      </c>
      <c r="BW96" s="2" t="s">
        <v>105</v>
      </c>
      <c r="BX96" s="2" t="s">
        <v>411</v>
      </c>
      <c r="BY96" s="2" t="s">
        <v>107</v>
      </c>
      <c r="BZ96" s="2" t="s">
        <v>97</v>
      </c>
    </row>
    <row r="97">
      <c r="A97" s="2" t="s">
        <v>412</v>
      </c>
      <c r="B97" s="2" t="s">
        <v>86</v>
      </c>
      <c r="C97" s="2" t="s">
        <v>373</v>
      </c>
      <c r="D97" s="2" t="s">
        <v>88</v>
      </c>
      <c r="E97" s="2" t="s">
        <v>89</v>
      </c>
      <c r="F97" s="2" t="s">
        <v>413</v>
      </c>
      <c r="G97" s="2" t="s">
        <v>413</v>
      </c>
      <c r="H97" s="2" t="s">
        <v>413</v>
      </c>
      <c r="I97" s="2" t="s">
        <v>414</v>
      </c>
      <c r="J97" s="2" t="s">
        <v>415</v>
      </c>
      <c r="K97" s="2" t="s">
        <v>215</v>
      </c>
      <c r="L97" s="3">
        <v>15.19</v>
      </c>
      <c r="M97" s="3">
        <v>15.95</v>
      </c>
      <c r="N97" s="3">
        <v>30.99</v>
      </c>
      <c r="O97" s="2" t="s">
        <v>94</v>
      </c>
      <c r="P97" s="2" t="s">
        <v>168</v>
      </c>
      <c r="Q97" s="2" t="s">
        <v>96</v>
      </c>
      <c r="R97" s="2" t="s">
        <v>97</v>
      </c>
      <c r="S97" s="2" t="s">
        <v>416</v>
      </c>
      <c r="T97" s="2" t="s">
        <v>417</v>
      </c>
      <c r="U97" s="2" t="s">
        <v>97</v>
      </c>
      <c r="V97" s="2" t="s">
        <v>99</v>
      </c>
      <c r="W97" s="2" t="s">
        <v>100</v>
      </c>
      <c r="X97" s="2" t="s">
        <v>97</v>
      </c>
      <c r="Y97" s="2" t="s">
        <v>418</v>
      </c>
      <c r="Z97" s="4">
        <v>278</v>
      </c>
      <c r="AA97" s="4">
        <f>=ROUNDDOWN(95.8620689655172,0)</f>
      </c>
      <c r="AB97" s="5">
        <v>2.9</v>
      </c>
      <c r="AC97" s="2" t="s">
        <v>419</v>
      </c>
      <c r="AD97" s="4">
        <v>60</v>
      </c>
      <c r="AE97" s="4">
        <v>130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>
        <v>1</v>
      </c>
      <c r="AQ97" s="8">
        <v>24.79</v>
      </c>
      <c r="AR97" s="4"/>
      <c r="AS97" s="8"/>
      <c r="AT97" s="7"/>
      <c r="AU97" s="7"/>
      <c r="AV97" s="4">
        <v>4</v>
      </c>
      <c r="AW97" s="8">
        <v>206.76</v>
      </c>
      <c r="AX97" s="4" t="s">
        <v>97</v>
      </c>
      <c r="AY97" s="8" t="s">
        <v>97</v>
      </c>
      <c r="AZ97" s="7" t="s">
        <v>97</v>
      </c>
      <c r="BA97" s="7" t="s">
        <v>97</v>
      </c>
      <c r="BB97" s="7">
        <v>0.1199</v>
      </c>
      <c r="BC97" s="4">
        <v>12</v>
      </c>
      <c r="BD97" s="8">
        <v>556.48</v>
      </c>
      <c r="BE97" s="4" t="s">
        <v>97</v>
      </c>
      <c r="BF97" s="8" t="s">
        <v>97</v>
      </c>
      <c r="BG97" s="7" t="s">
        <v>97</v>
      </c>
      <c r="BH97" s="7" t="s">
        <v>97</v>
      </c>
      <c r="BI97" s="7">
        <v>0.3715</v>
      </c>
      <c r="BJ97" s="4">
        <v>122</v>
      </c>
      <c r="BK97" s="8">
        <v>1925.08</v>
      </c>
      <c r="BL97" s="2" t="s">
        <v>420</v>
      </c>
      <c r="BM97" s="7">
        <v>0.0082</v>
      </c>
      <c r="BN97" s="7">
        <v>0.0129</v>
      </c>
      <c r="BO97" s="4">
        <v>1</v>
      </c>
      <c r="BP97" s="8">
        <v>24.79</v>
      </c>
      <c r="BQ97" s="4"/>
      <c r="BR97" s="8"/>
      <c r="BS97" s="7"/>
      <c r="BT97" s="7"/>
      <c r="BU97" s="2" t="s">
        <v>104</v>
      </c>
      <c r="BV97" s="2" t="s">
        <v>94</v>
      </c>
      <c r="BW97" s="2" t="s">
        <v>105</v>
      </c>
      <c r="BX97" s="2" t="s">
        <v>421</v>
      </c>
      <c r="BY97" s="2" t="s">
        <v>107</v>
      </c>
      <c r="BZ97" s="2" t="s">
        <v>97</v>
      </c>
    </row>
    <row r="98">
      <c r="A98" s="2" t="s">
        <v>422</v>
      </c>
      <c r="B98" s="2" t="s">
        <v>86</v>
      </c>
      <c r="C98" s="2" t="s">
        <v>373</v>
      </c>
      <c r="D98" s="2" t="s">
        <v>88</v>
      </c>
      <c r="E98" s="2" t="s">
        <v>89</v>
      </c>
      <c r="F98" s="2" t="s">
        <v>413</v>
      </c>
      <c r="G98" s="2" t="s">
        <v>413</v>
      </c>
      <c r="H98" s="2" t="s">
        <v>413</v>
      </c>
      <c r="I98" s="2" t="s">
        <v>414</v>
      </c>
      <c r="J98" s="2" t="s">
        <v>114</v>
      </c>
      <c r="K98" s="2" t="s">
        <v>215</v>
      </c>
      <c r="L98" s="3">
        <v>21.5</v>
      </c>
      <c r="M98" s="3">
        <v>22.58</v>
      </c>
      <c r="N98" s="3">
        <v>42.99</v>
      </c>
      <c r="O98" s="2" t="s">
        <v>94</v>
      </c>
      <c r="P98" s="2" t="s">
        <v>168</v>
      </c>
      <c r="Q98" s="2" t="s">
        <v>96</v>
      </c>
      <c r="R98" s="2" t="s">
        <v>97</v>
      </c>
      <c r="S98" s="2" t="s">
        <v>416</v>
      </c>
      <c r="T98" s="2" t="s">
        <v>417</v>
      </c>
      <c r="U98" s="2" t="s">
        <v>97</v>
      </c>
      <c r="V98" s="2" t="s">
        <v>99</v>
      </c>
      <c r="W98" s="2" t="s">
        <v>100</v>
      </c>
      <c r="X98" s="2" t="s">
        <v>97</v>
      </c>
      <c r="Y98" s="2" t="s">
        <v>418</v>
      </c>
      <c r="Z98" s="4">
        <v>215</v>
      </c>
      <c r="AA98" s="4">
        <f>=ROUNDDOWN(12.6470588235294,0)</f>
      </c>
      <c r="AB98" s="5">
        <v>17</v>
      </c>
      <c r="AC98" s="2" t="s">
        <v>419</v>
      </c>
      <c r="AD98" s="4">
        <v>60</v>
      </c>
      <c r="AE98" s="4">
        <v>260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>
        <v>1</v>
      </c>
      <c r="AQ98" s="8">
        <v>64.99</v>
      </c>
      <c r="AR98" s="4"/>
      <c r="AS98" s="8"/>
      <c r="AT98" s="7"/>
      <c r="AU98" s="7"/>
      <c r="AV98" s="4" t="s">
        <v>97</v>
      </c>
      <c r="AW98" s="8" t="s">
        <v>97</v>
      </c>
      <c r="AX98" s="4" t="s">
        <v>97</v>
      </c>
      <c r="AY98" s="8" t="s">
        <v>97</v>
      </c>
      <c r="AZ98" s="7" t="s">
        <v>97</v>
      </c>
      <c r="BA98" s="7" t="s">
        <v>97</v>
      </c>
      <c r="BB98" s="7">
        <v>0.3143</v>
      </c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 t="s">
        <v>97</v>
      </c>
      <c r="BJ98" s="4">
        <v>435</v>
      </c>
      <c r="BK98" s="8">
        <v>9885.7</v>
      </c>
      <c r="BL98" s="2" t="s">
        <v>423</v>
      </c>
      <c r="BM98" s="7">
        <v>0.0023</v>
      </c>
      <c r="BN98" s="7">
        <v>0.0066</v>
      </c>
      <c r="BO98" s="4">
        <v>1</v>
      </c>
      <c r="BP98" s="8">
        <v>64.99</v>
      </c>
      <c r="BQ98" s="4"/>
      <c r="BR98" s="8"/>
      <c r="BS98" s="7"/>
      <c r="BT98" s="7"/>
      <c r="BU98" s="2" t="s">
        <v>104</v>
      </c>
      <c r="BV98" s="2" t="s">
        <v>94</v>
      </c>
      <c r="BW98" s="2" t="s">
        <v>105</v>
      </c>
      <c r="BX98" s="2" t="s">
        <v>424</v>
      </c>
      <c r="BY98" s="2" t="s">
        <v>107</v>
      </c>
      <c r="BZ98" s="2" t="s">
        <v>97</v>
      </c>
    </row>
    <row r="99">
      <c r="A99" s="2" t="s">
        <v>425</v>
      </c>
      <c r="B99" s="2" t="s">
        <v>86</v>
      </c>
      <c r="C99" s="2" t="s">
        <v>373</v>
      </c>
      <c r="D99" s="2" t="s">
        <v>88</v>
      </c>
      <c r="E99" s="2" t="s">
        <v>89</v>
      </c>
      <c r="F99" s="2" t="s">
        <v>413</v>
      </c>
      <c r="G99" s="2" t="s">
        <v>413</v>
      </c>
      <c r="H99" s="2" t="s">
        <v>413</v>
      </c>
      <c r="I99" s="2" t="s">
        <v>414</v>
      </c>
      <c r="J99" s="2" t="s">
        <v>118</v>
      </c>
      <c r="K99" s="2" t="s">
        <v>215</v>
      </c>
      <c r="L99" s="3">
        <v>21.5</v>
      </c>
      <c r="M99" s="3">
        <v>22.58</v>
      </c>
      <c r="N99" s="3">
        <v>42.99</v>
      </c>
      <c r="O99" s="2" t="s">
        <v>94</v>
      </c>
      <c r="P99" s="2" t="s">
        <v>168</v>
      </c>
      <c r="Q99" s="2" t="s">
        <v>96</v>
      </c>
      <c r="R99" s="2" t="s">
        <v>97</v>
      </c>
      <c r="S99" s="2" t="s">
        <v>416</v>
      </c>
      <c r="T99" s="2" t="s">
        <v>417</v>
      </c>
      <c r="U99" s="2" t="s">
        <v>97</v>
      </c>
      <c r="V99" s="2" t="s">
        <v>99</v>
      </c>
      <c r="W99" s="2" t="s">
        <v>100</v>
      </c>
      <c r="X99" s="2" t="s">
        <v>97</v>
      </c>
      <c r="Y99" s="2" t="s">
        <v>418</v>
      </c>
      <c r="Z99" s="4">
        <v>29</v>
      </c>
      <c r="AA99" s="4">
        <f>=ROUNDDOWN(5.8,0)</f>
      </c>
      <c r="AB99" s="5">
        <v>5</v>
      </c>
      <c r="AC99" s="2" t="s">
        <v>419</v>
      </c>
      <c r="AD99" s="4">
        <v>70</v>
      </c>
      <c r="AE99" s="4">
        <v>150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>
        <v>2</v>
      </c>
      <c r="AQ99" s="8">
        <v>116.98</v>
      </c>
      <c r="AR99" s="4"/>
      <c r="AS99" s="8"/>
      <c r="AT99" s="7"/>
      <c r="AU99" s="7"/>
      <c r="AV99" s="4" t="s">
        <v>97</v>
      </c>
      <c r="AW99" s="8" t="s">
        <v>97</v>
      </c>
      <c r="AX99" s="4" t="s">
        <v>97</v>
      </c>
      <c r="AY99" s="8" t="s">
        <v>97</v>
      </c>
      <c r="AZ99" s="7" t="s">
        <v>97</v>
      </c>
      <c r="BA99" s="7" t="s">
        <v>97</v>
      </c>
      <c r="BB99" s="7">
        <v>0.5658</v>
      </c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 t="s">
        <v>97</v>
      </c>
      <c r="BJ99" s="4">
        <v>154</v>
      </c>
      <c r="BK99" s="8">
        <v>3667.95</v>
      </c>
      <c r="BL99" s="2" t="s">
        <v>426</v>
      </c>
      <c r="BM99" s="7">
        <v>0.013</v>
      </c>
      <c r="BN99" s="7">
        <v>0.0319</v>
      </c>
      <c r="BO99" s="4">
        <v>2</v>
      </c>
      <c r="BP99" s="8">
        <v>116.98</v>
      </c>
      <c r="BQ99" s="4"/>
      <c r="BR99" s="8"/>
      <c r="BS99" s="7"/>
      <c r="BT99" s="7"/>
      <c r="BU99" s="2" t="s">
        <v>104</v>
      </c>
      <c r="BV99" s="2" t="s">
        <v>94</v>
      </c>
      <c r="BW99" s="2" t="s">
        <v>105</v>
      </c>
      <c r="BX99" s="2" t="s">
        <v>379</v>
      </c>
      <c r="BY99" s="2" t="s">
        <v>107</v>
      </c>
      <c r="BZ99" s="2" t="s">
        <v>97</v>
      </c>
    </row>
    <row r="100">
      <c r="A100" s="2" t="s">
        <v>427</v>
      </c>
      <c r="B100" s="2" t="s">
        <v>86</v>
      </c>
      <c r="C100" s="2" t="s">
        <v>373</v>
      </c>
      <c r="D100" s="2" t="s">
        <v>88</v>
      </c>
      <c r="E100" s="2" t="s">
        <v>89</v>
      </c>
      <c r="F100" s="2" t="s">
        <v>413</v>
      </c>
      <c r="G100" s="2" t="s">
        <v>413</v>
      </c>
      <c r="H100" s="2" t="s">
        <v>413</v>
      </c>
      <c r="I100" s="2" t="s">
        <v>414</v>
      </c>
      <c r="J100" s="2" t="s">
        <v>415</v>
      </c>
      <c r="K100" s="2" t="s">
        <v>239</v>
      </c>
      <c r="L100" s="3">
        <v>15.19</v>
      </c>
      <c r="M100" s="3">
        <v>15.95</v>
      </c>
      <c r="N100" s="3">
        <v>30.99</v>
      </c>
      <c r="O100" s="2" t="s">
        <v>94</v>
      </c>
      <c r="P100" s="2" t="s">
        <v>168</v>
      </c>
      <c r="Q100" s="2" t="s">
        <v>96</v>
      </c>
      <c r="R100" s="2" t="s">
        <v>97</v>
      </c>
      <c r="S100" s="2" t="s">
        <v>428</v>
      </c>
      <c r="T100" s="2" t="s">
        <v>417</v>
      </c>
      <c r="U100" s="2" t="s">
        <v>97</v>
      </c>
      <c r="V100" s="2" t="s">
        <v>99</v>
      </c>
      <c r="W100" s="2" t="s">
        <v>100</v>
      </c>
      <c r="X100" s="2" t="s">
        <v>97</v>
      </c>
      <c r="Y100" s="2" t="s">
        <v>101</v>
      </c>
      <c r="Z100" s="4">
        <v>164</v>
      </c>
      <c r="AA100" s="4">
        <f>=ROUNDDOWN(32.8,0)</f>
      </c>
      <c r="AB100" s="5">
        <v>5</v>
      </c>
      <c r="AC100" s="2" t="s">
        <v>419</v>
      </c>
      <c r="AD100" s="4">
        <v>110</v>
      </c>
      <c r="AE100" s="4">
        <v>430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>
        <v>4</v>
      </c>
      <c r="AQ100" s="8">
        <v>163.96</v>
      </c>
      <c r="AR100" s="4"/>
      <c r="AS100" s="8"/>
      <c r="AT100" s="7"/>
      <c r="AU100" s="7"/>
      <c r="AV100" s="4">
        <v>4</v>
      </c>
      <c r="AW100" s="8">
        <v>163.96</v>
      </c>
      <c r="AX100" s="4"/>
      <c r="AY100" s="8"/>
      <c r="AZ100" s="7"/>
      <c r="BA100" s="7"/>
      <c r="BB100" s="7">
        <v>1</v>
      </c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>
        <v>0.2946</v>
      </c>
      <c r="BJ100" s="4">
        <v>137</v>
      </c>
      <c r="BK100" s="8">
        <v>2287.34</v>
      </c>
      <c r="BL100" s="2" t="s">
        <v>429</v>
      </c>
      <c r="BM100" s="7">
        <v>0.0292</v>
      </c>
      <c r="BN100" s="7">
        <v>0.0717</v>
      </c>
      <c r="BO100" s="4">
        <v>4</v>
      </c>
      <c r="BP100" s="8">
        <v>163.96</v>
      </c>
      <c r="BQ100" s="4"/>
      <c r="BR100" s="8"/>
      <c r="BS100" s="7"/>
      <c r="BT100" s="7"/>
      <c r="BU100" s="2" t="s">
        <v>104</v>
      </c>
      <c r="BV100" s="2" t="s">
        <v>94</v>
      </c>
      <c r="BW100" s="2" t="s">
        <v>105</v>
      </c>
      <c r="BX100" s="2" t="s">
        <v>379</v>
      </c>
      <c r="BY100" s="2" t="s">
        <v>107</v>
      </c>
      <c r="BZ100" s="2" t="s">
        <v>97</v>
      </c>
    </row>
    <row r="101">
      <c r="A101" s="2" t="s">
        <v>430</v>
      </c>
      <c r="B101" s="2" t="s">
        <v>86</v>
      </c>
      <c r="C101" s="2" t="s">
        <v>373</v>
      </c>
      <c r="D101" s="2" t="s">
        <v>88</v>
      </c>
      <c r="E101" s="2" t="s">
        <v>89</v>
      </c>
      <c r="F101" s="2" t="s">
        <v>413</v>
      </c>
      <c r="G101" s="2" t="s">
        <v>413</v>
      </c>
      <c r="H101" s="2" t="s">
        <v>413</v>
      </c>
      <c r="I101" s="2" t="s">
        <v>414</v>
      </c>
      <c r="J101" s="2" t="s">
        <v>114</v>
      </c>
      <c r="K101" s="2" t="s">
        <v>123</v>
      </c>
      <c r="L101" s="3">
        <v>21.5</v>
      </c>
      <c r="M101" s="3">
        <v>22.58</v>
      </c>
      <c r="N101" s="3">
        <v>42.99</v>
      </c>
      <c r="O101" s="2" t="s">
        <v>94</v>
      </c>
      <c r="P101" s="2" t="s">
        <v>168</v>
      </c>
      <c r="Q101" s="2" t="s">
        <v>96</v>
      </c>
      <c r="R101" s="2" t="s">
        <v>97</v>
      </c>
      <c r="S101" s="2" t="s">
        <v>431</v>
      </c>
      <c r="T101" s="2" t="s">
        <v>417</v>
      </c>
      <c r="U101" s="2" t="s">
        <v>97</v>
      </c>
      <c r="V101" s="2" t="s">
        <v>99</v>
      </c>
      <c r="W101" s="2" t="s">
        <v>100</v>
      </c>
      <c r="X101" s="2" t="s">
        <v>97</v>
      </c>
      <c r="Y101" s="2" t="s">
        <v>101</v>
      </c>
      <c r="Z101" s="4">
        <v>216</v>
      </c>
      <c r="AA101" s="4">
        <f>=ROUNDDOWN(10.8,0)</f>
      </c>
      <c r="AB101" s="5">
        <v>20</v>
      </c>
      <c r="AC101" s="2" t="s">
        <v>432</v>
      </c>
      <c r="AD101" s="4">
        <v>60</v>
      </c>
      <c r="AE101" s="4">
        <v>250</v>
      </c>
      <c r="AF101" s="6">
        <v>65</v>
      </c>
      <c r="AG101" s="6"/>
      <c r="AH101" s="7">
        <v>0.97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>
        <v>2</v>
      </c>
      <c r="AQ101" s="8">
        <v>86.38</v>
      </c>
      <c r="AR101" s="4"/>
      <c r="AS101" s="8"/>
      <c r="AT101" s="7"/>
      <c r="AU101" s="7"/>
      <c r="AV101" s="4">
        <v>2</v>
      </c>
      <c r="AW101" s="8">
        <v>86.38</v>
      </c>
      <c r="AX101" s="4"/>
      <c r="AY101" s="8"/>
      <c r="AZ101" s="7"/>
      <c r="BA101" s="7"/>
      <c r="BB101" s="7">
        <v>1</v>
      </c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>
        <v>0.1552</v>
      </c>
      <c r="BJ101" s="4">
        <v>569</v>
      </c>
      <c r="BK101" s="8">
        <v>12842.13</v>
      </c>
      <c r="BL101" s="2" t="s">
        <v>433</v>
      </c>
      <c r="BM101" s="7">
        <v>0.0035</v>
      </c>
      <c r="BN101" s="7">
        <v>0.0067</v>
      </c>
      <c r="BO101" s="4">
        <v>2</v>
      </c>
      <c r="BP101" s="8">
        <v>86.38</v>
      </c>
      <c r="BQ101" s="4"/>
      <c r="BR101" s="8"/>
      <c r="BS101" s="7"/>
      <c r="BT101" s="7"/>
      <c r="BU101" s="2" t="s">
        <v>104</v>
      </c>
      <c r="BV101" s="2" t="s">
        <v>94</v>
      </c>
      <c r="BW101" s="2" t="s">
        <v>105</v>
      </c>
      <c r="BX101" s="2" t="s">
        <v>434</v>
      </c>
      <c r="BY101" s="2" t="s">
        <v>107</v>
      </c>
      <c r="BZ101" s="2" t="s">
        <v>97</v>
      </c>
    </row>
    <row r="102">
      <c r="A102" s="2" t="s">
        <v>435</v>
      </c>
      <c r="B102" s="2" t="s">
        <v>86</v>
      </c>
      <c r="C102" s="2" t="s">
        <v>373</v>
      </c>
      <c r="D102" s="2" t="s">
        <v>88</v>
      </c>
      <c r="E102" s="2" t="s">
        <v>89</v>
      </c>
      <c r="F102" s="2" t="s">
        <v>413</v>
      </c>
      <c r="G102" s="2" t="s">
        <v>413</v>
      </c>
      <c r="H102" s="2" t="s">
        <v>413</v>
      </c>
      <c r="I102" s="2" t="s">
        <v>414</v>
      </c>
      <c r="J102" s="2" t="s">
        <v>118</v>
      </c>
      <c r="K102" s="2" t="s">
        <v>436</v>
      </c>
      <c r="L102" s="3">
        <v>21.5</v>
      </c>
      <c r="M102" s="3">
        <v>22.58</v>
      </c>
      <c r="N102" s="3">
        <v>42.99</v>
      </c>
      <c r="O102" s="2" t="s">
        <v>94</v>
      </c>
      <c r="P102" s="2" t="s">
        <v>168</v>
      </c>
      <c r="Q102" s="2" t="s">
        <v>96</v>
      </c>
      <c r="R102" s="2" t="s">
        <v>97</v>
      </c>
      <c r="S102" s="2" t="s">
        <v>437</v>
      </c>
      <c r="T102" s="2" t="s">
        <v>417</v>
      </c>
      <c r="U102" s="2" t="s">
        <v>97</v>
      </c>
      <c r="V102" s="2" t="s">
        <v>99</v>
      </c>
      <c r="W102" s="2" t="s">
        <v>100</v>
      </c>
      <c r="X102" s="2" t="s">
        <v>97</v>
      </c>
      <c r="Y102" s="2" t="s">
        <v>101</v>
      </c>
      <c r="Z102" s="4">
        <v>23</v>
      </c>
      <c r="AA102" s="4">
        <f>=ROUNDDOWN(4.6,0)</f>
      </c>
      <c r="AB102" s="5">
        <v>5</v>
      </c>
      <c r="AC102" s="2" t="s">
        <v>419</v>
      </c>
      <c r="AD102" s="4">
        <v>50</v>
      </c>
      <c r="AE102" s="4">
        <v>118</v>
      </c>
      <c r="AF102" s="6">
        <v>65</v>
      </c>
      <c r="AG102" s="6"/>
      <c r="AH102" s="7">
        <v>0.8841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>
        <v>1</v>
      </c>
      <c r="AQ102" s="8">
        <v>64.99</v>
      </c>
      <c r="AR102" s="4"/>
      <c r="AS102" s="8"/>
      <c r="AT102" s="7"/>
      <c r="AU102" s="7"/>
      <c r="AV102" s="4">
        <v>1</v>
      </c>
      <c r="AW102" s="8">
        <v>64.99</v>
      </c>
      <c r="AX102" s="4"/>
      <c r="AY102" s="8"/>
      <c r="AZ102" s="7"/>
      <c r="BA102" s="7"/>
      <c r="BB102" s="7">
        <v>1</v>
      </c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>
        <v>0.1168</v>
      </c>
      <c r="BJ102" s="4">
        <v>206</v>
      </c>
      <c r="BK102" s="8">
        <v>4845.47</v>
      </c>
      <c r="BL102" s="2" t="s">
        <v>438</v>
      </c>
      <c r="BM102" s="7">
        <v>0.0049</v>
      </c>
      <c r="BN102" s="7">
        <v>0.0134</v>
      </c>
      <c r="BO102" s="4">
        <v>1</v>
      </c>
      <c r="BP102" s="8">
        <v>64.99</v>
      </c>
      <c r="BQ102" s="4"/>
      <c r="BR102" s="8"/>
      <c r="BS102" s="7"/>
      <c r="BT102" s="7"/>
      <c r="BU102" s="2" t="s">
        <v>104</v>
      </c>
      <c r="BV102" s="2" t="s">
        <v>94</v>
      </c>
      <c r="BW102" s="2" t="s">
        <v>225</v>
      </c>
      <c r="BX102" s="2" t="s">
        <v>439</v>
      </c>
      <c r="BY102" s="2" t="s">
        <v>107</v>
      </c>
      <c r="BZ102" s="2" t="s">
        <v>97</v>
      </c>
    </row>
    <row r="103">
      <c r="A103" s="2" t="s">
        <v>440</v>
      </c>
      <c r="B103" s="2" t="s">
        <v>86</v>
      </c>
      <c r="C103" s="2" t="s">
        <v>373</v>
      </c>
      <c r="D103" s="2" t="s">
        <v>88</v>
      </c>
      <c r="E103" s="2" t="s">
        <v>89</v>
      </c>
      <c r="F103" s="2" t="s">
        <v>413</v>
      </c>
      <c r="G103" s="2" t="s">
        <v>413</v>
      </c>
      <c r="H103" s="2" t="s">
        <v>413</v>
      </c>
      <c r="I103" s="2" t="s">
        <v>414</v>
      </c>
      <c r="J103" s="2" t="s">
        <v>118</v>
      </c>
      <c r="K103" s="2" t="s">
        <v>441</v>
      </c>
      <c r="L103" s="3">
        <v>21.5</v>
      </c>
      <c r="M103" s="3">
        <v>22.58</v>
      </c>
      <c r="N103" s="3">
        <v>42.99</v>
      </c>
      <c r="O103" s="2" t="s">
        <v>94</v>
      </c>
      <c r="P103" s="2" t="s">
        <v>168</v>
      </c>
      <c r="Q103" s="2" t="s">
        <v>96</v>
      </c>
      <c r="R103" s="2" t="s">
        <v>97</v>
      </c>
      <c r="S103" s="2" t="s">
        <v>442</v>
      </c>
      <c r="T103" s="2" t="s">
        <v>417</v>
      </c>
      <c r="U103" s="2" t="s">
        <v>97</v>
      </c>
      <c r="V103" s="2" t="s">
        <v>99</v>
      </c>
      <c r="W103" s="2" t="s">
        <v>100</v>
      </c>
      <c r="X103" s="2" t="s">
        <v>97</v>
      </c>
      <c r="Y103" s="2" t="s">
        <v>101</v>
      </c>
      <c r="Z103" s="4">
        <v>35</v>
      </c>
      <c r="AA103" s="4">
        <f>=ROUNDDOWN(8.75,0)</f>
      </c>
      <c r="AB103" s="5">
        <v>4</v>
      </c>
      <c r="AC103" s="2" t="s">
        <v>419</v>
      </c>
      <c r="AD103" s="4">
        <v>55</v>
      </c>
      <c r="AE103" s="4">
        <v>105</v>
      </c>
      <c r="AF103" s="6">
        <v>65</v>
      </c>
      <c r="AG103" s="6"/>
      <c r="AH103" s="7">
        <v>0.8326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>
        <v>1</v>
      </c>
      <c r="AQ103" s="8">
        <v>34.39</v>
      </c>
      <c r="AR103" s="4"/>
      <c r="AS103" s="8"/>
      <c r="AT103" s="7"/>
      <c r="AU103" s="7"/>
      <c r="AV103" s="4">
        <v>1</v>
      </c>
      <c r="AW103" s="8">
        <v>34.39</v>
      </c>
      <c r="AX103" s="4"/>
      <c r="AY103" s="8"/>
      <c r="AZ103" s="7"/>
      <c r="BA103" s="7"/>
      <c r="BB103" s="7">
        <v>1</v>
      </c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>
        <v>0.0618</v>
      </c>
      <c r="BJ103" s="4">
        <v>131</v>
      </c>
      <c r="BK103" s="8">
        <v>2917.69</v>
      </c>
      <c r="BL103" s="2" t="s">
        <v>443</v>
      </c>
      <c r="BM103" s="7">
        <v>0.0076</v>
      </c>
      <c r="BN103" s="7">
        <v>0.0118</v>
      </c>
      <c r="BO103" s="4">
        <v>1</v>
      </c>
      <c r="BP103" s="8">
        <v>34.39</v>
      </c>
      <c r="BQ103" s="4"/>
      <c r="BR103" s="8"/>
      <c r="BS103" s="7"/>
      <c r="BT103" s="7"/>
      <c r="BU103" s="2" t="s">
        <v>104</v>
      </c>
      <c r="BV103" s="2" t="s">
        <v>94</v>
      </c>
      <c r="BW103" s="2" t="s">
        <v>225</v>
      </c>
      <c r="BX103" s="2" t="s">
        <v>444</v>
      </c>
      <c r="BY103" s="2" t="s">
        <v>107</v>
      </c>
      <c r="BZ103" s="2" t="s">
        <v>97</v>
      </c>
    </row>
    <row r="104">
      <c r="A104" s="2" t="s">
        <v>445</v>
      </c>
      <c r="B104" s="2" t="s">
        <v>86</v>
      </c>
      <c r="C104" s="2" t="s">
        <v>373</v>
      </c>
      <c r="D104" s="2" t="s">
        <v>88</v>
      </c>
      <c r="E104" s="2" t="s">
        <v>89</v>
      </c>
      <c r="F104" s="2" t="s">
        <v>446</v>
      </c>
      <c r="G104" s="2" t="s">
        <v>446</v>
      </c>
      <c r="H104" s="2" t="s">
        <v>446</v>
      </c>
      <c r="I104" s="2" t="s">
        <v>447</v>
      </c>
      <c r="J104" s="2" t="s">
        <v>405</v>
      </c>
      <c r="K104" s="2" t="s">
        <v>239</v>
      </c>
      <c r="L104" s="3">
        <v>43.2</v>
      </c>
      <c r="M104" s="3">
        <v>45.36</v>
      </c>
      <c r="N104" s="3">
        <v>89.99</v>
      </c>
      <c r="O104" s="2" t="s">
        <v>94</v>
      </c>
      <c r="P104" s="2" t="s">
        <v>168</v>
      </c>
      <c r="Q104" s="2" t="s">
        <v>96</v>
      </c>
      <c r="R104" s="2" t="s">
        <v>97</v>
      </c>
      <c r="S104" s="2" t="s">
        <v>448</v>
      </c>
      <c r="T104" s="2" t="s">
        <v>449</v>
      </c>
      <c r="U104" s="2" t="s">
        <v>407</v>
      </c>
      <c r="V104" s="2" t="s">
        <v>99</v>
      </c>
      <c r="W104" s="2" t="s">
        <v>100</v>
      </c>
      <c r="X104" s="2" t="s">
        <v>100</v>
      </c>
      <c r="Y104" s="2" t="s">
        <v>450</v>
      </c>
      <c r="Z104" s="4">
        <v>81</v>
      </c>
      <c r="AA104" s="4">
        <f>=ROUNDDOWN(7.64150943396226,0)</f>
      </c>
      <c r="AB104" s="5">
        <v>10.6</v>
      </c>
      <c r="AC104" s="2" t="s">
        <v>451</v>
      </c>
      <c r="AD104" s="4">
        <v>148</v>
      </c>
      <c r="AE104" s="4">
        <v>398</v>
      </c>
      <c r="AF104" s="6">
        <v>69</v>
      </c>
      <c r="AG104" s="6"/>
      <c r="AH104" s="7">
        <v>0.9313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>
        <v>1</v>
      </c>
      <c r="AQ104" s="8">
        <v>80.99</v>
      </c>
      <c r="AR104" s="4"/>
      <c r="AS104" s="8"/>
      <c r="AT104" s="7"/>
      <c r="AU104" s="7"/>
      <c r="AV104" s="4">
        <v>1</v>
      </c>
      <c r="AW104" s="8">
        <v>80.99</v>
      </c>
      <c r="AX104" s="4"/>
      <c r="AY104" s="8"/>
      <c r="AZ104" s="7"/>
      <c r="BA104" s="7"/>
      <c r="BB104" s="7">
        <v>1</v>
      </c>
      <c r="BC104" s="4">
        <v>3</v>
      </c>
      <c r="BD104" s="8">
        <v>192.97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>
        <v>0.4197</v>
      </c>
      <c r="BJ104" s="4">
        <v>341</v>
      </c>
      <c r="BK104" s="8">
        <v>16395.26</v>
      </c>
      <c r="BL104" s="2" t="s">
        <v>452</v>
      </c>
      <c r="BM104" s="7">
        <v>0.0029</v>
      </c>
      <c r="BN104" s="7">
        <v>0.0049</v>
      </c>
      <c r="BO104" s="4">
        <v>1</v>
      </c>
      <c r="BP104" s="8">
        <v>80.99</v>
      </c>
      <c r="BQ104" s="4"/>
      <c r="BR104" s="8"/>
      <c r="BS104" s="7"/>
      <c r="BT104" s="7"/>
      <c r="BU104" s="2" t="s">
        <v>104</v>
      </c>
      <c r="BV104" s="2" t="s">
        <v>94</v>
      </c>
      <c r="BW104" s="2" t="s">
        <v>105</v>
      </c>
      <c r="BX104" s="2" t="s">
        <v>453</v>
      </c>
      <c r="BY104" s="2" t="s">
        <v>107</v>
      </c>
      <c r="BZ104" s="2" t="s">
        <v>97</v>
      </c>
    </row>
    <row r="105">
      <c r="A105" s="2" t="s">
        <v>454</v>
      </c>
      <c r="B105" s="2" t="s">
        <v>86</v>
      </c>
      <c r="C105" s="2" t="s">
        <v>373</v>
      </c>
      <c r="D105" s="2" t="s">
        <v>88</v>
      </c>
      <c r="E105" s="2" t="s">
        <v>89</v>
      </c>
      <c r="F105" s="2" t="s">
        <v>446</v>
      </c>
      <c r="G105" s="2" t="s">
        <v>446</v>
      </c>
      <c r="H105" s="2" t="s">
        <v>446</v>
      </c>
      <c r="I105" s="2" t="s">
        <v>447</v>
      </c>
      <c r="J105" s="2" t="s">
        <v>109</v>
      </c>
      <c r="K105" s="2" t="s">
        <v>123</v>
      </c>
      <c r="L105" s="3">
        <v>32.9</v>
      </c>
      <c r="M105" s="3">
        <v>34.54</v>
      </c>
      <c r="N105" s="3">
        <v>69.99</v>
      </c>
      <c r="O105" s="2" t="s">
        <v>94</v>
      </c>
      <c r="P105" s="2" t="s">
        <v>168</v>
      </c>
      <c r="Q105" s="2" t="s">
        <v>96</v>
      </c>
      <c r="R105" s="2" t="s">
        <v>97</v>
      </c>
      <c r="S105" s="2" t="s">
        <v>455</v>
      </c>
      <c r="T105" s="2" t="s">
        <v>449</v>
      </c>
      <c r="U105" s="2" t="s">
        <v>126</v>
      </c>
      <c r="V105" s="2" t="s">
        <v>99</v>
      </c>
      <c r="W105" s="2" t="s">
        <v>100</v>
      </c>
      <c r="X105" s="2" t="s">
        <v>97</v>
      </c>
      <c r="Y105" s="2" t="s">
        <v>456</v>
      </c>
      <c r="Z105" s="4">
        <v>278</v>
      </c>
      <c r="AA105" s="4">
        <f>=ROUNDDOWN(19.1724137931034,0)</f>
      </c>
      <c r="AB105" s="5">
        <v>14.5</v>
      </c>
      <c r="AC105" s="2" t="s">
        <v>457</v>
      </c>
      <c r="AD105" s="4">
        <v>60</v>
      </c>
      <c r="AE105" s="4">
        <v>510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>
        <v>1</v>
      </c>
      <c r="AQ105" s="8">
        <v>55.99</v>
      </c>
      <c r="AR105" s="4"/>
      <c r="AS105" s="8"/>
      <c r="AT105" s="7"/>
      <c r="AU105" s="7"/>
      <c r="AV105" s="4">
        <v>1</v>
      </c>
      <c r="AW105" s="8">
        <v>55.99</v>
      </c>
      <c r="AX105" s="4"/>
      <c r="AY105" s="8"/>
      <c r="AZ105" s="7"/>
      <c r="BA105" s="7"/>
      <c r="BB105" s="7">
        <v>1</v>
      </c>
      <c r="BC105" s="4" t="s">
        <v>97</v>
      </c>
      <c r="BD105" s="8" t="s">
        <v>97</v>
      </c>
      <c r="BE105" s="4" t="s">
        <v>97</v>
      </c>
      <c r="BF105" s="8" t="s">
        <v>97</v>
      </c>
      <c r="BG105" s="7" t="s">
        <v>97</v>
      </c>
      <c r="BH105" s="7" t="s">
        <v>97</v>
      </c>
      <c r="BI105" s="7">
        <v>0.2901</v>
      </c>
      <c r="BJ105" s="4">
        <v>584</v>
      </c>
      <c r="BK105" s="8">
        <v>20213.2</v>
      </c>
      <c r="BL105" s="2" t="s">
        <v>458</v>
      </c>
      <c r="BM105" s="7">
        <v>0.0017</v>
      </c>
      <c r="BN105" s="7">
        <v>0.0028</v>
      </c>
      <c r="BO105" s="4">
        <v>1</v>
      </c>
      <c r="BP105" s="8">
        <v>55.99</v>
      </c>
      <c r="BQ105" s="4"/>
      <c r="BR105" s="8"/>
      <c r="BS105" s="7"/>
      <c r="BT105" s="7"/>
      <c r="BU105" s="2" t="s">
        <v>104</v>
      </c>
      <c r="BV105" s="2" t="s">
        <v>94</v>
      </c>
      <c r="BW105" s="2" t="s">
        <v>105</v>
      </c>
      <c r="BX105" s="2" t="s">
        <v>439</v>
      </c>
      <c r="BY105" s="2" t="s">
        <v>107</v>
      </c>
      <c r="BZ105" s="2" t="s">
        <v>97</v>
      </c>
    </row>
    <row r="106">
      <c r="A106" s="2" t="s">
        <v>459</v>
      </c>
      <c r="B106" s="2" t="s">
        <v>86</v>
      </c>
      <c r="C106" s="2" t="s">
        <v>373</v>
      </c>
      <c r="D106" s="2" t="s">
        <v>88</v>
      </c>
      <c r="E106" s="2" t="s">
        <v>89</v>
      </c>
      <c r="F106" s="2" t="s">
        <v>446</v>
      </c>
      <c r="G106" s="2" t="s">
        <v>446</v>
      </c>
      <c r="H106" s="2" t="s">
        <v>446</v>
      </c>
      <c r="I106" s="2" t="s">
        <v>447</v>
      </c>
      <c r="J106" s="2" t="s">
        <v>109</v>
      </c>
      <c r="K106" s="2" t="s">
        <v>441</v>
      </c>
      <c r="L106" s="3">
        <v>32.9</v>
      </c>
      <c r="M106" s="3">
        <v>34.54</v>
      </c>
      <c r="N106" s="3">
        <v>69.99</v>
      </c>
      <c r="O106" s="2" t="s">
        <v>94</v>
      </c>
      <c r="P106" s="2" t="s">
        <v>124</v>
      </c>
      <c r="Q106" s="2" t="s">
        <v>96</v>
      </c>
      <c r="R106" s="2" t="s">
        <v>97</v>
      </c>
      <c r="S106" s="2" t="s">
        <v>460</v>
      </c>
      <c r="T106" s="2" t="s">
        <v>449</v>
      </c>
      <c r="U106" s="2" t="s">
        <v>126</v>
      </c>
      <c r="V106" s="2" t="s">
        <v>99</v>
      </c>
      <c r="W106" s="2" t="s">
        <v>100</v>
      </c>
      <c r="X106" s="2" t="s">
        <v>97</v>
      </c>
      <c r="Y106" s="2" t="s">
        <v>461</v>
      </c>
      <c r="Z106" s="4">
        <v>251</v>
      </c>
      <c r="AA106" s="4">
        <f>=ROUNDDOWN(15.2121212121212,0)</f>
      </c>
      <c r="AB106" s="5">
        <v>16.5</v>
      </c>
      <c r="AC106" s="2" t="s">
        <v>354</v>
      </c>
      <c r="AD106" s="4">
        <v>140</v>
      </c>
      <c r="AE106" s="4">
        <v>877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>
        <v>1</v>
      </c>
      <c r="AQ106" s="8">
        <v>55.99</v>
      </c>
      <c r="AR106" s="4"/>
      <c r="AS106" s="8"/>
      <c r="AT106" s="7"/>
      <c r="AU106" s="7"/>
      <c r="AV106" s="4">
        <v>1</v>
      </c>
      <c r="AW106" s="8">
        <v>55.99</v>
      </c>
      <c r="AX106" s="4"/>
      <c r="AY106" s="8"/>
      <c r="AZ106" s="7"/>
      <c r="BA106" s="7"/>
      <c r="BB106" s="7">
        <v>1</v>
      </c>
      <c r="BC106" s="4" t="s">
        <v>97</v>
      </c>
      <c r="BD106" s="8" t="s">
        <v>97</v>
      </c>
      <c r="BE106" s="4" t="s">
        <v>97</v>
      </c>
      <c r="BF106" s="8" t="s">
        <v>97</v>
      </c>
      <c r="BG106" s="7" t="s">
        <v>97</v>
      </c>
      <c r="BH106" s="7" t="s">
        <v>97</v>
      </c>
      <c r="BI106" s="7">
        <v>0.2901</v>
      </c>
      <c r="BJ106" s="4">
        <v>799</v>
      </c>
      <c r="BK106" s="8">
        <v>27662.37</v>
      </c>
      <c r="BL106" s="2" t="s">
        <v>462</v>
      </c>
      <c r="BM106" s="7">
        <v>0.0013</v>
      </c>
      <c r="BN106" s="7">
        <v>0.002</v>
      </c>
      <c r="BO106" s="4">
        <v>1</v>
      </c>
      <c r="BP106" s="8">
        <v>55.99</v>
      </c>
      <c r="BQ106" s="4"/>
      <c r="BR106" s="8"/>
      <c r="BS106" s="7"/>
      <c r="BT106" s="7"/>
      <c r="BU106" s="2" t="s">
        <v>104</v>
      </c>
      <c r="BV106" s="2" t="s">
        <v>94</v>
      </c>
      <c r="BW106" s="2" t="s">
        <v>105</v>
      </c>
      <c r="BX106" s="2" t="s">
        <v>439</v>
      </c>
      <c r="BY106" s="2" t="s">
        <v>107</v>
      </c>
      <c r="BZ106" s="2" t="s">
        <v>97</v>
      </c>
    </row>
    <row r="107">
      <c r="A107" s="2" t="s">
        <v>463</v>
      </c>
      <c r="B107" s="2" t="s">
        <v>86</v>
      </c>
      <c r="C107" s="2" t="s">
        <v>373</v>
      </c>
      <c r="D107" s="2" t="s">
        <v>88</v>
      </c>
      <c r="E107" s="2" t="s">
        <v>89</v>
      </c>
      <c r="F107" s="2" t="s">
        <v>464</v>
      </c>
      <c r="G107" s="2" t="s">
        <v>464</v>
      </c>
      <c r="H107" s="2" t="s">
        <v>464</v>
      </c>
      <c r="I107" s="2" t="s">
        <v>465</v>
      </c>
      <c r="J107" s="2" t="s">
        <v>118</v>
      </c>
      <c r="K107" s="2" t="s">
        <v>184</v>
      </c>
      <c r="L107" s="3">
        <v>32.2</v>
      </c>
      <c r="M107" s="3">
        <v>33.81</v>
      </c>
      <c r="N107" s="3">
        <v>69.99</v>
      </c>
      <c r="O107" s="2" t="s">
        <v>94</v>
      </c>
      <c r="P107" s="2" t="s">
        <v>168</v>
      </c>
      <c r="Q107" s="2" t="s">
        <v>96</v>
      </c>
      <c r="R107" s="2" t="s">
        <v>97</v>
      </c>
      <c r="S107" s="2" t="s">
        <v>466</v>
      </c>
      <c r="T107" s="2" t="s">
        <v>300</v>
      </c>
      <c r="U107" s="2" t="s">
        <v>271</v>
      </c>
      <c r="V107" s="2" t="s">
        <v>99</v>
      </c>
      <c r="W107" s="2" t="s">
        <v>100</v>
      </c>
      <c r="X107" s="2" t="s">
        <v>97</v>
      </c>
      <c r="Y107" s="2" t="s">
        <v>467</v>
      </c>
      <c r="Z107" s="4">
        <v>96</v>
      </c>
      <c r="AA107" s="4">
        <f>=ROUNDDOWN(24,0)</f>
      </c>
      <c r="AB107" s="5">
        <v>4</v>
      </c>
      <c r="AC107" s="2" t="s">
        <v>468</v>
      </c>
      <c r="AD107" s="4">
        <v>20</v>
      </c>
      <c r="AE107" s="4">
        <v>70</v>
      </c>
      <c r="AF107" s="6">
        <v>69</v>
      </c>
      <c r="AG107" s="6"/>
      <c r="AH107" s="7">
        <v>0.897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1</v>
      </c>
      <c r="AQ107" s="8">
        <v>62.99</v>
      </c>
      <c r="AR107" s="4"/>
      <c r="AS107" s="8"/>
      <c r="AT107" s="7"/>
      <c r="AU107" s="7"/>
      <c r="AV107" s="4">
        <v>1</v>
      </c>
      <c r="AW107" s="8">
        <v>62.99</v>
      </c>
      <c r="AX107" s="4"/>
      <c r="AY107" s="8"/>
      <c r="AZ107" s="7"/>
      <c r="BA107" s="7"/>
      <c r="BB107" s="7">
        <v>1</v>
      </c>
      <c r="BC107" s="4">
        <v>3</v>
      </c>
      <c r="BD107" s="8">
        <v>174.97</v>
      </c>
      <c r="BE107" s="4" t="s">
        <v>97</v>
      </c>
      <c r="BF107" s="8" t="s">
        <v>97</v>
      </c>
      <c r="BG107" s="7" t="s">
        <v>97</v>
      </c>
      <c r="BH107" s="7" t="s">
        <v>97</v>
      </c>
      <c r="BI107" s="7">
        <v>0.36</v>
      </c>
      <c r="BJ107" s="4">
        <v>112</v>
      </c>
      <c r="BK107" s="8">
        <v>4043.51</v>
      </c>
      <c r="BL107" s="2" t="s">
        <v>469</v>
      </c>
      <c r="BM107" s="7">
        <v>0.0089</v>
      </c>
      <c r="BN107" s="7">
        <v>0.0156</v>
      </c>
      <c r="BO107" s="4">
        <v>1</v>
      </c>
      <c r="BP107" s="8">
        <v>62.99</v>
      </c>
      <c r="BQ107" s="4"/>
      <c r="BR107" s="8"/>
      <c r="BS107" s="7"/>
      <c r="BT107" s="7"/>
      <c r="BU107" s="2" t="s">
        <v>104</v>
      </c>
      <c r="BV107" s="2" t="s">
        <v>94</v>
      </c>
      <c r="BW107" s="2" t="s">
        <v>105</v>
      </c>
      <c r="BX107" s="2" t="s">
        <v>470</v>
      </c>
      <c r="BY107" s="2" t="s">
        <v>107</v>
      </c>
      <c r="BZ107" s="2" t="s">
        <v>97</v>
      </c>
    </row>
    <row r="108">
      <c r="A108" s="2" t="s">
        <v>471</v>
      </c>
      <c r="B108" s="2" t="s">
        <v>86</v>
      </c>
      <c r="C108" s="2" t="s">
        <v>373</v>
      </c>
      <c r="D108" s="2" t="s">
        <v>88</v>
      </c>
      <c r="E108" s="2" t="s">
        <v>89</v>
      </c>
      <c r="F108" s="2" t="s">
        <v>464</v>
      </c>
      <c r="G108" s="2" t="s">
        <v>464</v>
      </c>
      <c r="H108" s="2" t="s">
        <v>464</v>
      </c>
      <c r="I108" s="2" t="s">
        <v>465</v>
      </c>
      <c r="J108" s="2" t="s">
        <v>114</v>
      </c>
      <c r="K108" s="2" t="s">
        <v>239</v>
      </c>
      <c r="L108" s="3">
        <v>32.2</v>
      </c>
      <c r="M108" s="3">
        <v>33.81</v>
      </c>
      <c r="N108" s="3">
        <v>69.99</v>
      </c>
      <c r="O108" s="2" t="s">
        <v>94</v>
      </c>
      <c r="P108" s="2" t="s">
        <v>168</v>
      </c>
      <c r="Q108" s="2" t="s">
        <v>96</v>
      </c>
      <c r="R108" s="2" t="s">
        <v>97</v>
      </c>
      <c r="S108" s="2" t="s">
        <v>472</v>
      </c>
      <c r="T108" s="2" t="s">
        <v>300</v>
      </c>
      <c r="U108" s="2" t="s">
        <v>271</v>
      </c>
      <c r="V108" s="2" t="s">
        <v>99</v>
      </c>
      <c r="W108" s="2" t="s">
        <v>100</v>
      </c>
      <c r="X108" s="2" t="s">
        <v>97</v>
      </c>
      <c r="Y108" s="2" t="s">
        <v>467</v>
      </c>
      <c r="Z108" s="4">
        <v>317</v>
      </c>
      <c r="AA108" s="4">
        <f>=ROUNDDOWN(24.3846153846154,0)</f>
      </c>
      <c r="AB108" s="5">
        <v>13</v>
      </c>
      <c r="AC108" s="2" t="s">
        <v>457</v>
      </c>
      <c r="AD108" s="4">
        <v>70</v>
      </c>
      <c r="AE108" s="4">
        <v>140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1</v>
      </c>
      <c r="AQ108" s="8">
        <v>59.99</v>
      </c>
      <c r="AR108" s="4"/>
      <c r="AS108" s="8"/>
      <c r="AT108" s="7"/>
      <c r="AU108" s="7"/>
      <c r="AV108" s="4">
        <v>1</v>
      </c>
      <c r="AW108" s="8">
        <v>59.99</v>
      </c>
      <c r="AX108" s="4"/>
      <c r="AY108" s="8"/>
      <c r="AZ108" s="7"/>
      <c r="BA108" s="7"/>
      <c r="BB108" s="7">
        <v>1</v>
      </c>
      <c r="BC108" s="4" t="s">
        <v>97</v>
      </c>
      <c r="BD108" s="8" t="s">
        <v>97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>
        <v>0.3429</v>
      </c>
      <c r="BJ108" s="4">
        <v>424</v>
      </c>
      <c r="BK108" s="8">
        <v>15369.2</v>
      </c>
      <c r="BL108" s="2" t="s">
        <v>473</v>
      </c>
      <c r="BM108" s="7">
        <v>0.0024</v>
      </c>
      <c r="BN108" s="7">
        <v>0.0039</v>
      </c>
      <c r="BO108" s="4">
        <v>1</v>
      </c>
      <c r="BP108" s="8">
        <v>59.99</v>
      </c>
      <c r="BQ108" s="4"/>
      <c r="BR108" s="8"/>
      <c r="BS108" s="7"/>
      <c r="BT108" s="7"/>
      <c r="BU108" s="2" t="s">
        <v>104</v>
      </c>
      <c r="BV108" s="2" t="s">
        <v>94</v>
      </c>
      <c r="BW108" s="2" t="s">
        <v>105</v>
      </c>
      <c r="BX108" s="2" t="s">
        <v>474</v>
      </c>
      <c r="BY108" s="2" t="s">
        <v>107</v>
      </c>
      <c r="BZ108" s="2" t="s">
        <v>97</v>
      </c>
    </row>
    <row r="109">
      <c r="A109" s="2" t="s">
        <v>475</v>
      </c>
      <c r="B109" s="2" t="s">
        <v>86</v>
      </c>
      <c r="C109" s="2" t="s">
        <v>373</v>
      </c>
      <c r="D109" s="2" t="s">
        <v>88</v>
      </c>
      <c r="E109" s="2" t="s">
        <v>89</v>
      </c>
      <c r="F109" s="2" t="s">
        <v>464</v>
      </c>
      <c r="G109" s="2" t="s">
        <v>464</v>
      </c>
      <c r="H109" s="2" t="s">
        <v>464</v>
      </c>
      <c r="I109" s="2" t="s">
        <v>465</v>
      </c>
      <c r="J109" s="2" t="s">
        <v>109</v>
      </c>
      <c r="K109" s="2" t="s">
        <v>171</v>
      </c>
      <c r="L109" s="3">
        <v>29.9</v>
      </c>
      <c r="M109" s="3">
        <v>31.4</v>
      </c>
      <c r="N109" s="3">
        <v>64.99</v>
      </c>
      <c r="O109" s="2" t="s">
        <v>94</v>
      </c>
      <c r="P109" s="2" t="s">
        <v>142</v>
      </c>
      <c r="Q109" s="2" t="s">
        <v>96</v>
      </c>
      <c r="R109" s="2" t="s">
        <v>97</v>
      </c>
      <c r="S109" s="2" t="s">
        <v>476</v>
      </c>
      <c r="T109" s="2" t="s">
        <v>300</v>
      </c>
      <c r="U109" s="2" t="s">
        <v>271</v>
      </c>
      <c r="V109" s="2" t="s">
        <v>99</v>
      </c>
      <c r="W109" s="2" t="s">
        <v>100</v>
      </c>
      <c r="X109" s="2" t="s">
        <v>477</v>
      </c>
      <c r="Y109" s="2" t="s">
        <v>478</v>
      </c>
      <c r="Z109" s="4">
        <v>102</v>
      </c>
      <c r="AA109" s="4">
        <f>=ROUNDDOWN(17,0)</f>
      </c>
      <c r="AB109" s="5">
        <v>6</v>
      </c>
      <c r="AC109" s="2" t="s">
        <v>457</v>
      </c>
      <c r="AD109" s="4">
        <v>90</v>
      </c>
      <c r="AE109" s="4">
        <v>90</v>
      </c>
      <c r="AF109" s="6">
        <v>70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>
        <v>1</v>
      </c>
      <c r="AQ109" s="8">
        <v>51.99</v>
      </c>
      <c r="AR109" s="4"/>
      <c r="AS109" s="8"/>
      <c r="AT109" s="7"/>
      <c r="AU109" s="7"/>
      <c r="AV109" s="4">
        <v>1</v>
      </c>
      <c r="AW109" s="8">
        <v>51.99</v>
      </c>
      <c r="AX109" s="4"/>
      <c r="AY109" s="8"/>
      <c r="AZ109" s="7"/>
      <c r="BA109" s="7"/>
      <c r="BB109" s="7">
        <v>1</v>
      </c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>
        <v>0.2971</v>
      </c>
      <c r="BJ109" s="4">
        <v>169</v>
      </c>
      <c r="BK109" s="8">
        <v>5536.81</v>
      </c>
      <c r="BL109" s="2" t="s">
        <v>479</v>
      </c>
      <c r="BM109" s="7">
        <v>0.0059</v>
      </c>
      <c r="BN109" s="7">
        <v>0.0094</v>
      </c>
      <c r="BO109" s="4">
        <v>1</v>
      </c>
      <c r="BP109" s="8">
        <v>51.99</v>
      </c>
      <c r="BQ109" s="4"/>
      <c r="BR109" s="8"/>
      <c r="BS109" s="7"/>
      <c r="BT109" s="7"/>
      <c r="BU109" s="2" t="s">
        <v>104</v>
      </c>
      <c r="BV109" s="2" t="s">
        <v>94</v>
      </c>
      <c r="BW109" s="2" t="s">
        <v>105</v>
      </c>
      <c r="BX109" s="2" t="s">
        <v>434</v>
      </c>
      <c r="BY109" s="2" t="s">
        <v>107</v>
      </c>
      <c r="BZ109" s="2" t="s">
        <v>97</v>
      </c>
    </row>
    <row r="110">
      <c r="A110" s="2" t="s">
        <v>480</v>
      </c>
      <c r="B110" s="2" t="s">
        <v>86</v>
      </c>
      <c r="C110" s="2" t="s">
        <v>373</v>
      </c>
      <c r="D110" s="2" t="s">
        <v>88</v>
      </c>
      <c r="E110" s="2" t="s">
        <v>89</v>
      </c>
      <c r="F110" s="2" t="s">
        <v>481</v>
      </c>
      <c r="G110" s="2" t="s">
        <v>481</v>
      </c>
      <c r="H110" s="2" t="s">
        <v>481</v>
      </c>
      <c r="I110" s="2" t="s">
        <v>482</v>
      </c>
      <c r="J110" s="2" t="s">
        <v>109</v>
      </c>
      <c r="K110" s="2" t="s">
        <v>483</v>
      </c>
      <c r="L110" s="3">
        <v>28.5</v>
      </c>
      <c r="M110" s="3">
        <v>29.93</v>
      </c>
      <c r="N110" s="3">
        <v>59.99</v>
      </c>
      <c r="O110" s="2" t="s">
        <v>94</v>
      </c>
      <c r="P110" s="2" t="s">
        <v>168</v>
      </c>
      <c r="Q110" s="2" t="s">
        <v>96</v>
      </c>
      <c r="R110" s="2" t="s">
        <v>97</v>
      </c>
      <c r="S110" s="2" t="s">
        <v>484</v>
      </c>
      <c r="T110" s="2" t="s">
        <v>300</v>
      </c>
      <c r="U110" s="2" t="s">
        <v>271</v>
      </c>
      <c r="V110" s="2" t="s">
        <v>99</v>
      </c>
      <c r="W110" s="2" t="s">
        <v>100</v>
      </c>
      <c r="X110" s="2" t="s">
        <v>97</v>
      </c>
      <c r="Y110" s="2" t="s">
        <v>485</v>
      </c>
      <c r="Z110" s="4">
        <v>131</v>
      </c>
      <c r="AA110" s="4">
        <f>=ROUNDDOWN(7.57225433526012,0)</f>
      </c>
      <c r="AB110" s="5">
        <v>17.3</v>
      </c>
      <c r="AC110" s="2" t="s">
        <v>97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>
        <v>1</v>
      </c>
      <c r="AQ110" s="8">
        <v>20.69</v>
      </c>
      <c r="AR110" s="4"/>
      <c r="AS110" s="8"/>
      <c r="AT110" s="7"/>
      <c r="AU110" s="7"/>
      <c r="AV110" s="4">
        <v>1</v>
      </c>
      <c r="AW110" s="8">
        <v>20.69</v>
      </c>
      <c r="AX110" s="4"/>
      <c r="AY110" s="8"/>
      <c r="AZ110" s="7"/>
      <c r="BA110" s="7"/>
      <c r="BB110" s="7">
        <v>1</v>
      </c>
      <c r="BC110" s="4">
        <v>1</v>
      </c>
      <c r="BD110" s="8">
        <v>20.69</v>
      </c>
      <c r="BE110" s="4"/>
      <c r="BF110" s="8"/>
      <c r="BG110" s="7"/>
      <c r="BH110" s="7"/>
      <c r="BI110" s="7">
        <v>1</v>
      </c>
      <c r="BJ110" s="4">
        <v>429</v>
      </c>
      <c r="BK110" s="8">
        <v>13796.65</v>
      </c>
      <c r="BL110" s="2" t="s">
        <v>486</v>
      </c>
      <c r="BM110" s="7">
        <v>0.0023</v>
      </c>
      <c r="BN110" s="7">
        <v>0.0015</v>
      </c>
      <c r="BO110" s="4">
        <v>1</v>
      </c>
      <c r="BP110" s="8">
        <v>20.69</v>
      </c>
      <c r="BQ110" s="4"/>
      <c r="BR110" s="8"/>
      <c r="BS110" s="7"/>
      <c r="BT110" s="7"/>
      <c r="BU110" s="2" t="s">
        <v>104</v>
      </c>
      <c r="BV110" s="2" t="s">
        <v>94</v>
      </c>
      <c r="BW110" s="2" t="s">
        <v>105</v>
      </c>
      <c r="BX110" s="2" t="s">
        <v>153</v>
      </c>
      <c r="BY110" s="2" t="s">
        <v>107</v>
      </c>
      <c r="BZ110" s="2" t="s">
        <v>97</v>
      </c>
    </row>
    <row r="111">
      <c r="A111" s="2" t="s">
        <v>487</v>
      </c>
      <c r="B111" s="2" t="s">
        <v>86</v>
      </c>
      <c r="C111" s="2" t="s">
        <v>373</v>
      </c>
      <c r="D111" s="2" t="s">
        <v>312</v>
      </c>
      <c r="E111" s="2" t="s">
        <v>313</v>
      </c>
      <c r="F111" s="2" t="s">
        <v>488</v>
      </c>
      <c r="G111" s="2" t="s">
        <v>488</v>
      </c>
      <c r="H111" s="2" t="s">
        <v>488</v>
      </c>
      <c r="I111" s="2" t="s">
        <v>489</v>
      </c>
      <c r="J111" s="2" t="s">
        <v>490</v>
      </c>
      <c r="K111" s="2" t="s">
        <v>491</v>
      </c>
      <c r="L111" s="3">
        <v>14.85</v>
      </c>
      <c r="M111" s="3">
        <v>15.59</v>
      </c>
      <c r="N111" s="3">
        <v>29.99</v>
      </c>
      <c r="O111" s="2" t="s">
        <v>150</v>
      </c>
      <c r="P111" s="2" t="s">
        <v>142</v>
      </c>
      <c r="Q111" s="2" t="s">
        <v>96</v>
      </c>
      <c r="R111" s="2" t="s">
        <v>97</v>
      </c>
      <c r="S111" s="2" t="s">
        <v>492</v>
      </c>
      <c r="T111" s="2" t="s">
        <v>493</v>
      </c>
      <c r="U111" s="2" t="s">
        <v>316</v>
      </c>
      <c r="V111" s="2" t="s">
        <v>99</v>
      </c>
      <c r="W111" s="2" t="s">
        <v>100</v>
      </c>
      <c r="X111" s="2" t="s">
        <v>97</v>
      </c>
      <c r="Y111" s="2" t="s">
        <v>494</v>
      </c>
      <c r="Z111" s="4">
        <v>8</v>
      </c>
      <c r="AA111" s="4">
        <f>=ROUNDDOWN({0},0)</f>
      </c>
      <c r="AB111" s="5"/>
      <c r="AC111" s="2" t="s">
        <v>97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1</v>
      </c>
      <c r="AQ111" s="8">
        <v>29.99</v>
      </c>
      <c r="AR111" s="4"/>
      <c r="AS111" s="8"/>
      <c r="AT111" s="7"/>
      <c r="AU111" s="7"/>
      <c r="AV111" s="4">
        <v>1</v>
      </c>
      <c r="AW111" s="8">
        <v>29.99</v>
      </c>
      <c r="AX111" s="4"/>
      <c r="AY111" s="8"/>
      <c r="AZ111" s="7"/>
      <c r="BA111" s="7"/>
      <c r="BB111" s="7">
        <v>1</v>
      </c>
      <c r="BC111" s="4">
        <v>1</v>
      </c>
      <c r="BD111" s="8">
        <v>29.99</v>
      </c>
      <c r="BE111" s="4"/>
      <c r="BF111" s="8"/>
      <c r="BG111" s="7"/>
      <c r="BH111" s="7"/>
      <c r="BI111" s="7">
        <v>1</v>
      </c>
      <c r="BJ111" s="4">
        <v>32</v>
      </c>
      <c r="BK111" s="8">
        <v>543.11</v>
      </c>
      <c r="BL111" s="2" t="s">
        <v>495</v>
      </c>
      <c r="BM111" s="7">
        <v>0.0312</v>
      </c>
      <c r="BN111" s="7">
        <v>0.0552</v>
      </c>
      <c r="BO111" s="4">
        <v>1</v>
      </c>
      <c r="BP111" s="8">
        <v>29.99</v>
      </c>
      <c r="BQ111" s="4"/>
      <c r="BR111" s="8"/>
      <c r="BS111" s="7"/>
      <c r="BT111" s="7"/>
      <c r="BU111" s="2" t="s">
        <v>104</v>
      </c>
      <c r="BV111" s="2" t="s">
        <v>94</v>
      </c>
      <c r="BW111" s="2" t="s">
        <v>105</v>
      </c>
      <c r="BX111" s="2" t="s">
        <v>386</v>
      </c>
      <c r="BY111" s="2" t="s">
        <v>107</v>
      </c>
      <c r="BZ111" s="2" t="s">
        <v>97</v>
      </c>
    </row>
    <row r="112">
      <c r="A112" s="2" t="s">
        <v>496</v>
      </c>
      <c r="B112" s="2" t="s">
        <v>86</v>
      </c>
      <c r="C112" s="2" t="s">
        <v>497</v>
      </c>
      <c r="D112" s="2" t="s">
        <v>88</v>
      </c>
      <c r="E112" s="2" t="s">
        <v>89</v>
      </c>
      <c r="F112" s="2" t="s">
        <v>498</v>
      </c>
      <c r="G112" s="2" t="s">
        <v>498</v>
      </c>
      <c r="H112" s="2" t="s">
        <v>498</v>
      </c>
      <c r="I112" s="2" t="s">
        <v>499</v>
      </c>
      <c r="J112" s="2" t="s">
        <v>118</v>
      </c>
      <c r="K112" s="2" t="s">
        <v>239</v>
      </c>
      <c r="L112" s="3">
        <v>34.5</v>
      </c>
      <c r="M112" s="3">
        <v>36.22</v>
      </c>
      <c r="N112" s="3">
        <v>74.99</v>
      </c>
      <c r="O112" s="2" t="s">
        <v>94</v>
      </c>
      <c r="P112" s="2" t="s">
        <v>168</v>
      </c>
      <c r="Q112" s="2" t="s">
        <v>96</v>
      </c>
      <c r="R112" s="2" t="s">
        <v>97</v>
      </c>
      <c r="S112" s="2" t="s">
        <v>500</v>
      </c>
      <c r="T112" s="2" t="s">
        <v>449</v>
      </c>
      <c r="U112" s="2" t="s">
        <v>271</v>
      </c>
      <c r="V112" s="2" t="s">
        <v>99</v>
      </c>
      <c r="W112" s="2" t="s">
        <v>100</v>
      </c>
      <c r="X112" s="2" t="s">
        <v>159</v>
      </c>
      <c r="Y112" s="2" t="s">
        <v>501</v>
      </c>
      <c r="Z112" s="4">
        <v>44</v>
      </c>
      <c r="AA112" s="4">
        <f>=ROUNDDOWN(2.93333333333333,0)</f>
      </c>
      <c r="AB112" s="5">
        <v>15</v>
      </c>
      <c r="AC112" s="2" t="s">
        <v>457</v>
      </c>
      <c r="AD112" s="4">
        <v>90</v>
      </c>
      <c r="AE112" s="4">
        <v>789</v>
      </c>
      <c r="AF112" s="6">
        <v>69</v>
      </c>
      <c r="AG112" s="6"/>
      <c r="AH112" s="7">
        <v>0.8412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>
        <v>6</v>
      </c>
      <c r="AQ112" s="8">
        <v>449.94</v>
      </c>
      <c r="AR112" s="4"/>
      <c r="AS112" s="8"/>
      <c r="AT112" s="7"/>
      <c r="AU112" s="7"/>
      <c r="AV112" s="4">
        <v>6</v>
      </c>
      <c r="AW112" s="8">
        <v>449.94</v>
      </c>
      <c r="AX112" s="4"/>
      <c r="AY112" s="8"/>
      <c r="AZ112" s="7"/>
      <c r="BA112" s="7"/>
      <c r="BB112" s="7">
        <v>1</v>
      </c>
      <c r="BC112" s="4">
        <v>15</v>
      </c>
      <c r="BD112" s="8">
        <v>1200.85</v>
      </c>
      <c r="BE112" s="4" t="s">
        <v>97</v>
      </c>
      <c r="BF112" s="8" t="s">
        <v>97</v>
      </c>
      <c r="BG112" s="7" t="s">
        <v>97</v>
      </c>
      <c r="BH112" s="7" t="s">
        <v>97</v>
      </c>
      <c r="BI112" s="7">
        <v>0.3747</v>
      </c>
      <c r="BJ112" s="4">
        <v>491</v>
      </c>
      <c r="BK112" s="8">
        <v>19774.86</v>
      </c>
      <c r="BL112" s="2" t="s">
        <v>502</v>
      </c>
      <c r="BM112" s="7">
        <v>0.0122</v>
      </c>
      <c r="BN112" s="7">
        <v>0.0228</v>
      </c>
      <c r="BO112" s="4">
        <v>6</v>
      </c>
      <c r="BP112" s="8">
        <v>449.94</v>
      </c>
      <c r="BQ112" s="4"/>
      <c r="BR112" s="8"/>
      <c r="BS112" s="7"/>
      <c r="BT112" s="7"/>
      <c r="BU112" s="2" t="s">
        <v>104</v>
      </c>
      <c r="BV112" s="2" t="s">
        <v>94</v>
      </c>
      <c r="BW112" s="2" t="s">
        <v>503</v>
      </c>
      <c r="BX112" s="2" t="s">
        <v>391</v>
      </c>
      <c r="BY112" s="2" t="s">
        <v>107</v>
      </c>
      <c r="BZ112" s="2" t="s">
        <v>97</v>
      </c>
    </row>
    <row r="113">
      <c r="A113" s="2" t="s">
        <v>504</v>
      </c>
      <c r="B113" s="2" t="s">
        <v>86</v>
      </c>
      <c r="C113" s="2" t="s">
        <v>497</v>
      </c>
      <c r="D113" s="2" t="s">
        <v>88</v>
      </c>
      <c r="E113" s="2" t="s">
        <v>89</v>
      </c>
      <c r="F113" s="2" t="s">
        <v>498</v>
      </c>
      <c r="G113" s="2" t="s">
        <v>498</v>
      </c>
      <c r="H113" s="2" t="s">
        <v>498</v>
      </c>
      <c r="I113" s="2" t="s">
        <v>499</v>
      </c>
      <c r="J113" s="2" t="s">
        <v>118</v>
      </c>
      <c r="K113" s="2" t="s">
        <v>505</v>
      </c>
      <c r="L113" s="3">
        <v>34.5</v>
      </c>
      <c r="M113" s="3">
        <v>36.22</v>
      </c>
      <c r="N113" s="3">
        <v>74.99</v>
      </c>
      <c r="O113" s="2" t="s">
        <v>94</v>
      </c>
      <c r="P113" s="2" t="s">
        <v>168</v>
      </c>
      <c r="Q113" s="2" t="s">
        <v>96</v>
      </c>
      <c r="R113" s="2" t="s">
        <v>97</v>
      </c>
      <c r="S113" s="2" t="s">
        <v>506</v>
      </c>
      <c r="T113" s="2" t="s">
        <v>449</v>
      </c>
      <c r="U113" s="2" t="s">
        <v>271</v>
      </c>
      <c r="V113" s="2" t="s">
        <v>99</v>
      </c>
      <c r="W113" s="2" t="s">
        <v>100</v>
      </c>
      <c r="X113" s="2" t="s">
        <v>159</v>
      </c>
      <c r="Y113" s="2" t="s">
        <v>501</v>
      </c>
      <c r="Z113" s="4">
        <v>104</v>
      </c>
      <c r="AA113" s="4">
        <f>=ROUNDDOWN(10.4,0)</f>
      </c>
      <c r="AB113" s="5">
        <v>10</v>
      </c>
      <c r="AC113" s="2" t="s">
        <v>457</v>
      </c>
      <c r="AD113" s="4">
        <v>98</v>
      </c>
      <c r="AE113" s="4">
        <v>447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>
        <v>4</v>
      </c>
      <c r="AQ113" s="8">
        <v>318.96</v>
      </c>
      <c r="AR113" s="4"/>
      <c r="AS113" s="8"/>
      <c r="AT113" s="7"/>
      <c r="AU113" s="7"/>
      <c r="AV113" s="4">
        <v>4</v>
      </c>
      <c r="AW113" s="8">
        <v>318.96</v>
      </c>
      <c r="AX113" s="4"/>
      <c r="AY113" s="8"/>
      <c r="AZ113" s="7"/>
      <c r="BA113" s="7"/>
      <c r="BB113" s="7">
        <v>1</v>
      </c>
      <c r="BC113" s="4" t="s">
        <v>97</v>
      </c>
      <c r="BD113" s="8" t="s">
        <v>97</v>
      </c>
      <c r="BE113" s="4" t="s">
        <v>97</v>
      </c>
      <c r="BF113" s="8" t="s">
        <v>97</v>
      </c>
      <c r="BG113" s="7" t="s">
        <v>97</v>
      </c>
      <c r="BH113" s="7" t="s">
        <v>97</v>
      </c>
      <c r="BI113" s="7">
        <v>0.2656</v>
      </c>
      <c r="BJ113" s="4">
        <v>471</v>
      </c>
      <c r="BK113" s="8">
        <v>18308.84</v>
      </c>
      <c r="BL113" s="2" t="s">
        <v>507</v>
      </c>
      <c r="BM113" s="7">
        <v>0.0085</v>
      </c>
      <c r="BN113" s="7">
        <v>0.0174</v>
      </c>
      <c r="BO113" s="4">
        <v>4</v>
      </c>
      <c r="BP113" s="8">
        <v>318.96</v>
      </c>
      <c r="BQ113" s="4"/>
      <c r="BR113" s="8"/>
      <c r="BS113" s="7"/>
      <c r="BT113" s="7"/>
      <c r="BU113" s="2" t="s">
        <v>104</v>
      </c>
      <c r="BV113" s="2" t="s">
        <v>94</v>
      </c>
      <c r="BW113" s="2" t="s">
        <v>503</v>
      </c>
      <c r="BX113" s="2" t="s">
        <v>508</v>
      </c>
      <c r="BY113" s="2" t="s">
        <v>107</v>
      </c>
      <c r="BZ113" s="2" t="s">
        <v>97</v>
      </c>
    </row>
    <row r="114">
      <c r="A114" s="2" t="s">
        <v>509</v>
      </c>
      <c r="B114" s="2" t="s">
        <v>86</v>
      </c>
      <c r="C114" s="2" t="s">
        <v>497</v>
      </c>
      <c r="D114" s="2" t="s">
        <v>88</v>
      </c>
      <c r="E114" s="2" t="s">
        <v>89</v>
      </c>
      <c r="F114" s="2" t="s">
        <v>498</v>
      </c>
      <c r="G114" s="2" t="s">
        <v>498</v>
      </c>
      <c r="H114" s="2" t="s">
        <v>498</v>
      </c>
      <c r="I114" s="2" t="s">
        <v>499</v>
      </c>
      <c r="J114" s="2" t="s">
        <v>118</v>
      </c>
      <c r="K114" s="2" t="s">
        <v>123</v>
      </c>
      <c r="L114" s="3">
        <v>34.5</v>
      </c>
      <c r="M114" s="3">
        <v>36.22</v>
      </c>
      <c r="N114" s="3">
        <v>74.99</v>
      </c>
      <c r="O114" s="2" t="s">
        <v>94</v>
      </c>
      <c r="P114" s="2" t="s">
        <v>168</v>
      </c>
      <c r="Q114" s="2" t="s">
        <v>96</v>
      </c>
      <c r="R114" s="2" t="s">
        <v>97</v>
      </c>
      <c r="S114" s="2" t="s">
        <v>510</v>
      </c>
      <c r="T114" s="2" t="s">
        <v>449</v>
      </c>
      <c r="U114" s="2" t="s">
        <v>271</v>
      </c>
      <c r="V114" s="2" t="s">
        <v>99</v>
      </c>
      <c r="W114" s="2" t="s">
        <v>100</v>
      </c>
      <c r="X114" s="2" t="s">
        <v>159</v>
      </c>
      <c r="Y114" s="2" t="s">
        <v>501</v>
      </c>
      <c r="Z114" s="4">
        <v>105</v>
      </c>
      <c r="AA114" s="4">
        <f>=ROUNDDOWN(9.90566037735849,0)</f>
      </c>
      <c r="AB114" s="5">
        <v>10.6</v>
      </c>
      <c r="AC114" s="2" t="s">
        <v>457</v>
      </c>
      <c r="AD114" s="4">
        <v>170</v>
      </c>
      <c r="AE114" s="4">
        <v>500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>
        <v>3</v>
      </c>
      <c r="AQ114" s="8">
        <v>243.97</v>
      </c>
      <c r="AR114" s="4"/>
      <c r="AS114" s="8"/>
      <c r="AT114" s="7"/>
      <c r="AU114" s="7"/>
      <c r="AV114" s="4">
        <v>3</v>
      </c>
      <c r="AW114" s="8">
        <v>243.97</v>
      </c>
      <c r="AX114" s="4"/>
      <c r="AY114" s="8"/>
      <c r="AZ114" s="7"/>
      <c r="BA114" s="7"/>
      <c r="BB114" s="7">
        <v>1</v>
      </c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>
        <v>0.2032</v>
      </c>
      <c r="BJ114" s="4">
        <v>475</v>
      </c>
      <c r="BK114" s="8">
        <v>18500.24</v>
      </c>
      <c r="BL114" s="2" t="s">
        <v>507</v>
      </c>
      <c r="BM114" s="7">
        <v>0.0063</v>
      </c>
      <c r="BN114" s="7">
        <v>0.0132</v>
      </c>
      <c r="BO114" s="4">
        <v>3</v>
      </c>
      <c r="BP114" s="8">
        <v>243.97</v>
      </c>
      <c r="BQ114" s="4"/>
      <c r="BR114" s="8"/>
      <c r="BS114" s="7"/>
      <c r="BT114" s="7"/>
      <c r="BU114" s="2" t="s">
        <v>104</v>
      </c>
      <c r="BV114" s="2" t="s">
        <v>94</v>
      </c>
      <c r="BW114" s="2" t="s">
        <v>503</v>
      </c>
      <c r="BX114" s="2" t="s">
        <v>399</v>
      </c>
      <c r="BY114" s="2" t="s">
        <v>107</v>
      </c>
      <c r="BZ114" s="2" t="s">
        <v>97</v>
      </c>
    </row>
    <row r="115">
      <c r="A115" s="2" t="s">
        <v>511</v>
      </c>
      <c r="B115" s="2" t="s">
        <v>86</v>
      </c>
      <c r="C115" s="2" t="s">
        <v>497</v>
      </c>
      <c r="D115" s="2" t="s">
        <v>88</v>
      </c>
      <c r="E115" s="2" t="s">
        <v>89</v>
      </c>
      <c r="F115" s="2" t="s">
        <v>498</v>
      </c>
      <c r="G115" s="2" t="s">
        <v>498</v>
      </c>
      <c r="H115" s="2" t="s">
        <v>498</v>
      </c>
      <c r="I115" s="2" t="s">
        <v>499</v>
      </c>
      <c r="J115" s="2" t="s">
        <v>118</v>
      </c>
      <c r="K115" s="2" t="s">
        <v>512</v>
      </c>
      <c r="L115" s="3">
        <v>34.5</v>
      </c>
      <c r="M115" s="3">
        <v>36.22</v>
      </c>
      <c r="N115" s="3">
        <v>74.99</v>
      </c>
      <c r="O115" s="2" t="s">
        <v>94</v>
      </c>
      <c r="P115" s="2" t="s">
        <v>168</v>
      </c>
      <c r="Q115" s="2" t="s">
        <v>96</v>
      </c>
      <c r="R115" s="2" t="s">
        <v>97</v>
      </c>
      <c r="S115" s="2" t="s">
        <v>513</v>
      </c>
      <c r="T115" s="2" t="s">
        <v>449</v>
      </c>
      <c r="U115" s="2" t="s">
        <v>271</v>
      </c>
      <c r="V115" s="2" t="s">
        <v>99</v>
      </c>
      <c r="W115" s="2" t="s">
        <v>100</v>
      </c>
      <c r="X115" s="2" t="s">
        <v>159</v>
      </c>
      <c r="Y115" s="2" t="s">
        <v>501</v>
      </c>
      <c r="Z115" s="4">
        <v>128</v>
      </c>
      <c r="AA115" s="4">
        <f>=ROUNDDOWN(12.8,0)</f>
      </c>
      <c r="AB115" s="5">
        <v>10</v>
      </c>
      <c r="AC115" s="2" t="s">
        <v>514</v>
      </c>
      <c r="AD115" s="4">
        <v>150</v>
      </c>
      <c r="AE115" s="4">
        <v>470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>
        <v>1</v>
      </c>
      <c r="AQ115" s="8">
        <v>93.99</v>
      </c>
      <c r="AR115" s="4"/>
      <c r="AS115" s="8"/>
      <c r="AT115" s="7"/>
      <c r="AU115" s="7"/>
      <c r="AV115" s="4">
        <v>1</v>
      </c>
      <c r="AW115" s="8">
        <v>93.99</v>
      </c>
      <c r="AX115" s="4"/>
      <c r="AY115" s="8"/>
      <c r="AZ115" s="7"/>
      <c r="BA115" s="7"/>
      <c r="BB115" s="7">
        <v>1</v>
      </c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>
        <v>0.0783</v>
      </c>
      <c r="BJ115" s="4">
        <v>416</v>
      </c>
      <c r="BK115" s="8">
        <v>16114.13</v>
      </c>
      <c r="BL115" s="2" t="s">
        <v>507</v>
      </c>
      <c r="BM115" s="7">
        <v>0.0024</v>
      </c>
      <c r="BN115" s="7">
        <v>0.0058</v>
      </c>
      <c r="BO115" s="4">
        <v>1</v>
      </c>
      <c r="BP115" s="8">
        <v>93.99</v>
      </c>
      <c r="BQ115" s="4"/>
      <c r="BR115" s="8"/>
      <c r="BS115" s="7"/>
      <c r="BT115" s="7"/>
      <c r="BU115" s="2" t="s">
        <v>104</v>
      </c>
      <c r="BV115" s="2" t="s">
        <v>94</v>
      </c>
      <c r="BW115" s="2" t="s">
        <v>503</v>
      </c>
      <c r="BX115" s="2" t="s">
        <v>424</v>
      </c>
      <c r="BY115" s="2" t="s">
        <v>107</v>
      </c>
      <c r="BZ115" s="2" t="s">
        <v>97</v>
      </c>
    </row>
    <row r="116">
      <c r="A116" s="2" t="s">
        <v>515</v>
      </c>
      <c r="B116" s="2" t="s">
        <v>86</v>
      </c>
      <c r="C116" s="2" t="s">
        <v>497</v>
      </c>
      <c r="D116" s="2" t="s">
        <v>88</v>
      </c>
      <c r="E116" s="2" t="s">
        <v>89</v>
      </c>
      <c r="F116" s="2" t="s">
        <v>498</v>
      </c>
      <c r="G116" s="2" t="s">
        <v>498</v>
      </c>
      <c r="H116" s="2" t="s">
        <v>498</v>
      </c>
      <c r="I116" s="2" t="s">
        <v>499</v>
      </c>
      <c r="J116" s="2" t="s">
        <v>118</v>
      </c>
      <c r="K116" s="2" t="s">
        <v>184</v>
      </c>
      <c r="L116" s="3">
        <v>34.5</v>
      </c>
      <c r="M116" s="3">
        <v>36.22</v>
      </c>
      <c r="N116" s="3">
        <v>74.99</v>
      </c>
      <c r="O116" s="2" t="s">
        <v>94</v>
      </c>
      <c r="P116" s="2" t="s">
        <v>168</v>
      </c>
      <c r="Q116" s="2" t="s">
        <v>96</v>
      </c>
      <c r="R116" s="2" t="s">
        <v>97</v>
      </c>
      <c r="S116" s="2" t="s">
        <v>516</v>
      </c>
      <c r="T116" s="2" t="s">
        <v>449</v>
      </c>
      <c r="U116" s="2" t="s">
        <v>271</v>
      </c>
      <c r="V116" s="2" t="s">
        <v>99</v>
      </c>
      <c r="W116" s="2" t="s">
        <v>100</v>
      </c>
      <c r="X116" s="2" t="s">
        <v>159</v>
      </c>
      <c r="Y116" s="2" t="s">
        <v>501</v>
      </c>
      <c r="Z116" s="4">
        <v>109</v>
      </c>
      <c r="AA116" s="4">
        <f>=ROUNDDOWN(12.1111111111111,0)</f>
      </c>
      <c r="AB116" s="5">
        <v>9</v>
      </c>
      <c r="AC116" s="2" t="s">
        <v>457</v>
      </c>
      <c r="AD116" s="4">
        <v>120</v>
      </c>
      <c r="AE116" s="4">
        <v>420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>
        <v>1</v>
      </c>
      <c r="AQ116" s="8">
        <v>93.99</v>
      </c>
      <c r="AR116" s="4"/>
      <c r="AS116" s="8"/>
      <c r="AT116" s="7"/>
      <c r="AU116" s="7"/>
      <c r="AV116" s="4">
        <v>1</v>
      </c>
      <c r="AW116" s="8">
        <v>93.99</v>
      </c>
      <c r="AX116" s="4"/>
      <c r="AY116" s="8"/>
      <c r="AZ116" s="7"/>
      <c r="BA116" s="7"/>
      <c r="BB116" s="7">
        <v>1</v>
      </c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>
        <v>0.0783</v>
      </c>
      <c r="BJ116" s="4">
        <v>451</v>
      </c>
      <c r="BK116" s="8">
        <v>17666.85</v>
      </c>
      <c r="BL116" s="2" t="s">
        <v>517</v>
      </c>
      <c r="BM116" s="7">
        <v>0.0022</v>
      </c>
      <c r="BN116" s="7">
        <v>0.0053</v>
      </c>
      <c r="BO116" s="4">
        <v>1</v>
      </c>
      <c r="BP116" s="8">
        <v>93.99</v>
      </c>
      <c r="BQ116" s="4"/>
      <c r="BR116" s="8"/>
      <c r="BS116" s="7"/>
      <c r="BT116" s="7"/>
      <c r="BU116" s="2" t="s">
        <v>104</v>
      </c>
      <c r="BV116" s="2" t="s">
        <v>94</v>
      </c>
      <c r="BW116" s="2" t="s">
        <v>503</v>
      </c>
      <c r="BX116" s="2" t="s">
        <v>518</v>
      </c>
      <c r="BY116" s="2" t="s">
        <v>107</v>
      </c>
      <c r="BZ116" s="2" t="s">
        <v>97</v>
      </c>
    </row>
    <row r="117">
      <c r="A117" s="2" t="s">
        <v>519</v>
      </c>
      <c r="B117" s="2" t="s">
        <v>86</v>
      </c>
      <c r="C117" s="2" t="s">
        <v>497</v>
      </c>
      <c r="D117" s="2" t="s">
        <v>88</v>
      </c>
      <c r="E117" s="2" t="s">
        <v>89</v>
      </c>
      <c r="F117" s="2" t="s">
        <v>520</v>
      </c>
      <c r="G117" s="2" t="s">
        <v>520</v>
      </c>
      <c r="H117" s="2" t="s">
        <v>520</v>
      </c>
      <c r="I117" s="2" t="s">
        <v>521</v>
      </c>
      <c r="J117" s="2" t="s">
        <v>109</v>
      </c>
      <c r="K117" s="2" t="s">
        <v>239</v>
      </c>
      <c r="L117" s="3">
        <v>30.82</v>
      </c>
      <c r="M117" s="3">
        <v>32.36</v>
      </c>
      <c r="N117" s="3">
        <v>64.99</v>
      </c>
      <c r="O117" s="2" t="s">
        <v>94</v>
      </c>
      <c r="P117" s="2" t="s">
        <v>142</v>
      </c>
      <c r="Q117" s="2" t="s">
        <v>96</v>
      </c>
      <c r="R117" s="2" t="s">
        <v>97</v>
      </c>
      <c r="S117" s="2" t="s">
        <v>522</v>
      </c>
      <c r="T117" s="2" t="s">
        <v>449</v>
      </c>
      <c r="U117" s="2" t="s">
        <v>271</v>
      </c>
      <c r="V117" s="2" t="s">
        <v>99</v>
      </c>
      <c r="W117" s="2" t="s">
        <v>100</v>
      </c>
      <c r="X117" s="2" t="s">
        <v>159</v>
      </c>
      <c r="Y117" s="2" t="s">
        <v>523</v>
      </c>
      <c r="Z117" s="4">
        <v>171</v>
      </c>
      <c r="AA117" s="4">
        <f>=ROUNDDOWN(19,0)</f>
      </c>
      <c r="AB117" s="5">
        <v>9</v>
      </c>
      <c r="AC117" s="2" t="s">
        <v>97</v>
      </c>
      <c r="AD117" s="4"/>
      <c r="AE117" s="4"/>
      <c r="AF117" s="6">
        <v>70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>
        <v>2</v>
      </c>
      <c r="AQ117" s="8">
        <v>163.98</v>
      </c>
      <c r="AR117" s="4"/>
      <c r="AS117" s="8"/>
      <c r="AT117" s="7"/>
      <c r="AU117" s="7"/>
      <c r="AV117" s="4">
        <v>6</v>
      </c>
      <c r="AW117" s="8">
        <v>567.94</v>
      </c>
      <c r="AX117" s="4" t="s">
        <v>97</v>
      </c>
      <c r="AY117" s="8" t="s">
        <v>97</v>
      </c>
      <c r="AZ117" s="7" t="s">
        <v>97</v>
      </c>
      <c r="BA117" s="7" t="s">
        <v>97</v>
      </c>
      <c r="BB117" s="7">
        <v>0.2887</v>
      </c>
      <c r="BC117" s="4">
        <v>7</v>
      </c>
      <c r="BD117" s="8">
        <v>639.93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>
        <v>0.8875</v>
      </c>
      <c r="BJ117" s="4">
        <v>255</v>
      </c>
      <c r="BK117" s="8">
        <v>8324.53</v>
      </c>
      <c r="BL117" s="2" t="s">
        <v>524</v>
      </c>
      <c r="BM117" s="7">
        <v>0.0078</v>
      </c>
      <c r="BN117" s="7">
        <v>0.0197</v>
      </c>
      <c r="BO117" s="4">
        <v>2</v>
      </c>
      <c r="BP117" s="8">
        <v>163.98</v>
      </c>
      <c r="BQ117" s="4"/>
      <c r="BR117" s="8"/>
      <c r="BS117" s="7"/>
      <c r="BT117" s="7"/>
      <c r="BU117" s="2" t="s">
        <v>104</v>
      </c>
      <c r="BV117" s="2" t="s">
        <v>94</v>
      </c>
      <c r="BW117" s="2" t="s">
        <v>525</v>
      </c>
      <c r="BX117" s="2" t="s">
        <v>439</v>
      </c>
      <c r="BY117" s="2" t="s">
        <v>107</v>
      </c>
      <c r="BZ117" s="2" t="s">
        <v>97</v>
      </c>
    </row>
    <row r="118">
      <c r="A118" s="2" t="s">
        <v>526</v>
      </c>
      <c r="B118" s="2" t="s">
        <v>86</v>
      </c>
      <c r="C118" s="2" t="s">
        <v>497</v>
      </c>
      <c r="D118" s="2" t="s">
        <v>88</v>
      </c>
      <c r="E118" s="2" t="s">
        <v>89</v>
      </c>
      <c r="F118" s="2" t="s">
        <v>520</v>
      </c>
      <c r="G118" s="2" t="s">
        <v>520</v>
      </c>
      <c r="H118" s="2" t="s">
        <v>520</v>
      </c>
      <c r="I118" s="2" t="s">
        <v>521</v>
      </c>
      <c r="J118" s="2" t="s">
        <v>114</v>
      </c>
      <c r="K118" s="2" t="s">
        <v>239</v>
      </c>
      <c r="L118" s="3">
        <v>34.78</v>
      </c>
      <c r="M118" s="3">
        <v>36.52</v>
      </c>
      <c r="N118" s="3">
        <v>72.99</v>
      </c>
      <c r="O118" s="2" t="s">
        <v>94</v>
      </c>
      <c r="P118" s="2" t="s">
        <v>142</v>
      </c>
      <c r="Q118" s="2" t="s">
        <v>96</v>
      </c>
      <c r="R118" s="2" t="s">
        <v>97</v>
      </c>
      <c r="S118" s="2" t="s">
        <v>522</v>
      </c>
      <c r="T118" s="2" t="s">
        <v>449</v>
      </c>
      <c r="U118" s="2" t="s">
        <v>271</v>
      </c>
      <c r="V118" s="2" t="s">
        <v>99</v>
      </c>
      <c r="W118" s="2" t="s">
        <v>100</v>
      </c>
      <c r="X118" s="2" t="s">
        <v>159</v>
      </c>
      <c r="Y118" s="2" t="s">
        <v>523</v>
      </c>
      <c r="Z118" s="4">
        <v>139</v>
      </c>
      <c r="AA118" s="4">
        <f>=ROUNDDOWN(17.375,0)</f>
      </c>
      <c r="AB118" s="5">
        <v>8</v>
      </c>
      <c r="AC118" s="2" t="s">
        <v>97</v>
      </c>
      <c r="AD118" s="4"/>
      <c r="AE118" s="4"/>
      <c r="AF118" s="6">
        <v>70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>
        <v>2</v>
      </c>
      <c r="AQ118" s="8">
        <v>183.98</v>
      </c>
      <c r="AR118" s="4"/>
      <c r="AS118" s="8"/>
      <c r="AT118" s="7"/>
      <c r="AU118" s="7"/>
      <c r="AV118" s="4" t="s">
        <v>97</v>
      </c>
      <c r="AW118" s="8" t="s">
        <v>97</v>
      </c>
      <c r="AX118" s="4" t="s">
        <v>97</v>
      </c>
      <c r="AY118" s="8" t="s">
        <v>97</v>
      </c>
      <c r="AZ118" s="7" t="s">
        <v>97</v>
      </c>
      <c r="BA118" s="7" t="s">
        <v>97</v>
      </c>
      <c r="BB118" s="7">
        <v>0.3239</v>
      </c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 t="s">
        <v>97</v>
      </c>
      <c r="BJ118" s="4">
        <v>211</v>
      </c>
      <c r="BK118" s="8">
        <v>7872.29</v>
      </c>
      <c r="BL118" s="2" t="s">
        <v>527</v>
      </c>
      <c r="BM118" s="7">
        <v>0.0095</v>
      </c>
      <c r="BN118" s="7">
        <v>0.0234</v>
      </c>
      <c r="BO118" s="4">
        <v>2</v>
      </c>
      <c r="BP118" s="8">
        <v>183.98</v>
      </c>
      <c r="BQ118" s="4"/>
      <c r="BR118" s="8"/>
      <c r="BS118" s="7"/>
      <c r="BT118" s="7"/>
      <c r="BU118" s="2" t="s">
        <v>104</v>
      </c>
      <c r="BV118" s="2" t="s">
        <v>94</v>
      </c>
      <c r="BW118" s="2" t="s">
        <v>525</v>
      </c>
      <c r="BX118" s="2" t="s">
        <v>474</v>
      </c>
      <c r="BY118" s="2" t="s">
        <v>107</v>
      </c>
      <c r="BZ118" s="2" t="s">
        <v>97</v>
      </c>
    </row>
    <row r="119">
      <c r="A119" s="2" t="s">
        <v>528</v>
      </c>
      <c r="B119" s="2" t="s">
        <v>86</v>
      </c>
      <c r="C119" s="2" t="s">
        <v>497</v>
      </c>
      <c r="D119" s="2" t="s">
        <v>88</v>
      </c>
      <c r="E119" s="2" t="s">
        <v>89</v>
      </c>
      <c r="F119" s="2" t="s">
        <v>520</v>
      </c>
      <c r="G119" s="2" t="s">
        <v>520</v>
      </c>
      <c r="H119" s="2" t="s">
        <v>520</v>
      </c>
      <c r="I119" s="2" t="s">
        <v>521</v>
      </c>
      <c r="J119" s="2" t="s">
        <v>118</v>
      </c>
      <c r="K119" s="2" t="s">
        <v>239</v>
      </c>
      <c r="L119" s="3">
        <v>34.78</v>
      </c>
      <c r="M119" s="3">
        <v>36.52</v>
      </c>
      <c r="N119" s="3">
        <v>72.99</v>
      </c>
      <c r="O119" s="2" t="s">
        <v>94</v>
      </c>
      <c r="P119" s="2" t="s">
        <v>142</v>
      </c>
      <c r="Q119" s="2" t="s">
        <v>96</v>
      </c>
      <c r="R119" s="2" t="s">
        <v>97</v>
      </c>
      <c r="S119" s="2" t="s">
        <v>522</v>
      </c>
      <c r="T119" s="2" t="s">
        <v>449</v>
      </c>
      <c r="U119" s="2" t="s">
        <v>271</v>
      </c>
      <c r="V119" s="2" t="s">
        <v>99</v>
      </c>
      <c r="W119" s="2" t="s">
        <v>100</v>
      </c>
      <c r="X119" s="2" t="s">
        <v>159</v>
      </c>
      <c r="Y119" s="2" t="s">
        <v>523</v>
      </c>
      <c r="Z119" s="4">
        <v>43</v>
      </c>
      <c r="AA119" s="4">
        <f>=ROUNDDOWN(21.5,0)</f>
      </c>
      <c r="AB119" s="5">
        <v>2</v>
      </c>
      <c r="AC119" s="2" t="s">
        <v>97</v>
      </c>
      <c r="AD119" s="4"/>
      <c r="AE119" s="4"/>
      <c r="AF119" s="6">
        <v>70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2</v>
      </c>
      <c r="AQ119" s="8">
        <v>219.98</v>
      </c>
      <c r="AR119" s="4"/>
      <c r="AS119" s="8"/>
      <c r="AT119" s="7"/>
      <c r="AU119" s="7"/>
      <c r="AV119" s="4" t="s">
        <v>97</v>
      </c>
      <c r="AW119" s="8" t="s">
        <v>97</v>
      </c>
      <c r="AX119" s="4" t="s">
        <v>97</v>
      </c>
      <c r="AY119" s="8" t="s">
        <v>97</v>
      </c>
      <c r="AZ119" s="7" t="s">
        <v>97</v>
      </c>
      <c r="BA119" s="7" t="s">
        <v>97</v>
      </c>
      <c r="BB119" s="7">
        <v>0.3873</v>
      </c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 t="s">
        <v>97</v>
      </c>
      <c r="BJ119" s="4">
        <v>60</v>
      </c>
      <c r="BK119" s="8">
        <v>2431.89</v>
      </c>
      <c r="BL119" s="2" t="s">
        <v>529</v>
      </c>
      <c r="BM119" s="7">
        <v>0.0333</v>
      </c>
      <c r="BN119" s="7">
        <v>0.0905</v>
      </c>
      <c r="BO119" s="4">
        <v>2</v>
      </c>
      <c r="BP119" s="8">
        <v>219.98</v>
      </c>
      <c r="BQ119" s="4"/>
      <c r="BR119" s="8"/>
      <c r="BS119" s="7"/>
      <c r="BT119" s="7"/>
      <c r="BU119" s="2" t="s">
        <v>104</v>
      </c>
      <c r="BV119" s="2" t="s">
        <v>94</v>
      </c>
      <c r="BW119" s="2" t="s">
        <v>525</v>
      </c>
      <c r="BX119" s="2" t="s">
        <v>474</v>
      </c>
      <c r="BY119" s="2" t="s">
        <v>107</v>
      </c>
      <c r="BZ119" s="2" t="s">
        <v>97</v>
      </c>
    </row>
    <row r="120">
      <c r="A120" s="2" t="s">
        <v>530</v>
      </c>
      <c r="B120" s="2" t="s">
        <v>86</v>
      </c>
      <c r="C120" s="2" t="s">
        <v>497</v>
      </c>
      <c r="D120" s="2" t="s">
        <v>88</v>
      </c>
      <c r="E120" s="2" t="s">
        <v>89</v>
      </c>
      <c r="F120" s="2" t="s">
        <v>520</v>
      </c>
      <c r="G120" s="2" t="s">
        <v>520</v>
      </c>
      <c r="H120" s="2" t="s">
        <v>520</v>
      </c>
      <c r="I120" s="2" t="s">
        <v>521</v>
      </c>
      <c r="J120" s="2" t="s">
        <v>92</v>
      </c>
      <c r="K120" s="2" t="s">
        <v>512</v>
      </c>
      <c r="L120" s="3">
        <v>28.84</v>
      </c>
      <c r="M120" s="3">
        <v>30.28</v>
      </c>
      <c r="N120" s="3">
        <v>59.99</v>
      </c>
      <c r="O120" s="2" t="s">
        <v>94</v>
      </c>
      <c r="P120" s="2" t="s">
        <v>142</v>
      </c>
      <c r="Q120" s="2" t="s">
        <v>96</v>
      </c>
      <c r="R120" s="2" t="s">
        <v>97</v>
      </c>
      <c r="S120" s="2" t="s">
        <v>531</v>
      </c>
      <c r="T120" s="2" t="s">
        <v>449</v>
      </c>
      <c r="U120" s="2" t="s">
        <v>271</v>
      </c>
      <c r="V120" s="2" t="s">
        <v>99</v>
      </c>
      <c r="W120" s="2" t="s">
        <v>100</v>
      </c>
      <c r="X120" s="2" t="s">
        <v>159</v>
      </c>
      <c r="Y120" s="2" t="s">
        <v>523</v>
      </c>
      <c r="Z120" s="4">
        <v>30</v>
      </c>
      <c r="AA120" s="4">
        <f>=ROUNDDOWN(15,0)</f>
      </c>
      <c r="AB120" s="5">
        <v>2</v>
      </c>
      <c r="AC120" s="2" t="s">
        <v>97</v>
      </c>
      <c r="AD120" s="4"/>
      <c r="AE120" s="4"/>
      <c r="AF120" s="6">
        <v>70</v>
      </c>
      <c r="AG120" s="6"/>
      <c r="AH120" s="7">
        <v>0.6781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>
        <v>1</v>
      </c>
      <c r="AQ120" s="8">
        <v>71.99</v>
      </c>
      <c r="AR120" s="4"/>
      <c r="AS120" s="8"/>
      <c r="AT120" s="7"/>
      <c r="AU120" s="7"/>
      <c r="AV120" s="4">
        <v>1</v>
      </c>
      <c r="AW120" s="8">
        <v>71.99</v>
      </c>
      <c r="AX120" s="4"/>
      <c r="AY120" s="8"/>
      <c r="AZ120" s="7"/>
      <c r="BA120" s="7"/>
      <c r="BB120" s="7">
        <v>1</v>
      </c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>
        <v>0.1125</v>
      </c>
      <c r="BJ120" s="4">
        <v>57</v>
      </c>
      <c r="BK120" s="8">
        <v>1767.27</v>
      </c>
      <c r="BL120" s="2" t="s">
        <v>532</v>
      </c>
      <c r="BM120" s="7">
        <v>0.0175</v>
      </c>
      <c r="BN120" s="7">
        <v>0.0407</v>
      </c>
      <c r="BO120" s="4">
        <v>1</v>
      </c>
      <c r="BP120" s="8">
        <v>71.99</v>
      </c>
      <c r="BQ120" s="4"/>
      <c r="BR120" s="8"/>
      <c r="BS120" s="7"/>
      <c r="BT120" s="7"/>
      <c r="BU120" s="2" t="s">
        <v>104</v>
      </c>
      <c r="BV120" s="2" t="s">
        <v>94</v>
      </c>
      <c r="BW120" s="2" t="s">
        <v>525</v>
      </c>
      <c r="BX120" s="2" t="s">
        <v>379</v>
      </c>
      <c r="BY120" s="2" t="s">
        <v>107</v>
      </c>
      <c r="BZ120" s="2" t="s">
        <v>97</v>
      </c>
    </row>
    <row r="121">
      <c r="A121" s="2" t="s">
        <v>533</v>
      </c>
      <c r="B121" s="2" t="s">
        <v>86</v>
      </c>
      <c r="C121" s="2" t="s">
        <v>497</v>
      </c>
      <c r="D121" s="2" t="s">
        <v>88</v>
      </c>
      <c r="E121" s="2" t="s">
        <v>89</v>
      </c>
      <c r="F121" s="2" t="s">
        <v>534</v>
      </c>
      <c r="G121" s="2" t="s">
        <v>534</v>
      </c>
      <c r="H121" s="2" t="s">
        <v>534</v>
      </c>
      <c r="I121" s="2" t="s">
        <v>535</v>
      </c>
      <c r="J121" s="2" t="s">
        <v>92</v>
      </c>
      <c r="K121" s="2" t="s">
        <v>239</v>
      </c>
      <c r="L121" s="3">
        <v>34.3</v>
      </c>
      <c r="M121" s="3">
        <v>36.02</v>
      </c>
      <c r="N121" s="3">
        <v>69.99</v>
      </c>
      <c r="O121" s="2" t="s">
        <v>150</v>
      </c>
      <c r="P121" s="2" t="s">
        <v>142</v>
      </c>
      <c r="Q121" s="2" t="s">
        <v>96</v>
      </c>
      <c r="R121" s="2" t="s">
        <v>97</v>
      </c>
      <c r="S121" s="2" t="s">
        <v>536</v>
      </c>
      <c r="T121" s="2" t="s">
        <v>300</v>
      </c>
      <c r="U121" s="2" t="s">
        <v>271</v>
      </c>
      <c r="V121" s="2" t="s">
        <v>99</v>
      </c>
      <c r="W121" s="2" t="s">
        <v>100</v>
      </c>
      <c r="X121" s="2" t="s">
        <v>127</v>
      </c>
      <c r="Y121" s="2" t="s">
        <v>537</v>
      </c>
      <c r="Z121" s="4">
        <v>176</v>
      </c>
      <c r="AA121" s="4">
        <f>=ROUNDDOWN(50.2857142857143,0)</f>
      </c>
      <c r="AB121" s="5">
        <v>3.5</v>
      </c>
      <c r="AC121" s="2" t="s">
        <v>97</v>
      </c>
      <c r="AD121" s="4"/>
      <c r="AE121" s="4"/>
      <c r="AF121" s="6">
        <v>70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>
        <v>1</v>
      </c>
      <c r="AQ121" s="8">
        <v>83.99</v>
      </c>
      <c r="AR121" s="4"/>
      <c r="AS121" s="8"/>
      <c r="AT121" s="7"/>
      <c r="AU121" s="7"/>
      <c r="AV121" s="4">
        <v>3</v>
      </c>
      <c r="AW121" s="8">
        <v>291.97</v>
      </c>
      <c r="AX121" s="4" t="s">
        <v>97</v>
      </c>
      <c r="AY121" s="8" t="s">
        <v>97</v>
      </c>
      <c r="AZ121" s="7" t="s">
        <v>97</v>
      </c>
      <c r="BA121" s="7" t="s">
        <v>97</v>
      </c>
      <c r="BB121" s="7">
        <v>0.2877</v>
      </c>
      <c r="BC121" s="4">
        <v>4</v>
      </c>
      <c r="BD121" s="8">
        <v>466.96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>
        <v>0.6253</v>
      </c>
      <c r="BJ121" s="4">
        <v>142</v>
      </c>
      <c r="BK121" s="8">
        <v>5424.51</v>
      </c>
      <c r="BL121" s="2" t="s">
        <v>538</v>
      </c>
      <c r="BM121" s="7">
        <v>0.007</v>
      </c>
      <c r="BN121" s="7">
        <v>0.0155</v>
      </c>
      <c r="BO121" s="4">
        <v>1</v>
      </c>
      <c r="BP121" s="8">
        <v>83.99</v>
      </c>
      <c r="BQ121" s="4"/>
      <c r="BR121" s="8"/>
      <c r="BS121" s="7"/>
      <c r="BT121" s="7"/>
      <c r="BU121" s="2" t="s">
        <v>104</v>
      </c>
      <c r="BV121" s="2" t="s">
        <v>94</v>
      </c>
      <c r="BW121" s="2" t="s">
        <v>503</v>
      </c>
      <c r="BX121" s="2" t="s">
        <v>394</v>
      </c>
      <c r="BY121" s="2" t="s">
        <v>107</v>
      </c>
      <c r="BZ121" s="2" t="s">
        <v>97</v>
      </c>
    </row>
    <row r="122">
      <c r="A122" s="2" t="s">
        <v>539</v>
      </c>
      <c r="B122" s="2" t="s">
        <v>86</v>
      </c>
      <c r="C122" s="2" t="s">
        <v>497</v>
      </c>
      <c r="D122" s="2" t="s">
        <v>88</v>
      </c>
      <c r="E122" s="2" t="s">
        <v>89</v>
      </c>
      <c r="F122" s="2" t="s">
        <v>534</v>
      </c>
      <c r="G122" s="2" t="s">
        <v>534</v>
      </c>
      <c r="H122" s="2" t="s">
        <v>534</v>
      </c>
      <c r="I122" s="2" t="s">
        <v>535</v>
      </c>
      <c r="J122" s="2" t="s">
        <v>114</v>
      </c>
      <c r="K122" s="2" t="s">
        <v>239</v>
      </c>
      <c r="L122" s="3">
        <v>39.2</v>
      </c>
      <c r="M122" s="3">
        <v>41.16</v>
      </c>
      <c r="N122" s="3">
        <v>79.99</v>
      </c>
      <c r="O122" s="2" t="s">
        <v>94</v>
      </c>
      <c r="P122" s="2" t="s">
        <v>142</v>
      </c>
      <c r="Q122" s="2" t="s">
        <v>96</v>
      </c>
      <c r="R122" s="2" t="s">
        <v>97</v>
      </c>
      <c r="S122" s="2" t="s">
        <v>536</v>
      </c>
      <c r="T122" s="2" t="s">
        <v>300</v>
      </c>
      <c r="U122" s="2" t="s">
        <v>271</v>
      </c>
      <c r="V122" s="2" t="s">
        <v>99</v>
      </c>
      <c r="W122" s="2" t="s">
        <v>100</v>
      </c>
      <c r="X122" s="2" t="s">
        <v>127</v>
      </c>
      <c r="Y122" s="2" t="s">
        <v>537</v>
      </c>
      <c r="Z122" s="4">
        <v>270</v>
      </c>
      <c r="AA122" s="4">
        <f>=ROUNDDOWN(22.5,0)</f>
      </c>
      <c r="AB122" s="5">
        <v>12</v>
      </c>
      <c r="AC122" s="2" t="s">
        <v>97</v>
      </c>
      <c r="AD122" s="4"/>
      <c r="AE122" s="4"/>
      <c r="AF122" s="6">
        <v>70</v>
      </c>
      <c r="AG122" s="6"/>
      <c r="AH122" s="7">
        <v>0.9871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>
        <v>2</v>
      </c>
      <c r="AQ122" s="8">
        <v>207.98</v>
      </c>
      <c r="AR122" s="4"/>
      <c r="AS122" s="8"/>
      <c r="AT122" s="7"/>
      <c r="AU122" s="7"/>
      <c r="AV122" s="4" t="s">
        <v>97</v>
      </c>
      <c r="AW122" s="8" t="s">
        <v>97</v>
      </c>
      <c r="AX122" s="4" t="s">
        <v>97</v>
      </c>
      <c r="AY122" s="8" t="s">
        <v>97</v>
      </c>
      <c r="AZ122" s="7" t="s">
        <v>97</v>
      </c>
      <c r="BA122" s="7" t="s">
        <v>97</v>
      </c>
      <c r="BB122" s="7">
        <v>0.7123</v>
      </c>
      <c r="BC122" s="4" t="s">
        <v>97</v>
      </c>
      <c r="BD122" s="8" t="s">
        <v>97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 t="s">
        <v>97</v>
      </c>
      <c r="BJ122" s="4">
        <v>291</v>
      </c>
      <c r="BK122" s="8">
        <v>12568.83</v>
      </c>
      <c r="BL122" s="2" t="s">
        <v>540</v>
      </c>
      <c r="BM122" s="7">
        <v>0.0069</v>
      </c>
      <c r="BN122" s="7">
        <v>0.0165</v>
      </c>
      <c r="BO122" s="4">
        <v>2</v>
      </c>
      <c r="BP122" s="8">
        <v>207.98</v>
      </c>
      <c r="BQ122" s="4"/>
      <c r="BR122" s="8"/>
      <c r="BS122" s="7"/>
      <c r="BT122" s="7"/>
      <c r="BU122" s="2" t="s">
        <v>104</v>
      </c>
      <c r="BV122" s="2" t="s">
        <v>94</v>
      </c>
      <c r="BW122" s="2" t="s">
        <v>503</v>
      </c>
      <c r="BX122" s="2" t="s">
        <v>541</v>
      </c>
      <c r="BY122" s="2" t="s">
        <v>107</v>
      </c>
      <c r="BZ122" s="2" t="s">
        <v>97</v>
      </c>
    </row>
    <row r="123">
      <c r="A123" s="2" t="s">
        <v>542</v>
      </c>
      <c r="B123" s="2" t="s">
        <v>86</v>
      </c>
      <c r="C123" s="2" t="s">
        <v>497</v>
      </c>
      <c r="D123" s="2" t="s">
        <v>88</v>
      </c>
      <c r="E123" s="2" t="s">
        <v>89</v>
      </c>
      <c r="F123" s="2" t="s">
        <v>534</v>
      </c>
      <c r="G123" s="2" t="s">
        <v>534</v>
      </c>
      <c r="H123" s="2" t="s">
        <v>534</v>
      </c>
      <c r="I123" s="2" t="s">
        <v>535</v>
      </c>
      <c r="J123" s="2" t="s">
        <v>109</v>
      </c>
      <c r="K123" s="2" t="s">
        <v>184</v>
      </c>
      <c r="L123" s="3">
        <v>36.75</v>
      </c>
      <c r="M123" s="3">
        <v>38.59</v>
      </c>
      <c r="N123" s="3">
        <v>74.99</v>
      </c>
      <c r="O123" s="2" t="s">
        <v>94</v>
      </c>
      <c r="P123" s="2" t="s">
        <v>142</v>
      </c>
      <c r="Q123" s="2" t="s">
        <v>96</v>
      </c>
      <c r="R123" s="2" t="s">
        <v>97</v>
      </c>
      <c r="S123" s="2" t="s">
        <v>543</v>
      </c>
      <c r="T123" s="2" t="s">
        <v>300</v>
      </c>
      <c r="U123" s="2" t="s">
        <v>271</v>
      </c>
      <c r="V123" s="2" t="s">
        <v>99</v>
      </c>
      <c r="W123" s="2" t="s">
        <v>100</v>
      </c>
      <c r="X123" s="2" t="s">
        <v>127</v>
      </c>
      <c r="Y123" s="2" t="s">
        <v>537</v>
      </c>
      <c r="Z123" s="4">
        <v>214</v>
      </c>
      <c r="AA123" s="4">
        <f>=ROUNDDOWN(30.5714285714286,0)</f>
      </c>
      <c r="AB123" s="5">
        <v>7</v>
      </c>
      <c r="AC123" s="2" t="s">
        <v>97</v>
      </c>
      <c r="AD123" s="4"/>
      <c r="AE123" s="4"/>
      <c r="AF123" s="6">
        <v>70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>
        <v>1</v>
      </c>
      <c r="AQ123" s="8">
        <v>174.99</v>
      </c>
      <c r="AR123" s="4"/>
      <c r="AS123" s="8"/>
      <c r="AT123" s="7"/>
      <c r="AU123" s="7"/>
      <c r="AV123" s="4">
        <v>1</v>
      </c>
      <c r="AW123" s="8">
        <v>174.99</v>
      </c>
      <c r="AX123" s="4"/>
      <c r="AY123" s="8"/>
      <c r="AZ123" s="7"/>
      <c r="BA123" s="7"/>
      <c r="BB123" s="7">
        <v>1</v>
      </c>
      <c r="BC123" s="4" t="s">
        <v>97</v>
      </c>
      <c r="BD123" s="8" t="s">
        <v>97</v>
      </c>
      <c r="BE123" s="4" t="s">
        <v>97</v>
      </c>
      <c r="BF123" s="8" t="s">
        <v>97</v>
      </c>
      <c r="BG123" s="7" t="s">
        <v>97</v>
      </c>
      <c r="BH123" s="7" t="s">
        <v>97</v>
      </c>
      <c r="BI123" s="7">
        <v>0.3747</v>
      </c>
      <c r="BJ123" s="4">
        <v>252</v>
      </c>
      <c r="BK123" s="8">
        <v>10235.28</v>
      </c>
      <c r="BL123" s="2" t="s">
        <v>544</v>
      </c>
      <c r="BM123" s="7">
        <v>0.004</v>
      </c>
      <c r="BN123" s="7">
        <v>0.0171</v>
      </c>
      <c r="BO123" s="4">
        <v>1</v>
      </c>
      <c r="BP123" s="8">
        <v>174.99</v>
      </c>
      <c r="BQ123" s="4"/>
      <c r="BR123" s="8"/>
      <c r="BS123" s="7"/>
      <c r="BT123" s="7"/>
      <c r="BU123" s="2" t="s">
        <v>104</v>
      </c>
      <c r="BV123" s="2" t="s">
        <v>94</v>
      </c>
      <c r="BW123" s="2" t="s">
        <v>503</v>
      </c>
      <c r="BX123" s="2" t="s">
        <v>545</v>
      </c>
      <c r="BY123" s="2" t="s">
        <v>107</v>
      </c>
      <c r="BZ123" s="2" t="s">
        <v>97</v>
      </c>
    </row>
    <row r="124">
      <c r="A124" s="2" t="s">
        <v>546</v>
      </c>
      <c r="B124" s="2" t="s">
        <v>86</v>
      </c>
      <c r="C124" s="2" t="s">
        <v>547</v>
      </c>
      <c r="D124" s="2" t="s">
        <v>88</v>
      </c>
      <c r="E124" s="2" t="s">
        <v>89</v>
      </c>
      <c r="F124" s="2" t="s">
        <v>417</v>
      </c>
      <c r="G124" s="2" t="s">
        <v>417</v>
      </c>
      <c r="H124" s="2" t="s">
        <v>417</v>
      </c>
      <c r="I124" s="2" t="s">
        <v>548</v>
      </c>
      <c r="J124" s="2" t="s">
        <v>92</v>
      </c>
      <c r="K124" s="2" t="s">
        <v>549</v>
      </c>
      <c r="L124" s="3">
        <v>12.92</v>
      </c>
      <c r="M124" s="3">
        <v>13.57</v>
      </c>
      <c r="N124" s="3">
        <v>30.99</v>
      </c>
      <c r="O124" s="2" t="s">
        <v>94</v>
      </c>
      <c r="P124" s="2" t="s">
        <v>168</v>
      </c>
      <c r="Q124" s="2" t="s">
        <v>96</v>
      </c>
      <c r="R124" s="2" t="s">
        <v>97</v>
      </c>
      <c r="S124" s="2" t="s">
        <v>550</v>
      </c>
      <c r="T124" s="2" t="s">
        <v>417</v>
      </c>
      <c r="U124" s="2" t="s">
        <v>97</v>
      </c>
      <c r="V124" s="2" t="s">
        <v>99</v>
      </c>
      <c r="W124" s="2" t="s">
        <v>100</v>
      </c>
      <c r="X124" s="2" t="s">
        <v>97</v>
      </c>
      <c r="Y124" s="2" t="s">
        <v>101</v>
      </c>
      <c r="Z124" s="4">
        <v>105</v>
      </c>
      <c r="AA124" s="4">
        <f>=ROUNDDOWN(21,0)</f>
      </c>
      <c r="AB124" s="5">
        <v>5</v>
      </c>
      <c r="AC124" s="2" t="s">
        <v>551</v>
      </c>
      <c r="AD124" s="4">
        <v>80</v>
      </c>
      <c r="AE124" s="4">
        <v>150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>
        <v>1</v>
      </c>
      <c r="AQ124" s="8">
        <v>30.99</v>
      </c>
      <c r="AR124" s="4"/>
      <c r="AS124" s="8"/>
      <c r="AT124" s="7"/>
      <c r="AU124" s="7"/>
      <c r="AV124" s="4">
        <v>14</v>
      </c>
      <c r="AW124" s="8">
        <v>434.31</v>
      </c>
      <c r="AX124" s="4" t="s">
        <v>97</v>
      </c>
      <c r="AY124" s="8" t="s">
        <v>97</v>
      </c>
      <c r="AZ124" s="7" t="s">
        <v>97</v>
      </c>
      <c r="BA124" s="7" t="s">
        <v>97</v>
      </c>
      <c r="BB124" s="7">
        <v>0.0714</v>
      </c>
      <c r="BC124" s="4">
        <v>32</v>
      </c>
      <c r="BD124" s="8">
        <v>938.33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>
        <v>0.4629</v>
      </c>
      <c r="BJ124" s="4">
        <v>191</v>
      </c>
      <c r="BK124" s="8">
        <v>2559.28</v>
      </c>
      <c r="BL124" s="2" t="s">
        <v>552</v>
      </c>
      <c r="BM124" s="7">
        <v>0.0052</v>
      </c>
      <c r="BN124" s="7">
        <v>0.0121</v>
      </c>
      <c r="BO124" s="4">
        <v>1</v>
      </c>
      <c r="BP124" s="8">
        <v>30.99</v>
      </c>
      <c r="BQ124" s="4"/>
      <c r="BR124" s="8"/>
      <c r="BS124" s="7"/>
      <c r="BT124" s="7"/>
      <c r="BU124" s="2" t="s">
        <v>104</v>
      </c>
      <c r="BV124" s="2" t="s">
        <v>94</v>
      </c>
      <c r="BW124" s="2" t="s">
        <v>105</v>
      </c>
      <c r="BX124" s="2" t="s">
        <v>508</v>
      </c>
      <c r="BY124" s="2" t="s">
        <v>107</v>
      </c>
      <c r="BZ124" s="2" t="s">
        <v>97</v>
      </c>
    </row>
    <row r="125">
      <c r="A125" s="2" t="s">
        <v>553</v>
      </c>
      <c r="B125" s="2" t="s">
        <v>86</v>
      </c>
      <c r="C125" s="2" t="s">
        <v>547</v>
      </c>
      <c r="D125" s="2" t="s">
        <v>88</v>
      </c>
      <c r="E125" s="2" t="s">
        <v>89</v>
      </c>
      <c r="F125" s="2" t="s">
        <v>417</v>
      </c>
      <c r="G125" s="2" t="s">
        <v>417</v>
      </c>
      <c r="H125" s="2" t="s">
        <v>417</v>
      </c>
      <c r="I125" s="2" t="s">
        <v>548</v>
      </c>
      <c r="J125" s="2" t="s">
        <v>109</v>
      </c>
      <c r="K125" s="2" t="s">
        <v>549</v>
      </c>
      <c r="L125" s="3">
        <v>14.21</v>
      </c>
      <c r="M125" s="3">
        <v>14.92</v>
      </c>
      <c r="N125" s="3">
        <v>32.99</v>
      </c>
      <c r="O125" s="2" t="s">
        <v>94</v>
      </c>
      <c r="P125" s="2" t="s">
        <v>168</v>
      </c>
      <c r="Q125" s="2" t="s">
        <v>96</v>
      </c>
      <c r="R125" s="2" t="s">
        <v>97</v>
      </c>
      <c r="S125" s="2" t="s">
        <v>550</v>
      </c>
      <c r="T125" s="2" t="s">
        <v>417</v>
      </c>
      <c r="U125" s="2" t="s">
        <v>97</v>
      </c>
      <c r="V125" s="2" t="s">
        <v>99</v>
      </c>
      <c r="W125" s="2" t="s">
        <v>100</v>
      </c>
      <c r="X125" s="2" t="s">
        <v>97</v>
      </c>
      <c r="Y125" s="2" t="s">
        <v>101</v>
      </c>
      <c r="Z125" s="4">
        <v>195</v>
      </c>
      <c r="AA125" s="4">
        <f>=ROUNDDOWN(8.125,0)</f>
      </c>
      <c r="AB125" s="5">
        <v>24</v>
      </c>
      <c r="AC125" s="2" t="s">
        <v>137</v>
      </c>
      <c r="AD125" s="4">
        <v>180</v>
      </c>
      <c r="AE125" s="4">
        <v>310</v>
      </c>
      <c r="AF125" s="6">
        <v>65</v>
      </c>
      <c r="AG125" s="6"/>
      <c r="AH125" s="7">
        <v>0.9657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>
        <v>3</v>
      </c>
      <c r="AQ125" s="8">
        <v>89.97</v>
      </c>
      <c r="AR125" s="4"/>
      <c r="AS125" s="8"/>
      <c r="AT125" s="7"/>
      <c r="AU125" s="7"/>
      <c r="AV125" s="4" t="s">
        <v>97</v>
      </c>
      <c r="AW125" s="8" t="s">
        <v>97</v>
      </c>
      <c r="AX125" s="4" t="s">
        <v>97</v>
      </c>
      <c r="AY125" s="8" t="s">
        <v>97</v>
      </c>
      <c r="AZ125" s="7" t="s">
        <v>97</v>
      </c>
      <c r="BA125" s="7" t="s">
        <v>97</v>
      </c>
      <c r="BB125" s="7">
        <v>0.9286</v>
      </c>
      <c r="BC125" s="4" t="s">
        <v>97</v>
      </c>
      <c r="BD125" s="8" t="s">
        <v>97</v>
      </c>
      <c r="BE125" s="4" t="s">
        <v>97</v>
      </c>
      <c r="BF125" s="8" t="s">
        <v>97</v>
      </c>
      <c r="BG125" s="7" t="s">
        <v>97</v>
      </c>
      <c r="BH125" s="7" t="s">
        <v>97</v>
      </c>
      <c r="BI125" s="7" t="s">
        <v>97</v>
      </c>
      <c r="BJ125" s="4">
        <v>817</v>
      </c>
      <c r="BK125" s="8">
        <v>11893.29</v>
      </c>
      <c r="BL125" s="2" t="s">
        <v>554</v>
      </c>
      <c r="BM125" s="7">
        <v>0.0037</v>
      </c>
      <c r="BN125" s="7">
        <v>0.0076</v>
      </c>
      <c r="BO125" s="4">
        <v>3</v>
      </c>
      <c r="BP125" s="8">
        <v>89.97</v>
      </c>
      <c r="BQ125" s="4"/>
      <c r="BR125" s="8"/>
      <c r="BS125" s="7"/>
      <c r="BT125" s="7"/>
      <c r="BU125" s="2" t="s">
        <v>104</v>
      </c>
      <c r="BV125" s="2" t="s">
        <v>94</v>
      </c>
      <c r="BW125" s="2" t="s">
        <v>105</v>
      </c>
      <c r="BX125" s="2" t="s">
        <v>555</v>
      </c>
      <c r="BY125" s="2" t="s">
        <v>107</v>
      </c>
      <c r="BZ125" s="2" t="s">
        <v>97</v>
      </c>
    </row>
    <row r="126">
      <c r="A126" s="2" t="s">
        <v>556</v>
      </c>
      <c r="B126" s="2" t="s">
        <v>86</v>
      </c>
      <c r="C126" s="2" t="s">
        <v>547</v>
      </c>
      <c r="D126" s="2" t="s">
        <v>88</v>
      </c>
      <c r="E126" s="2" t="s">
        <v>89</v>
      </c>
      <c r="F126" s="2" t="s">
        <v>417</v>
      </c>
      <c r="G126" s="2" t="s">
        <v>417</v>
      </c>
      <c r="H126" s="2" t="s">
        <v>417</v>
      </c>
      <c r="I126" s="2" t="s">
        <v>557</v>
      </c>
      <c r="J126" s="2" t="s">
        <v>109</v>
      </c>
      <c r="K126" s="2" t="s">
        <v>549</v>
      </c>
      <c r="L126" s="3">
        <v>14.85</v>
      </c>
      <c r="M126" s="3">
        <v>15.59</v>
      </c>
      <c r="N126" s="3">
        <v>32.99</v>
      </c>
      <c r="O126" s="2" t="s">
        <v>94</v>
      </c>
      <c r="P126" s="2" t="s">
        <v>168</v>
      </c>
      <c r="Q126" s="2" t="s">
        <v>96</v>
      </c>
      <c r="R126" s="2" t="s">
        <v>97</v>
      </c>
      <c r="S126" s="2" t="s">
        <v>550</v>
      </c>
      <c r="T126" s="2" t="s">
        <v>417</v>
      </c>
      <c r="U126" s="2" t="s">
        <v>126</v>
      </c>
      <c r="V126" s="2" t="s">
        <v>99</v>
      </c>
      <c r="W126" s="2" t="s">
        <v>159</v>
      </c>
      <c r="X126" s="2" t="s">
        <v>97</v>
      </c>
      <c r="Y126" s="2" t="s">
        <v>558</v>
      </c>
      <c r="Z126" s="4">
        <v>202</v>
      </c>
      <c r="AA126" s="4">
        <f>=ROUNDDOWN(10.6315789473684,0)</f>
      </c>
      <c r="AB126" s="5">
        <v>19</v>
      </c>
      <c r="AC126" s="2" t="s">
        <v>137</v>
      </c>
      <c r="AD126" s="4">
        <v>60</v>
      </c>
      <c r="AE126" s="4">
        <v>410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>
        <v>10</v>
      </c>
      <c r="AQ126" s="8">
        <v>313.35</v>
      </c>
      <c r="AR126" s="4"/>
      <c r="AS126" s="8"/>
      <c r="AT126" s="7"/>
      <c r="AU126" s="7"/>
      <c r="AV126" s="4" t="s">
        <v>97</v>
      </c>
      <c r="AW126" s="8" t="s">
        <v>97</v>
      </c>
      <c r="AX126" s="4" t="s">
        <v>97</v>
      </c>
      <c r="AY126" s="8" t="s">
        <v>97</v>
      </c>
      <c r="AZ126" s="7" t="s">
        <v>97</v>
      </c>
      <c r="BA126" s="7" t="s">
        <v>97</v>
      </c>
      <c r="BB126" s="7" t="s">
        <v>97</v>
      </c>
      <c r="BC126" s="4" t="s">
        <v>97</v>
      </c>
      <c r="BD126" s="8" t="s">
        <v>97</v>
      </c>
      <c r="BE126" s="4" t="s">
        <v>97</v>
      </c>
      <c r="BF126" s="8" t="s">
        <v>97</v>
      </c>
      <c r="BG126" s="7" t="s">
        <v>97</v>
      </c>
      <c r="BH126" s="7" t="s">
        <v>97</v>
      </c>
      <c r="BI126" s="7" t="s">
        <v>97</v>
      </c>
      <c r="BJ126" s="4">
        <v>561</v>
      </c>
      <c r="BK126" s="8">
        <v>8735.94</v>
      </c>
      <c r="BL126" s="2" t="s">
        <v>559</v>
      </c>
      <c r="BM126" s="7">
        <v>0.0178</v>
      </c>
      <c r="BN126" s="7">
        <v>0.0359</v>
      </c>
      <c r="BO126" s="4">
        <v>10</v>
      </c>
      <c r="BP126" s="8">
        <v>313.35</v>
      </c>
      <c r="BQ126" s="4"/>
      <c r="BR126" s="8"/>
      <c r="BS126" s="7"/>
      <c r="BT126" s="7"/>
      <c r="BU126" s="2" t="s">
        <v>104</v>
      </c>
      <c r="BV126" s="2" t="s">
        <v>94</v>
      </c>
      <c r="BW126" s="2" t="s">
        <v>105</v>
      </c>
      <c r="BX126" s="2" t="s">
        <v>560</v>
      </c>
      <c r="BY126" s="2" t="s">
        <v>107</v>
      </c>
      <c r="BZ126" s="2" t="s">
        <v>97</v>
      </c>
    </row>
    <row r="127">
      <c r="A127" s="2" t="s">
        <v>561</v>
      </c>
      <c r="B127" s="2" t="s">
        <v>86</v>
      </c>
      <c r="C127" s="2" t="s">
        <v>547</v>
      </c>
      <c r="D127" s="2" t="s">
        <v>88</v>
      </c>
      <c r="E127" s="2" t="s">
        <v>89</v>
      </c>
      <c r="F127" s="2" t="s">
        <v>417</v>
      </c>
      <c r="G127" s="2" t="s">
        <v>417</v>
      </c>
      <c r="H127" s="2" t="s">
        <v>417</v>
      </c>
      <c r="I127" s="2" t="s">
        <v>548</v>
      </c>
      <c r="J127" s="2" t="s">
        <v>92</v>
      </c>
      <c r="K127" s="2" t="s">
        <v>505</v>
      </c>
      <c r="L127" s="3">
        <v>12.92</v>
      </c>
      <c r="M127" s="3">
        <v>13.57</v>
      </c>
      <c r="N127" s="3">
        <v>30.99</v>
      </c>
      <c r="O127" s="2" t="s">
        <v>94</v>
      </c>
      <c r="P127" s="2" t="s">
        <v>168</v>
      </c>
      <c r="Q127" s="2" t="s">
        <v>96</v>
      </c>
      <c r="R127" s="2" t="s">
        <v>97</v>
      </c>
      <c r="S127" s="2" t="s">
        <v>562</v>
      </c>
      <c r="T127" s="2" t="s">
        <v>417</v>
      </c>
      <c r="U127" s="2" t="s">
        <v>97</v>
      </c>
      <c r="V127" s="2" t="s">
        <v>99</v>
      </c>
      <c r="W127" s="2" t="s">
        <v>100</v>
      </c>
      <c r="X127" s="2" t="s">
        <v>97</v>
      </c>
      <c r="Y127" s="2" t="s">
        <v>101</v>
      </c>
      <c r="Z127" s="4">
        <v>188</v>
      </c>
      <c r="AA127" s="4">
        <f>=ROUNDDOWN(31.3333333333333,0)</f>
      </c>
      <c r="AB127" s="5">
        <v>6</v>
      </c>
      <c r="AC127" s="2" t="s">
        <v>563</v>
      </c>
      <c r="AD127" s="4">
        <v>40</v>
      </c>
      <c r="AE127" s="4">
        <v>40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1</v>
      </c>
      <c r="AQ127" s="8">
        <v>24.79</v>
      </c>
      <c r="AR127" s="4"/>
      <c r="AS127" s="8"/>
      <c r="AT127" s="7"/>
      <c r="AU127" s="7"/>
      <c r="AV127" s="4">
        <v>5</v>
      </c>
      <c r="AW127" s="8">
        <v>142.35</v>
      </c>
      <c r="AX127" s="4" t="s">
        <v>97</v>
      </c>
      <c r="AY127" s="8" t="s">
        <v>97</v>
      </c>
      <c r="AZ127" s="7" t="s">
        <v>97</v>
      </c>
      <c r="BA127" s="7" t="s">
        <v>97</v>
      </c>
      <c r="BB127" s="7">
        <v>0.1741</v>
      </c>
      <c r="BC127" s="4" t="s">
        <v>97</v>
      </c>
      <c r="BD127" s="8" t="s">
        <v>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>
        <v>0.1517</v>
      </c>
      <c r="BJ127" s="4">
        <v>259</v>
      </c>
      <c r="BK127" s="8">
        <v>3660.73</v>
      </c>
      <c r="BL127" s="2" t="s">
        <v>564</v>
      </c>
      <c r="BM127" s="7">
        <v>0.0039</v>
      </c>
      <c r="BN127" s="7">
        <v>0.0068</v>
      </c>
      <c r="BO127" s="4">
        <v>1</v>
      </c>
      <c r="BP127" s="8">
        <v>24.79</v>
      </c>
      <c r="BQ127" s="4"/>
      <c r="BR127" s="8"/>
      <c r="BS127" s="7"/>
      <c r="BT127" s="7"/>
      <c r="BU127" s="2" t="s">
        <v>104</v>
      </c>
      <c r="BV127" s="2" t="s">
        <v>94</v>
      </c>
      <c r="BW127" s="2" t="s">
        <v>105</v>
      </c>
      <c r="BX127" s="2" t="s">
        <v>421</v>
      </c>
      <c r="BY127" s="2" t="s">
        <v>107</v>
      </c>
      <c r="BZ127" s="2" t="s">
        <v>97</v>
      </c>
    </row>
    <row r="128">
      <c r="A128" s="2" t="s">
        <v>565</v>
      </c>
      <c r="B128" s="2" t="s">
        <v>86</v>
      </c>
      <c r="C128" s="2" t="s">
        <v>547</v>
      </c>
      <c r="D128" s="2" t="s">
        <v>88</v>
      </c>
      <c r="E128" s="2" t="s">
        <v>89</v>
      </c>
      <c r="F128" s="2" t="s">
        <v>417</v>
      </c>
      <c r="G128" s="2" t="s">
        <v>417</v>
      </c>
      <c r="H128" s="2" t="s">
        <v>417</v>
      </c>
      <c r="I128" s="2" t="s">
        <v>548</v>
      </c>
      <c r="J128" s="2" t="s">
        <v>109</v>
      </c>
      <c r="K128" s="2" t="s">
        <v>505</v>
      </c>
      <c r="L128" s="3">
        <v>14.21</v>
      </c>
      <c r="M128" s="3">
        <v>14.92</v>
      </c>
      <c r="N128" s="3">
        <v>32.99</v>
      </c>
      <c r="O128" s="2" t="s">
        <v>94</v>
      </c>
      <c r="P128" s="2" t="s">
        <v>168</v>
      </c>
      <c r="Q128" s="2" t="s">
        <v>96</v>
      </c>
      <c r="R128" s="2" t="s">
        <v>97</v>
      </c>
      <c r="S128" s="2" t="s">
        <v>562</v>
      </c>
      <c r="T128" s="2" t="s">
        <v>417</v>
      </c>
      <c r="U128" s="2" t="s">
        <v>97</v>
      </c>
      <c r="V128" s="2" t="s">
        <v>99</v>
      </c>
      <c r="W128" s="2" t="s">
        <v>100</v>
      </c>
      <c r="X128" s="2" t="s">
        <v>97</v>
      </c>
      <c r="Y128" s="2" t="s">
        <v>101</v>
      </c>
      <c r="Z128" s="4">
        <v>411</v>
      </c>
      <c r="AA128" s="4">
        <f>=ROUNDDOWN(11.7428571428571,0)</f>
      </c>
      <c r="AB128" s="5">
        <v>35</v>
      </c>
      <c r="AC128" s="2" t="s">
        <v>137</v>
      </c>
      <c r="AD128" s="4">
        <v>260</v>
      </c>
      <c r="AE128" s="4">
        <v>600</v>
      </c>
      <c r="AF128" s="6">
        <v>65</v>
      </c>
      <c r="AG128" s="6"/>
      <c r="AH128" s="7">
        <v>0.9227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1</v>
      </c>
      <c r="AQ128" s="8">
        <v>26.39</v>
      </c>
      <c r="AR128" s="4"/>
      <c r="AS128" s="8"/>
      <c r="AT128" s="7"/>
      <c r="AU128" s="7"/>
      <c r="AV128" s="4" t="s">
        <v>97</v>
      </c>
      <c r="AW128" s="8" t="s">
        <v>97</v>
      </c>
      <c r="AX128" s="4" t="s">
        <v>97</v>
      </c>
      <c r="AY128" s="8" t="s">
        <v>97</v>
      </c>
      <c r="AZ128" s="7" t="s">
        <v>97</v>
      </c>
      <c r="BA128" s="7" t="s">
        <v>97</v>
      </c>
      <c r="BB128" s="7">
        <v>0.1854</v>
      </c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 t="s">
        <v>97</v>
      </c>
      <c r="BJ128" s="4">
        <v>1265</v>
      </c>
      <c r="BK128" s="8">
        <v>18687.7</v>
      </c>
      <c r="BL128" s="2" t="s">
        <v>566</v>
      </c>
      <c r="BM128" s="7">
        <v>0.0008</v>
      </c>
      <c r="BN128" s="7">
        <v>0.0014</v>
      </c>
      <c r="BO128" s="4">
        <v>1</v>
      </c>
      <c r="BP128" s="8">
        <v>26.39</v>
      </c>
      <c r="BQ128" s="4"/>
      <c r="BR128" s="8"/>
      <c r="BS128" s="7"/>
      <c r="BT128" s="7"/>
      <c r="BU128" s="2" t="s">
        <v>104</v>
      </c>
      <c r="BV128" s="2" t="s">
        <v>94</v>
      </c>
      <c r="BW128" s="2" t="s">
        <v>105</v>
      </c>
      <c r="BX128" s="2" t="s">
        <v>567</v>
      </c>
      <c r="BY128" s="2" t="s">
        <v>107</v>
      </c>
      <c r="BZ128" s="2" t="s">
        <v>97</v>
      </c>
    </row>
    <row r="129">
      <c r="A129" s="2" t="s">
        <v>568</v>
      </c>
      <c r="B129" s="2" t="s">
        <v>86</v>
      </c>
      <c r="C129" s="2" t="s">
        <v>547</v>
      </c>
      <c r="D129" s="2" t="s">
        <v>88</v>
      </c>
      <c r="E129" s="2" t="s">
        <v>89</v>
      </c>
      <c r="F129" s="2" t="s">
        <v>417</v>
      </c>
      <c r="G129" s="2" t="s">
        <v>417</v>
      </c>
      <c r="H129" s="2" t="s">
        <v>417</v>
      </c>
      <c r="I129" s="2" t="s">
        <v>548</v>
      </c>
      <c r="J129" s="2" t="s">
        <v>114</v>
      </c>
      <c r="K129" s="2" t="s">
        <v>505</v>
      </c>
      <c r="L129" s="3">
        <v>16.75</v>
      </c>
      <c r="M129" s="3">
        <v>17.59</v>
      </c>
      <c r="N129" s="3">
        <v>37.99</v>
      </c>
      <c r="O129" s="2" t="s">
        <v>94</v>
      </c>
      <c r="P129" s="2" t="s">
        <v>168</v>
      </c>
      <c r="Q129" s="2" t="s">
        <v>96</v>
      </c>
      <c r="R129" s="2" t="s">
        <v>97</v>
      </c>
      <c r="S129" s="2" t="s">
        <v>562</v>
      </c>
      <c r="T129" s="2" t="s">
        <v>417</v>
      </c>
      <c r="U129" s="2" t="s">
        <v>97</v>
      </c>
      <c r="V129" s="2" t="s">
        <v>99</v>
      </c>
      <c r="W129" s="2" t="s">
        <v>100</v>
      </c>
      <c r="X129" s="2" t="s">
        <v>97</v>
      </c>
      <c r="Y129" s="2" t="s">
        <v>101</v>
      </c>
      <c r="Z129" s="4">
        <v>243</v>
      </c>
      <c r="AA129" s="4">
        <f>=ROUNDDOWN(24.0594059405941,0)</f>
      </c>
      <c r="AB129" s="5">
        <v>10.1</v>
      </c>
      <c r="AC129" s="2" t="s">
        <v>97</v>
      </c>
      <c r="AD129" s="4"/>
      <c r="AE129" s="4"/>
      <c r="AF129" s="6">
        <v>65</v>
      </c>
      <c r="AG129" s="6"/>
      <c r="AH129" s="7">
        <v>0.9313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3</v>
      </c>
      <c r="AQ129" s="8">
        <v>91.17</v>
      </c>
      <c r="AR129" s="4"/>
      <c r="AS129" s="8"/>
      <c r="AT129" s="7"/>
      <c r="AU129" s="7"/>
      <c r="AV129" s="4" t="s">
        <v>97</v>
      </c>
      <c r="AW129" s="8" t="s">
        <v>97</v>
      </c>
      <c r="AX129" s="4" t="s">
        <v>97</v>
      </c>
      <c r="AY129" s="8" t="s">
        <v>97</v>
      </c>
      <c r="AZ129" s="7" t="s">
        <v>97</v>
      </c>
      <c r="BA129" s="7" t="s">
        <v>97</v>
      </c>
      <c r="BB129" s="7">
        <v>0.6405</v>
      </c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 t="s">
        <v>97</v>
      </c>
      <c r="BJ129" s="4">
        <v>322</v>
      </c>
      <c r="BK129" s="8">
        <v>5956.22</v>
      </c>
      <c r="BL129" s="2" t="s">
        <v>569</v>
      </c>
      <c r="BM129" s="7">
        <v>0.0093</v>
      </c>
      <c r="BN129" s="7">
        <v>0.0153</v>
      </c>
      <c r="BO129" s="4">
        <v>3</v>
      </c>
      <c r="BP129" s="8">
        <v>91.17</v>
      </c>
      <c r="BQ129" s="4"/>
      <c r="BR129" s="8"/>
      <c r="BS129" s="7"/>
      <c r="BT129" s="7"/>
      <c r="BU129" s="2" t="s">
        <v>104</v>
      </c>
      <c r="BV129" s="2" t="s">
        <v>94</v>
      </c>
      <c r="BW129" s="2" t="s">
        <v>105</v>
      </c>
      <c r="BX129" s="2" t="s">
        <v>570</v>
      </c>
      <c r="BY129" s="2" t="s">
        <v>107</v>
      </c>
      <c r="BZ129" s="2" t="s">
        <v>97</v>
      </c>
    </row>
    <row r="130">
      <c r="A130" s="2" t="s">
        <v>571</v>
      </c>
      <c r="B130" s="2" t="s">
        <v>86</v>
      </c>
      <c r="C130" s="2" t="s">
        <v>547</v>
      </c>
      <c r="D130" s="2" t="s">
        <v>88</v>
      </c>
      <c r="E130" s="2" t="s">
        <v>89</v>
      </c>
      <c r="F130" s="2" t="s">
        <v>417</v>
      </c>
      <c r="G130" s="2" t="s">
        <v>417</v>
      </c>
      <c r="H130" s="2" t="s">
        <v>417</v>
      </c>
      <c r="I130" s="2" t="s">
        <v>548</v>
      </c>
      <c r="J130" s="2" t="s">
        <v>109</v>
      </c>
      <c r="K130" s="2" t="s">
        <v>239</v>
      </c>
      <c r="L130" s="3">
        <v>14.21</v>
      </c>
      <c r="M130" s="3">
        <v>14.92</v>
      </c>
      <c r="N130" s="3">
        <v>32.99</v>
      </c>
      <c r="O130" s="2" t="s">
        <v>94</v>
      </c>
      <c r="P130" s="2" t="s">
        <v>187</v>
      </c>
      <c r="Q130" s="2" t="s">
        <v>96</v>
      </c>
      <c r="R130" s="2" t="s">
        <v>97</v>
      </c>
      <c r="S130" s="2" t="s">
        <v>572</v>
      </c>
      <c r="T130" s="2" t="s">
        <v>417</v>
      </c>
      <c r="U130" s="2" t="s">
        <v>97</v>
      </c>
      <c r="V130" s="2" t="s">
        <v>99</v>
      </c>
      <c r="W130" s="2" t="s">
        <v>100</v>
      </c>
      <c r="X130" s="2" t="s">
        <v>97</v>
      </c>
      <c r="Y130" s="2" t="s">
        <v>101</v>
      </c>
      <c r="Z130" s="4">
        <v>223</v>
      </c>
      <c r="AA130" s="4">
        <f>=ROUNDDOWN(10.1363636363636,0)</f>
      </c>
      <c r="AB130" s="5">
        <v>22</v>
      </c>
      <c r="AC130" s="2" t="s">
        <v>137</v>
      </c>
      <c r="AD130" s="4">
        <v>180</v>
      </c>
      <c r="AE130" s="4">
        <v>470</v>
      </c>
      <c r="AF130" s="6">
        <v>65</v>
      </c>
      <c r="AG130" s="6"/>
      <c r="AH130" s="7">
        <v>0.97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4</v>
      </c>
      <c r="AQ130" s="8">
        <v>105.56</v>
      </c>
      <c r="AR130" s="4"/>
      <c r="AS130" s="8"/>
      <c r="AT130" s="7"/>
      <c r="AU130" s="7"/>
      <c r="AV130" s="4">
        <v>5</v>
      </c>
      <c r="AW130" s="8">
        <v>135.95</v>
      </c>
      <c r="AX130" s="4" t="s">
        <v>97</v>
      </c>
      <c r="AY130" s="8" t="s">
        <v>97</v>
      </c>
      <c r="AZ130" s="7" t="s">
        <v>97</v>
      </c>
      <c r="BA130" s="7" t="s">
        <v>97</v>
      </c>
      <c r="BB130" s="7">
        <v>0.7765</v>
      </c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>
        <v>0.1449</v>
      </c>
      <c r="BJ130" s="4">
        <v>792</v>
      </c>
      <c r="BK130" s="8">
        <v>11947.49</v>
      </c>
      <c r="BL130" s="2" t="s">
        <v>573</v>
      </c>
      <c r="BM130" s="7">
        <v>0.0051</v>
      </c>
      <c r="BN130" s="7">
        <v>0.0088</v>
      </c>
      <c r="BO130" s="4">
        <v>4</v>
      </c>
      <c r="BP130" s="8">
        <v>105.56</v>
      </c>
      <c r="BQ130" s="4"/>
      <c r="BR130" s="8"/>
      <c r="BS130" s="7"/>
      <c r="BT130" s="7"/>
      <c r="BU130" s="2" t="s">
        <v>104</v>
      </c>
      <c r="BV130" s="2" t="s">
        <v>94</v>
      </c>
      <c r="BW130" s="2" t="s">
        <v>105</v>
      </c>
      <c r="BX130" s="2" t="s">
        <v>567</v>
      </c>
      <c r="BY130" s="2" t="s">
        <v>107</v>
      </c>
      <c r="BZ130" s="2" t="s">
        <v>97</v>
      </c>
    </row>
    <row r="131">
      <c r="A131" s="2" t="s">
        <v>574</v>
      </c>
      <c r="B131" s="2" t="s">
        <v>86</v>
      </c>
      <c r="C131" s="2" t="s">
        <v>547</v>
      </c>
      <c r="D131" s="2" t="s">
        <v>88</v>
      </c>
      <c r="E131" s="2" t="s">
        <v>89</v>
      </c>
      <c r="F131" s="2" t="s">
        <v>417</v>
      </c>
      <c r="G131" s="2" t="s">
        <v>417</v>
      </c>
      <c r="H131" s="2" t="s">
        <v>417</v>
      </c>
      <c r="I131" s="2" t="s">
        <v>548</v>
      </c>
      <c r="J131" s="2" t="s">
        <v>114</v>
      </c>
      <c r="K131" s="2" t="s">
        <v>239</v>
      </c>
      <c r="L131" s="3">
        <v>16.75</v>
      </c>
      <c r="M131" s="3">
        <v>17.59</v>
      </c>
      <c r="N131" s="3">
        <v>37.99</v>
      </c>
      <c r="O131" s="2" t="s">
        <v>94</v>
      </c>
      <c r="P131" s="2" t="s">
        <v>168</v>
      </c>
      <c r="Q131" s="2" t="s">
        <v>96</v>
      </c>
      <c r="R131" s="2" t="s">
        <v>97</v>
      </c>
      <c r="S131" s="2" t="s">
        <v>572</v>
      </c>
      <c r="T131" s="2" t="s">
        <v>417</v>
      </c>
      <c r="U131" s="2" t="s">
        <v>97</v>
      </c>
      <c r="V131" s="2" t="s">
        <v>99</v>
      </c>
      <c r="W131" s="2" t="s">
        <v>100</v>
      </c>
      <c r="X131" s="2" t="s">
        <v>97</v>
      </c>
      <c r="Y131" s="2" t="s">
        <v>101</v>
      </c>
      <c r="Z131" s="4">
        <v>49</v>
      </c>
      <c r="AA131" s="4">
        <f>=ROUNDDOWN(3.12101910828025,0)</f>
      </c>
      <c r="AB131" s="5">
        <v>15.7</v>
      </c>
      <c r="AC131" s="2" t="s">
        <v>137</v>
      </c>
      <c r="AD131" s="4">
        <v>100</v>
      </c>
      <c r="AE131" s="4">
        <v>460</v>
      </c>
      <c r="AF131" s="6">
        <v>65</v>
      </c>
      <c r="AG131" s="6"/>
      <c r="AH131" s="7">
        <v>0.7554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>
        <v>1</v>
      </c>
      <c r="AQ131" s="8">
        <v>30.39</v>
      </c>
      <c r="AR131" s="4"/>
      <c r="AS131" s="8"/>
      <c r="AT131" s="7"/>
      <c r="AU131" s="7"/>
      <c r="AV131" s="4" t="s">
        <v>97</v>
      </c>
      <c r="AW131" s="8" t="s">
        <v>97</v>
      </c>
      <c r="AX131" s="4" t="s">
        <v>97</v>
      </c>
      <c r="AY131" s="8" t="s">
        <v>97</v>
      </c>
      <c r="AZ131" s="7" t="s">
        <v>97</v>
      </c>
      <c r="BA131" s="7" t="s">
        <v>97</v>
      </c>
      <c r="BB131" s="7">
        <v>0.2235</v>
      </c>
      <c r="BC131" s="4" t="s">
        <v>97</v>
      </c>
      <c r="BD131" s="8" t="s">
        <v>97</v>
      </c>
      <c r="BE131" s="4" t="s">
        <v>97</v>
      </c>
      <c r="BF131" s="8" t="s">
        <v>97</v>
      </c>
      <c r="BG131" s="7" t="s">
        <v>97</v>
      </c>
      <c r="BH131" s="7" t="s">
        <v>97</v>
      </c>
      <c r="BI131" s="7" t="s">
        <v>97</v>
      </c>
      <c r="BJ131" s="4">
        <v>362</v>
      </c>
      <c r="BK131" s="8">
        <v>6585.72</v>
      </c>
      <c r="BL131" s="2" t="s">
        <v>575</v>
      </c>
      <c r="BM131" s="7">
        <v>0.0028</v>
      </c>
      <c r="BN131" s="7">
        <v>0.0046</v>
      </c>
      <c r="BO131" s="4">
        <v>1</v>
      </c>
      <c r="BP131" s="8">
        <v>30.39</v>
      </c>
      <c r="BQ131" s="4"/>
      <c r="BR131" s="8"/>
      <c r="BS131" s="7"/>
      <c r="BT131" s="7"/>
      <c r="BU131" s="2" t="s">
        <v>104</v>
      </c>
      <c r="BV131" s="2" t="s">
        <v>94</v>
      </c>
      <c r="BW131" s="2" t="s">
        <v>105</v>
      </c>
      <c r="BX131" s="2" t="s">
        <v>424</v>
      </c>
      <c r="BY131" s="2" t="s">
        <v>107</v>
      </c>
      <c r="BZ131" s="2" t="s">
        <v>97</v>
      </c>
    </row>
    <row r="132">
      <c r="A132" s="2" t="s">
        <v>576</v>
      </c>
      <c r="B132" s="2" t="s">
        <v>86</v>
      </c>
      <c r="C132" s="2" t="s">
        <v>547</v>
      </c>
      <c r="D132" s="2" t="s">
        <v>88</v>
      </c>
      <c r="E132" s="2" t="s">
        <v>89</v>
      </c>
      <c r="F132" s="2" t="s">
        <v>417</v>
      </c>
      <c r="G132" s="2" t="s">
        <v>417</v>
      </c>
      <c r="H132" s="2" t="s">
        <v>417</v>
      </c>
      <c r="I132" s="2" t="s">
        <v>548</v>
      </c>
      <c r="J132" s="2" t="s">
        <v>415</v>
      </c>
      <c r="K132" s="2" t="s">
        <v>512</v>
      </c>
      <c r="L132" s="3">
        <v>11.18</v>
      </c>
      <c r="M132" s="3">
        <v>11.74</v>
      </c>
      <c r="N132" s="3">
        <v>27.99</v>
      </c>
      <c r="O132" s="2" t="s">
        <v>94</v>
      </c>
      <c r="P132" s="2" t="s">
        <v>168</v>
      </c>
      <c r="Q132" s="2" t="s">
        <v>96</v>
      </c>
      <c r="R132" s="2" t="s">
        <v>97</v>
      </c>
      <c r="S132" s="2" t="s">
        <v>577</v>
      </c>
      <c r="T132" s="2" t="s">
        <v>417</v>
      </c>
      <c r="U132" s="2" t="s">
        <v>264</v>
      </c>
      <c r="V132" s="2" t="s">
        <v>99</v>
      </c>
      <c r="W132" s="2" t="s">
        <v>100</v>
      </c>
      <c r="X132" s="2" t="s">
        <v>97</v>
      </c>
      <c r="Y132" s="2" t="s">
        <v>578</v>
      </c>
      <c r="Z132" s="4">
        <v>173</v>
      </c>
      <c r="AA132" s="4">
        <f>=ROUNDDOWN(86.5,0)</f>
      </c>
      <c r="AB132" s="5">
        <v>2</v>
      </c>
      <c r="AC132" s="2" t="s">
        <v>579</v>
      </c>
      <c r="AD132" s="4">
        <v>80</v>
      </c>
      <c r="AE132" s="4">
        <v>120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>
        <v>1</v>
      </c>
      <c r="AQ132" s="8">
        <v>22.39</v>
      </c>
      <c r="AR132" s="4"/>
      <c r="AS132" s="8"/>
      <c r="AT132" s="7"/>
      <c r="AU132" s="7"/>
      <c r="AV132" s="4">
        <v>4</v>
      </c>
      <c r="AW132" s="8">
        <v>110.16</v>
      </c>
      <c r="AX132" s="4" t="s">
        <v>97</v>
      </c>
      <c r="AY132" s="8" t="s">
        <v>97</v>
      </c>
      <c r="AZ132" s="7" t="s">
        <v>97</v>
      </c>
      <c r="BA132" s="7" t="s">
        <v>97</v>
      </c>
      <c r="BB132" s="7">
        <v>0.2032</v>
      </c>
      <c r="BC132" s="4" t="s">
        <v>97</v>
      </c>
      <c r="BD132" s="8" t="s">
        <v>97</v>
      </c>
      <c r="BE132" s="4" t="s">
        <v>97</v>
      </c>
      <c r="BF132" s="8" t="s">
        <v>97</v>
      </c>
      <c r="BG132" s="7" t="s">
        <v>97</v>
      </c>
      <c r="BH132" s="7" t="s">
        <v>97</v>
      </c>
      <c r="BI132" s="7">
        <v>0.1174</v>
      </c>
      <c r="BJ132" s="4">
        <v>40</v>
      </c>
      <c r="BK132" s="8">
        <v>510.4</v>
      </c>
      <c r="BL132" s="2" t="s">
        <v>580</v>
      </c>
      <c r="BM132" s="7">
        <v>0.025</v>
      </c>
      <c r="BN132" s="7">
        <v>0.0439</v>
      </c>
      <c r="BO132" s="4">
        <v>1</v>
      </c>
      <c r="BP132" s="8">
        <v>22.39</v>
      </c>
      <c r="BQ132" s="4"/>
      <c r="BR132" s="8"/>
      <c r="BS132" s="7"/>
      <c r="BT132" s="7"/>
      <c r="BU132" s="2" t="s">
        <v>104</v>
      </c>
      <c r="BV132" s="2" t="s">
        <v>94</v>
      </c>
      <c r="BW132" s="2" t="s">
        <v>105</v>
      </c>
      <c r="BX132" s="2" t="s">
        <v>421</v>
      </c>
      <c r="BY132" s="2" t="s">
        <v>107</v>
      </c>
      <c r="BZ132" s="2" t="s">
        <v>97</v>
      </c>
    </row>
    <row r="133">
      <c r="A133" s="2" t="s">
        <v>581</v>
      </c>
      <c r="B133" s="2" t="s">
        <v>86</v>
      </c>
      <c r="C133" s="2" t="s">
        <v>547</v>
      </c>
      <c r="D133" s="2" t="s">
        <v>88</v>
      </c>
      <c r="E133" s="2" t="s">
        <v>89</v>
      </c>
      <c r="F133" s="2" t="s">
        <v>417</v>
      </c>
      <c r="G133" s="2" t="s">
        <v>417</v>
      </c>
      <c r="H133" s="2" t="s">
        <v>417</v>
      </c>
      <c r="I133" s="2" t="s">
        <v>548</v>
      </c>
      <c r="J133" s="2" t="s">
        <v>109</v>
      </c>
      <c r="K133" s="2" t="s">
        <v>512</v>
      </c>
      <c r="L133" s="3">
        <v>14.21</v>
      </c>
      <c r="M133" s="3">
        <v>14.92</v>
      </c>
      <c r="N133" s="3">
        <v>32.99</v>
      </c>
      <c r="O133" s="2" t="s">
        <v>94</v>
      </c>
      <c r="P133" s="2" t="s">
        <v>168</v>
      </c>
      <c r="Q133" s="2" t="s">
        <v>96</v>
      </c>
      <c r="R133" s="2" t="s">
        <v>97</v>
      </c>
      <c r="S133" s="2" t="s">
        <v>577</v>
      </c>
      <c r="T133" s="2" t="s">
        <v>417</v>
      </c>
      <c r="U133" s="2" t="s">
        <v>271</v>
      </c>
      <c r="V133" s="2" t="s">
        <v>99</v>
      </c>
      <c r="W133" s="2" t="s">
        <v>100</v>
      </c>
      <c r="X133" s="2" t="s">
        <v>97</v>
      </c>
      <c r="Y133" s="2" t="s">
        <v>578</v>
      </c>
      <c r="Z133" s="4">
        <v>152</v>
      </c>
      <c r="AA133" s="4">
        <f>=ROUNDDOWN(25.3333333333333,0)</f>
      </c>
      <c r="AB133" s="5">
        <v>6</v>
      </c>
      <c r="AC133" s="2" t="s">
        <v>563</v>
      </c>
      <c r="AD133" s="4">
        <v>80</v>
      </c>
      <c r="AE133" s="4">
        <v>80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>
        <v>2</v>
      </c>
      <c r="AQ133" s="8">
        <v>52.78</v>
      </c>
      <c r="AR133" s="4"/>
      <c r="AS133" s="8"/>
      <c r="AT133" s="7"/>
      <c r="AU133" s="7"/>
      <c r="AV133" s="4" t="s">
        <v>97</v>
      </c>
      <c r="AW133" s="8" t="s">
        <v>97</v>
      </c>
      <c r="AX133" s="4" t="s">
        <v>97</v>
      </c>
      <c r="AY133" s="8" t="s">
        <v>97</v>
      </c>
      <c r="AZ133" s="7" t="s">
        <v>97</v>
      </c>
      <c r="BA133" s="7" t="s">
        <v>97</v>
      </c>
      <c r="BB133" s="7">
        <v>0.4791</v>
      </c>
      <c r="BC133" s="4" t="s">
        <v>97</v>
      </c>
      <c r="BD133" s="8" t="s">
        <v>97</v>
      </c>
      <c r="BE133" s="4" t="s">
        <v>97</v>
      </c>
      <c r="BF133" s="8" t="s">
        <v>97</v>
      </c>
      <c r="BG133" s="7" t="s">
        <v>97</v>
      </c>
      <c r="BH133" s="7" t="s">
        <v>97</v>
      </c>
      <c r="BI133" s="7" t="s">
        <v>97</v>
      </c>
      <c r="BJ133" s="4">
        <v>71</v>
      </c>
      <c r="BK133" s="8">
        <v>1152.39</v>
      </c>
      <c r="BL133" s="2" t="s">
        <v>582</v>
      </c>
      <c r="BM133" s="7">
        <v>0.0282</v>
      </c>
      <c r="BN133" s="7">
        <v>0.0458</v>
      </c>
      <c r="BO133" s="4">
        <v>2</v>
      </c>
      <c r="BP133" s="8">
        <v>52.78</v>
      </c>
      <c r="BQ133" s="4"/>
      <c r="BR133" s="8"/>
      <c r="BS133" s="7"/>
      <c r="BT133" s="7"/>
      <c r="BU133" s="2" t="s">
        <v>104</v>
      </c>
      <c r="BV133" s="2" t="s">
        <v>94</v>
      </c>
      <c r="BW133" s="2" t="s">
        <v>105</v>
      </c>
      <c r="BX133" s="2" t="s">
        <v>394</v>
      </c>
      <c r="BY133" s="2" t="s">
        <v>107</v>
      </c>
      <c r="BZ133" s="2" t="s">
        <v>97</v>
      </c>
    </row>
    <row r="134">
      <c r="A134" s="2" t="s">
        <v>583</v>
      </c>
      <c r="B134" s="2" t="s">
        <v>86</v>
      </c>
      <c r="C134" s="2" t="s">
        <v>547</v>
      </c>
      <c r="D134" s="2" t="s">
        <v>88</v>
      </c>
      <c r="E134" s="2" t="s">
        <v>89</v>
      </c>
      <c r="F134" s="2" t="s">
        <v>417</v>
      </c>
      <c r="G134" s="2" t="s">
        <v>417</v>
      </c>
      <c r="H134" s="2" t="s">
        <v>417</v>
      </c>
      <c r="I134" s="2" t="s">
        <v>548</v>
      </c>
      <c r="J134" s="2" t="s">
        <v>114</v>
      </c>
      <c r="K134" s="2" t="s">
        <v>512</v>
      </c>
      <c r="L134" s="3">
        <v>16.75</v>
      </c>
      <c r="M134" s="3">
        <v>17.59</v>
      </c>
      <c r="N134" s="3">
        <v>37.99</v>
      </c>
      <c r="O134" s="2" t="s">
        <v>94</v>
      </c>
      <c r="P134" s="2" t="s">
        <v>168</v>
      </c>
      <c r="Q134" s="2" t="s">
        <v>96</v>
      </c>
      <c r="R134" s="2" t="s">
        <v>97</v>
      </c>
      <c r="S134" s="2" t="s">
        <v>577</v>
      </c>
      <c r="T134" s="2" t="s">
        <v>417</v>
      </c>
      <c r="U134" s="2" t="s">
        <v>271</v>
      </c>
      <c r="V134" s="2" t="s">
        <v>99</v>
      </c>
      <c r="W134" s="2" t="s">
        <v>100</v>
      </c>
      <c r="X134" s="2" t="s">
        <v>97</v>
      </c>
      <c r="Y134" s="2" t="s">
        <v>578</v>
      </c>
      <c r="Z134" s="4">
        <v>51</v>
      </c>
      <c r="AA134" s="4">
        <f>=ROUNDDOWN(12.75,0)</f>
      </c>
      <c r="AB134" s="5">
        <v>4</v>
      </c>
      <c r="AC134" s="2" t="s">
        <v>579</v>
      </c>
      <c r="AD134" s="4">
        <v>110</v>
      </c>
      <c r="AE134" s="4">
        <v>160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1</v>
      </c>
      <c r="AQ134" s="8">
        <v>34.99</v>
      </c>
      <c r="AR134" s="4"/>
      <c r="AS134" s="8"/>
      <c r="AT134" s="7"/>
      <c r="AU134" s="7"/>
      <c r="AV134" s="4" t="s">
        <v>97</v>
      </c>
      <c r="AW134" s="8" t="s">
        <v>97</v>
      </c>
      <c r="AX134" s="4" t="s">
        <v>97</v>
      </c>
      <c r="AY134" s="8" t="s">
        <v>97</v>
      </c>
      <c r="AZ134" s="7" t="s">
        <v>97</v>
      </c>
      <c r="BA134" s="7" t="s">
        <v>97</v>
      </c>
      <c r="BB134" s="7">
        <v>0.3176</v>
      </c>
      <c r="BC134" s="4" t="s">
        <v>97</v>
      </c>
      <c r="BD134" s="8" t="s">
        <v>97</v>
      </c>
      <c r="BE134" s="4" t="s">
        <v>97</v>
      </c>
      <c r="BF134" s="8" t="s">
        <v>97</v>
      </c>
      <c r="BG134" s="7" t="s">
        <v>97</v>
      </c>
      <c r="BH134" s="7" t="s">
        <v>97</v>
      </c>
      <c r="BI134" s="7" t="s">
        <v>97</v>
      </c>
      <c r="BJ134" s="4">
        <v>52</v>
      </c>
      <c r="BK134" s="8">
        <v>1007.86</v>
      </c>
      <c r="BL134" s="2" t="s">
        <v>584</v>
      </c>
      <c r="BM134" s="7">
        <v>0.0192</v>
      </c>
      <c r="BN134" s="7">
        <v>0.0347</v>
      </c>
      <c r="BO134" s="4">
        <v>1</v>
      </c>
      <c r="BP134" s="8">
        <v>34.99</v>
      </c>
      <c r="BQ134" s="4"/>
      <c r="BR134" s="8"/>
      <c r="BS134" s="7"/>
      <c r="BT134" s="7"/>
      <c r="BU134" s="2" t="s">
        <v>104</v>
      </c>
      <c r="BV134" s="2" t="s">
        <v>94</v>
      </c>
      <c r="BW134" s="2" t="s">
        <v>105</v>
      </c>
      <c r="BX134" s="2" t="s">
        <v>585</v>
      </c>
      <c r="BY134" s="2" t="s">
        <v>107</v>
      </c>
      <c r="BZ134" s="2" t="s">
        <v>97</v>
      </c>
    </row>
    <row r="135">
      <c r="A135" s="2" t="s">
        <v>586</v>
      </c>
      <c r="B135" s="2" t="s">
        <v>86</v>
      </c>
      <c r="C135" s="2" t="s">
        <v>547</v>
      </c>
      <c r="D135" s="2" t="s">
        <v>88</v>
      </c>
      <c r="E135" s="2" t="s">
        <v>89</v>
      </c>
      <c r="F135" s="2" t="s">
        <v>417</v>
      </c>
      <c r="G135" s="2" t="s">
        <v>417</v>
      </c>
      <c r="H135" s="2" t="s">
        <v>417</v>
      </c>
      <c r="I135" s="2" t="s">
        <v>548</v>
      </c>
      <c r="J135" s="2" t="s">
        <v>92</v>
      </c>
      <c r="K135" s="2" t="s">
        <v>123</v>
      </c>
      <c r="L135" s="3">
        <v>12.92</v>
      </c>
      <c r="M135" s="3">
        <v>13.57</v>
      </c>
      <c r="N135" s="3">
        <v>30.99</v>
      </c>
      <c r="O135" s="2" t="s">
        <v>94</v>
      </c>
      <c r="P135" s="2" t="s">
        <v>168</v>
      </c>
      <c r="Q135" s="2" t="s">
        <v>96</v>
      </c>
      <c r="R135" s="2" t="s">
        <v>97</v>
      </c>
      <c r="S135" s="2" t="s">
        <v>587</v>
      </c>
      <c r="T135" s="2" t="s">
        <v>417</v>
      </c>
      <c r="U135" s="2" t="s">
        <v>97</v>
      </c>
      <c r="V135" s="2" t="s">
        <v>99</v>
      </c>
      <c r="W135" s="2" t="s">
        <v>100</v>
      </c>
      <c r="X135" s="2" t="s">
        <v>97</v>
      </c>
      <c r="Y135" s="2" t="s">
        <v>101</v>
      </c>
      <c r="Z135" s="4">
        <v>375</v>
      </c>
      <c r="AA135" s="4">
        <f>=ROUNDDOWN(62.5,0)</f>
      </c>
      <c r="AB135" s="5">
        <v>6</v>
      </c>
      <c r="AC135" s="2" t="s">
        <v>97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>
        <v>1</v>
      </c>
      <c r="AQ135" s="8">
        <v>24.79</v>
      </c>
      <c r="AR135" s="4"/>
      <c r="AS135" s="8"/>
      <c r="AT135" s="7"/>
      <c r="AU135" s="7"/>
      <c r="AV135" s="4">
        <v>3</v>
      </c>
      <c r="AW135" s="8">
        <v>85.57</v>
      </c>
      <c r="AX135" s="4" t="s">
        <v>97</v>
      </c>
      <c r="AY135" s="8" t="s">
        <v>97</v>
      </c>
      <c r="AZ135" s="7" t="s">
        <v>97</v>
      </c>
      <c r="BA135" s="7" t="s">
        <v>97</v>
      </c>
      <c r="BB135" s="7">
        <v>0.2897</v>
      </c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>
        <v>0.0912</v>
      </c>
      <c r="BJ135" s="4">
        <v>159</v>
      </c>
      <c r="BK135" s="8">
        <v>2198.12</v>
      </c>
      <c r="BL135" s="2" t="s">
        <v>588</v>
      </c>
      <c r="BM135" s="7">
        <v>0.0063</v>
      </c>
      <c r="BN135" s="7">
        <v>0.0113</v>
      </c>
      <c r="BO135" s="4">
        <v>1</v>
      </c>
      <c r="BP135" s="8">
        <v>24.79</v>
      </c>
      <c r="BQ135" s="4"/>
      <c r="BR135" s="8"/>
      <c r="BS135" s="7"/>
      <c r="BT135" s="7"/>
      <c r="BU135" s="2" t="s">
        <v>104</v>
      </c>
      <c r="BV135" s="2" t="s">
        <v>94</v>
      </c>
      <c r="BW135" s="2" t="s">
        <v>105</v>
      </c>
      <c r="BX135" s="2" t="s">
        <v>567</v>
      </c>
      <c r="BY135" s="2" t="s">
        <v>107</v>
      </c>
      <c r="BZ135" s="2" t="s">
        <v>97</v>
      </c>
    </row>
    <row r="136">
      <c r="A136" s="2" t="s">
        <v>589</v>
      </c>
      <c r="B136" s="2" t="s">
        <v>86</v>
      </c>
      <c r="C136" s="2" t="s">
        <v>547</v>
      </c>
      <c r="D136" s="2" t="s">
        <v>88</v>
      </c>
      <c r="E136" s="2" t="s">
        <v>89</v>
      </c>
      <c r="F136" s="2" t="s">
        <v>417</v>
      </c>
      <c r="G136" s="2" t="s">
        <v>417</v>
      </c>
      <c r="H136" s="2" t="s">
        <v>417</v>
      </c>
      <c r="I136" s="2" t="s">
        <v>548</v>
      </c>
      <c r="J136" s="2" t="s">
        <v>114</v>
      </c>
      <c r="K136" s="2" t="s">
        <v>123</v>
      </c>
      <c r="L136" s="3">
        <v>16.75</v>
      </c>
      <c r="M136" s="3">
        <v>17.59</v>
      </c>
      <c r="N136" s="3">
        <v>37.99</v>
      </c>
      <c r="O136" s="2" t="s">
        <v>94</v>
      </c>
      <c r="P136" s="2" t="s">
        <v>168</v>
      </c>
      <c r="Q136" s="2" t="s">
        <v>96</v>
      </c>
      <c r="R136" s="2" t="s">
        <v>97</v>
      </c>
      <c r="S136" s="2" t="s">
        <v>587</v>
      </c>
      <c r="T136" s="2" t="s">
        <v>417</v>
      </c>
      <c r="U136" s="2" t="s">
        <v>97</v>
      </c>
      <c r="V136" s="2" t="s">
        <v>99</v>
      </c>
      <c r="W136" s="2" t="s">
        <v>100</v>
      </c>
      <c r="X136" s="2" t="s">
        <v>97</v>
      </c>
      <c r="Y136" s="2" t="s">
        <v>101</v>
      </c>
      <c r="Z136" s="4">
        <v>424</v>
      </c>
      <c r="AA136" s="4">
        <f>=ROUNDDOWN(26.5,0)</f>
      </c>
      <c r="AB136" s="5">
        <v>16</v>
      </c>
      <c r="AC136" s="2" t="s">
        <v>579</v>
      </c>
      <c r="AD136" s="4">
        <v>30</v>
      </c>
      <c r="AE136" s="4">
        <v>90</v>
      </c>
      <c r="AF136" s="6">
        <v>65</v>
      </c>
      <c r="AG136" s="6"/>
      <c r="AH136" s="7">
        <v>0.9056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>
        <v>2</v>
      </c>
      <c r="AQ136" s="8">
        <v>60.78</v>
      </c>
      <c r="AR136" s="4"/>
      <c r="AS136" s="8"/>
      <c r="AT136" s="7"/>
      <c r="AU136" s="7"/>
      <c r="AV136" s="4" t="s">
        <v>97</v>
      </c>
      <c r="AW136" s="8" t="s">
        <v>97</v>
      </c>
      <c r="AX136" s="4" t="s">
        <v>97</v>
      </c>
      <c r="AY136" s="8" t="s">
        <v>97</v>
      </c>
      <c r="AZ136" s="7" t="s">
        <v>97</v>
      </c>
      <c r="BA136" s="7" t="s">
        <v>97</v>
      </c>
      <c r="BB136" s="7">
        <v>0.7103</v>
      </c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 t="s">
        <v>97</v>
      </c>
      <c r="BJ136" s="4">
        <v>499</v>
      </c>
      <c r="BK136" s="8">
        <v>9312.85</v>
      </c>
      <c r="BL136" s="2" t="s">
        <v>590</v>
      </c>
      <c r="BM136" s="7">
        <v>0.004</v>
      </c>
      <c r="BN136" s="7">
        <v>0.0065</v>
      </c>
      <c r="BO136" s="4">
        <v>2</v>
      </c>
      <c r="BP136" s="8">
        <v>60.78</v>
      </c>
      <c r="BQ136" s="4"/>
      <c r="BR136" s="8"/>
      <c r="BS136" s="7"/>
      <c r="BT136" s="7"/>
      <c r="BU136" s="2" t="s">
        <v>104</v>
      </c>
      <c r="BV136" s="2" t="s">
        <v>94</v>
      </c>
      <c r="BW136" s="2" t="s">
        <v>105</v>
      </c>
      <c r="BX136" s="2" t="s">
        <v>591</v>
      </c>
      <c r="BY136" s="2" t="s">
        <v>107</v>
      </c>
      <c r="BZ136" s="2" t="s">
        <v>97</v>
      </c>
    </row>
    <row r="137">
      <c r="A137" s="2" t="s">
        <v>592</v>
      </c>
      <c r="B137" s="2" t="s">
        <v>86</v>
      </c>
      <c r="C137" s="2" t="s">
        <v>547</v>
      </c>
      <c r="D137" s="2" t="s">
        <v>88</v>
      </c>
      <c r="E137" s="2" t="s">
        <v>89</v>
      </c>
      <c r="F137" s="2" t="s">
        <v>417</v>
      </c>
      <c r="G137" s="2" t="s">
        <v>417</v>
      </c>
      <c r="H137" s="2" t="s">
        <v>417</v>
      </c>
      <c r="I137" s="2" t="s">
        <v>548</v>
      </c>
      <c r="J137" s="2" t="s">
        <v>109</v>
      </c>
      <c r="K137" s="2" t="s">
        <v>204</v>
      </c>
      <c r="L137" s="3">
        <v>14.21</v>
      </c>
      <c r="M137" s="3">
        <v>14.92</v>
      </c>
      <c r="N137" s="3">
        <v>32.99</v>
      </c>
      <c r="O137" s="2" t="s">
        <v>94</v>
      </c>
      <c r="P137" s="2" t="s">
        <v>168</v>
      </c>
      <c r="Q137" s="2" t="s">
        <v>96</v>
      </c>
      <c r="R137" s="2" t="s">
        <v>97</v>
      </c>
      <c r="S137" s="2" t="s">
        <v>593</v>
      </c>
      <c r="T137" s="2" t="s">
        <v>417</v>
      </c>
      <c r="U137" s="2" t="s">
        <v>97</v>
      </c>
      <c r="V137" s="2" t="s">
        <v>99</v>
      </c>
      <c r="W137" s="2" t="s">
        <v>100</v>
      </c>
      <c r="X137" s="2" t="s">
        <v>97</v>
      </c>
      <c r="Y137" s="2" t="s">
        <v>101</v>
      </c>
      <c r="Z137" s="4">
        <v>305</v>
      </c>
      <c r="AA137" s="4">
        <f>=ROUNDDOWN(7.26190476190476,0)</f>
      </c>
      <c r="AB137" s="5">
        <v>42</v>
      </c>
      <c r="AC137" s="2" t="s">
        <v>137</v>
      </c>
      <c r="AD137" s="4">
        <v>260</v>
      </c>
      <c r="AE137" s="4">
        <v>890</v>
      </c>
      <c r="AF137" s="6">
        <v>65</v>
      </c>
      <c r="AG137" s="6"/>
      <c r="AH137" s="7">
        <v>0.9313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>
        <v>1</v>
      </c>
      <c r="AQ137" s="8">
        <v>29.99</v>
      </c>
      <c r="AR137" s="4"/>
      <c r="AS137" s="8"/>
      <c r="AT137" s="7"/>
      <c r="AU137" s="7"/>
      <c r="AV137" s="4">
        <v>1</v>
      </c>
      <c r="AW137" s="8">
        <v>29.99</v>
      </c>
      <c r="AX137" s="4"/>
      <c r="AY137" s="8"/>
      <c r="AZ137" s="7"/>
      <c r="BA137" s="7"/>
      <c r="BB137" s="7">
        <v>1</v>
      </c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>
        <v>0.032</v>
      </c>
      <c r="BJ137" s="4">
        <v>1393</v>
      </c>
      <c r="BK137" s="8">
        <v>21036.62</v>
      </c>
      <c r="BL137" s="2" t="s">
        <v>594</v>
      </c>
      <c r="BM137" s="7">
        <v>0.0007</v>
      </c>
      <c r="BN137" s="7">
        <v>0.0014</v>
      </c>
      <c r="BO137" s="4">
        <v>1</v>
      </c>
      <c r="BP137" s="8">
        <v>29.99</v>
      </c>
      <c r="BQ137" s="4"/>
      <c r="BR137" s="8"/>
      <c r="BS137" s="7"/>
      <c r="BT137" s="7"/>
      <c r="BU137" s="2" t="s">
        <v>104</v>
      </c>
      <c r="BV137" s="2" t="s">
        <v>94</v>
      </c>
      <c r="BW137" s="2" t="s">
        <v>105</v>
      </c>
      <c r="BX137" s="2" t="s">
        <v>595</v>
      </c>
      <c r="BY137" s="2" t="s">
        <v>107</v>
      </c>
      <c r="BZ137" s="2" t="s">
        <v>97</v>
      </c>
    </row>
    <row r="138">
      <c r="A138" s="2" t="s">
        <v>596</v>
      </c>
      <c r="B138" s="2" t="s">
        <v>86</v>
      </c>
      <c r="C138" s="2" t="s">
        <v>547</v>
      </c>
      <c r="D138" s="2" t="s">
        <v>88</v>
      </c>
      <c r="E138" s="2" t="s">
        <v>89</v>
      </c>
      <c r="F138" s="2" t="s">
        <v>597</v>
      </c>
      <c r="G138" s="2" t="s">
        <v>597</v>
      </c>
      <c r="H138" s="2" t="s">
        <v>597</v>
      </c>
      <c r="I138" s="2" t="s">
        <v>598</v>
      </c>
      <c r="J138" s="2" t="s">
        <v>261</v>
      </c>
      <c r="K138" s="2" t="s">
        <v>599</v>
      </c>
      <c r="L138" s="3">
        <v>12.6</v>
      </c>
      <c r="M138" s="3">
        <v>13.23</v>
      </c>
      <c r="N138" s="3">
        <v>27.99</v>
      </c>
      <c r="O138" s="2" t="s">
        <v>94</v>
      </c>
      <c r="P138" s="2" t="s">
        <v>168</v>
      </c>
      <c r="Q138" s="2" t="s">
        <v>96</v>
      </c>
      <c r="R138" s="2" t="s">
        <v>97</v>
      </c>
      <c r="S138" s="2" t="s">
        <v>600</v>
      </c>
      <c r="T138" s="2" t="s">
        <v>417</v>
      </c>
      <c r="U138" s="2" t="s">
        <v>264</v>
      </c>
      <c r="V138" s="2" t="s">
        <v>597</v>
      </c>
      <c r="W138" s="2" t="s">
        <v>100</v>
      </c>
      <c r="X138" s="2" t="s">
        <v>97</v>
      </c>
      <c r="Y138" s="2" t="s">
        <v>601</v>
      </c>
      <c r="Z138" s="4">
        <v>71</v>
      </c>
      <c r="AA138" s="4">
        <f>=ROUNDDOWN(10.1428571428571,0)</f>
      </c>
      <c r="AB138" s="5">
        <v>7</v>
      </c>
      <c r="AC138" s="2" t="s">
        <v>419</v>
      </c>
      <c r="AD138" s="4">
        <v>130</v>
      </c>
      <c r="AE138" s="4">
        <v>180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>
        <v>4</v>
      </c>
      <c r="AQ138" s="8">
        <v>159.96</v>
      </c>
      <c r="AR138" s="4"/>
      <c r="AS138" s="8"/>
      <c r="AT138" s="7"/>
      <c r="AU138" s="7"/>
      <c r="AV138" s="4">
        <v>4</v>
      </c>
      <c r="AW138" s="8">
        <v>159.96</v>
      </c>
      <c r="AX138" s="4"/>
      <c r="AY138" s="8"/>
      <c r="AZ138" s="7"/>
      <c r="BA138" s="7"/>
      <c r="BB138" s="7">
        <v>1</v>
      </c>
      <c r="BC138" s="4">
        <v>10</v>
      </c>
      <c r="BD138" s="8">
        <v>419.9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>
        <v>0.3809</v>
      </c>
      <c r="BJ138" s="4">
        <v>248</v>
      </c>
      <c r="BK138" s="8">
        <v>3577.91</v>
      </c>
      <c r="BL138" s="2" t="s">
        <v>602</v>
      </c>
      <c r="BM138" s="7">
        <v>0.0161</v>
      </c>
      <c r="BN138" s="7">
        <v>0.0447</v>
      </c>
      <c r="BO138" s="4">
        <v>4</v>
      </c>
      <c r="BP138" s="8">
        <v>159.96</v>
      </c>
      <c r="BQ138" s="4"/>
      <c r="BR138" s="8"/>
      <c r="BS138" s="7"/>
      <c r="BT138" s="7"/>
      <c r="BU138" s="2" t="s">
        <v>104</v>
      </c>
      <c r="BV138" s="2" t="s">
        <v>94</v>
      </c>
      <c r="BW138" s="2" t="s">
        <v>105</v>
      </c>
      <c r="BX138" s="2" t="s">
        <v>434</v>
      </c>
      <c r="BY138" s="2" t="s">
        <v>107</v>
      </c>
      <c r="BZ138" s="2" t="s">
        <v>97</v>
      </c>
    </row>
    <row r="139">
      <c r="A139" s="2" t="s">
        <v>603</v>
      </c>
      <c r="B139" s="2" t="s">
        <v>86</v>
      </c>
      <c r="C139" s="2" t="s">
        <v>547</v>
      </c>
      <c r="D139" s="2" t="s">
        <v>88</v>
      </c>
      <c r="E139" s="2" t="s">
        <v>89</v>
      </c>
      <c r="F139" s="2" t="s">
        <v>597</v>
      </c>
      <c r="G139" s="2" t="s">
        <v>597</v>
      </c>
      <c r="H139" s="2" t="s">
        <v>597</v>
      </c>
      <c r="I139" s="2" t="s">
        <v>598</v>
      </c>
      <c r="J139" s="2" t="s">
        <v>92</v>
      </c>
      <c r="K139" s="2" t="s">
        <v>604</v>
      </c>
      <c r="L139" s="3">
        <v>13.95</v>
      </c>
      <c r="M139" s="3">
        <v>14.65</v>
      </c>
      <c r="N139" s="3">
        <v>30.99</v>
      </c>
      <c r="O139" s="2" t="s">
        <v>94</v>
      </c>
      <c r="P139" s="2" t="s">
        <v>168</v>
      </c>
      <c r="Q139" s="2" t="s">
        <v>96</v>
      </c>
      <c r="R139" s="2" t="s">
        <v>97</v>
      </c>
      <c r="S139" s="2" t="s">
        <v>605</v>
      </c>
      <c r="T139" s="2" t="s">
        <v>417</v>
      </c>
      <c r="U139" s="2" t="s">
        <v>97</v>
      </c>
      <c r="V139" s="2" t="s">
        <v>597</v>
      </c>
      <c r="W139" s="2" t="s">
        <v>100</v>
      </c>
      <c r="X139" s="2" t="s">
        <v>97</v>
      </c>
      <c r="Y139" s="2" t="s">
        <v>601</v>
      </c>
      <c r="Z139" s="4">
        <v>159</v>
      </c>
      <c r="AA139" s="4">
        <f>=ROUNDDOWN(31.8,0)</f>
      </c>
      <c r="AB139" s="5">
        <v>5</v>
      </c>
      <c r="AC139" s="2" t="s">
        <v>432</v>
      </c>
      <c r="AD139" s="4">
        <v>155</v>
      </c>
      <c r="AE139" s="4">
        <v>155</v>
      </c>
      <c r="AF139" s="6">
        <v>65</v>
      </c>
      <c r="AG139" s="6"/>
      <c r="AH139" s="7">
        <v>0.8197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>
        <v>3</v>
      </c>
      <c r="AQ139" s="8">
        <v>114.97</v>
      </c>
      <c r="AR139" s="4"/>
      <c r="AS139" s="8"/>
      <c r="AT139" s="7"/>
      <c r="AU139" s="7"/>
      <c r="AV139" s="4">
        <v>3</v>
      </c>
      <c r="AW139" s="8">
        <v>114.97</v>
      </c>
      <c r="AX139" s="4"/>
      <c r="AY139" s="8"/>
      <c r="AZ139" s="7"/>
      <c r="BA139" s="7"/>
      <c r="BB139" s="7">
        <v>1</v>
      </c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>
        <v>0.2738</v>
      </c>
      <c r="BJ139" s="4">
        <v>183</v>
      </c>
      <c r="BK139" s="8">
        <v>2976.87</v>
      </c>
      <c r="BL139" s="2" t="s">
        <v>602</v>
      </c>
      <c r="BM139" s="7">
        <v>0.0164</v>
      </c>
      <c r="BN139" s="7">
        <v>0.0386</v>
      </c>
      <c r="BO139" s="4">
        <v>3</v>
      </c>
      <c r="BP139" s="8">
        <v>114.97</v>
      </c>
      <c r="BQ139" s="4"/>
      <c r="BR139" s="8"/>
      <c r="BS139" s="7"/>
      <c r="BT139" s="7"/>
      <c r="BU139" s="2" t="s">
        <v>104</v>
      </c>
      <c r="BV139" s="2" t="s">
        <v>94</v>
      </c>
      <c r="BW139" s="2" t="s">
        <v>105</v>
      </c>
      <c r="BX139" s="2" t="s">
        <v>606</v>
      </c>
      <c r="BY139" s="2" t="s">
        <v>107</v>
      </c>
      <c r="BZ139" s="2" t="s">
        <v>97</v>
      </c>
    </row>
    <row r="140">
      <c r="A140" s="2" t="s">
        <v>607</v>
      </c>
      <c r="B140" s="2" t="s">
        <v>86</v>
      </c>
      <c r="C140" s="2" t="s">
        <v>547</v>
      </c>
      <c r="D140" s="2" t="s">
        <v>88</v>
      </c>
      <c r="E140" s="2" t="s">
        <v>89</v>
      </c>
      <c r="F140" s="2" t="s">
        <v>597</v>
      </c>
      <c r="G140" s="2" t="s">
        <v>597</v>
      </c>
      <c r="H140" s="2" t="s">
        <v>597</v>
      </c>
      <c r="I140" s="2" t="s">
        <v>598</v>
      </c>
      <c r="J140" s="2" t="s">
        <v>261</v>
      </c>
      <c r="K140" s="2" t="s">
        <v>608</v>
      </c>
      <c r="L140" s="3">
        <v>12.6</v>
      </c>
      <c r="M140" s="3">
        <v>13.23</v>
      </c>
      <c r="N140" s="3">
        <v>27.99</v>
      </c>
      <c r="O140" s="2" t="s">
        <v>94</v>
      </c>
      <c r="P140" s="2" t="s">
        <v>168</v>
      </c>
      <c r="Q140" s="2" t="s">
        <v>96</v>
      </c>
      <c r="R140" s="2" t="s">
        <v>97</v>
      </c>
      <c r="S140" s="2" t="s">
        <v>609</v>
      </c>
      <c r="T140" s="2" t="s">
        <v>417</v>
      </c>
      <c r="U140" s="2" t="s">
        <v>97</v>
      </c>
      <c r="V140" s="2" t="s">
        <v>597</v>
      </c>
      <c r="W140" s="2" t="s">
        <v>100</v>
      </c>
      <c r="X140" s="2" t="s">
        <v>97</v>
      </c>
      <c r="Y140" s="2" t="s">
        <v>601</v>
      </c>
      <c r="Z140" s="4">
        <v>92</v>
      </c>
      <c r="AA140" s="4">
        <f>=ROUNDDOWN(15.3333333333333,0)</f>
      </c>
      <c r="AB140" s="5">
        <v>6</v>
      </c>
      <c r="AC140" s="2" t="s">
        <v>419</v>
      </c>
      <c r="AD140" s="4">
        <v>60</v>
      </c>
      <c r="AE140" s="4">
        <v>105</v>
      </c>
      <c r="AF140" s="6">
        <v>65</v>
      </c>
      <c r="AG140" s="6"/>
      <c r="AH140" s="7">
        <v>0.8326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1</v>
      </c>
      <c r="AQ140" s="8">
        <v>55.99</v>
      </c>
      <c r="AR140" s="4"/>
      <c r="AS140" s="8"/>
      <c r="AT140" s="7"/>
      <c r="AU140" s="7"/>
      <c r="AV140" s="4">
        <v>2</v>
      </c>
      <c r="AW140" s="8">
        <v>111.98</v>
      </c>
      <c r="AX140" s="4" t="s">
        <v>97</v>
      </c>
      <c r="AY140" s="8" t="s">
        <v>97</v>
      </c>
      <c r="AZ140" s="7" t="s">
        <v>97</v>
      </c>
      <c r="BA140" s="7" t="s">
        <v>97</v>
      </c>
      <c r="BB140" s="7">
        <v>0.5</v>
      </c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>
        <v>0.2667</v>
      </c>
      <c r="BJ140" s="4">
        <v>240</v>
      </c>
      <c r="BK140" s="8">
        <v>3387.7</v>
      </c>
      <c r="BL140" s="2" t="s">
        <v>610</v>
      </c>
      <c r="BM140" s="7">
        <v>0.0042</v>
      </c>
      <c r="BN140" s="7">
        <v>0.0165</v>
      </c>
      <c r="BO140" s="4">
        <v>1</v>
      </c>
      <c r="BP140" s="8">
        <v>55.99</v>
      </c>
      <c r="BQ140" s="4"/>
      <c r="BR140" s="8"/>
      <c r="BS140" s="7"/>
      <c r="BT140" s="7"/>
      <c r="BU140" s="2" t="s">
        <v>104</v>
      </c>
      <c r="BV140" s="2" t="s">
        <v>94</v>
      </c>
      <c r="BW140" s="2" t="s">
        <v>105</v>
      </c>
      <c r="BX140" s="2" t="s">
        <v>567</v>
      </c>
      <c r="BY140" s="2" t="s">
        <v>107</v>
      </c>
      <c r="BZ140" s="2" t="s">
        <v>97</v>
      </c>
    </row>
    <row r="141">
      <c r="A141" s="2" t="s">
        <v>611</v>
      </c>
      <c r="B141" s="2" t="s">
        <v>86</v>
      </c>
      <c r="C141" s="2" t="s">
        <v>547</v>
      </c>
      <c r="D141" s="2" t="s">
        <v>88</v>
      </c>
      <c r="E141" s="2" t="s">
        <v>89</v>
      </c>
      <c r="F141" s="2" t="s">
        <v>597</v>
      </c>
      <c r="G141" s="2" t="s">
        <v>597</v>
      </c>
      <c r="H141" s="2" t="s">
        <v>597</v>
      </c>
      <c r="I141" s="2" t="s">
        <v>598</v>
      </c>
      <c r="J141" s="2" t="s">
        <v>612</v>
      </c>
      <c r="K141" s="2" t="s">
        <v>608</v>
      </c>
      <c r="L141" s="3">
        <v>12.6</v>
      </c>
      <c r="M141" s="3">
        <v>13.23</v>
      </c>
      <c r="N141" s="3">
        <v>27.99</v>
      </c>
      <c r="O141" s="2" t="s">
        <v>94</v>
      </c>
      <c r="P141" s="2" t="s">
        <v>613</v>
      </c>
      <c r="Q141" s="2" t="s">
        <v>96</v>
      </c>
      <c r="R141" s="2" t="s">
        <v>97</v>
      </c>
      <c r="S141" s="2" t="s">
        <v>609</v>
      </c>
      <c r="T141" s="2" t="s">
        <v>417</v>
      </c>
      <c r="U141" s="2" t="s">
        <v>97</v>
      </c>
      <c r="V141" s="2" t="s">
        <v>597</v>
      </c>
      <c r="W141" s="2" t="s">
        <v>100</v>
      </c>
      <c r="X141" s="2" t="s">
        <v>97</v>
      </c>
      <c r="Y141" s="2" t="s">
        <v>601</v>
      </c>
      <c r="Z141" s="4">
        <v>72</v>
      </c>
      <c r="AA141" s="4">
        <f>=ROUNDDOWN(24,0)</f>
      </c>
      <c r="AB141" s="5">
        <v>3</v>
      </c>
      <c r="AC141" s="2" t="s">
        <v>419</v>
      </c>
      <c r="AD141" s="4">
        <v>70</v>
      </c>
      <c r="AE141" s="4">
        <v>90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>
        <v>1</v>
      </c>
      <c r="AQ141" s="8">
        <v>55.99</v>
      </c>
      <c r="AR141" s="4"/>
      <c r="AS141" s="8"/>
      <c r="AT141" s="7"/>
      <c r="AU141" s="7"/>
      <c r="AV141" s="4" t="s">
        <v>97</v>
      </c>
      <c r="AW141" s="8" t="s">
        <v>97</v>
      </c>
      <c r="AX141" s="4" t="s">
        <v>97</v>
      </c>
      <c r="AY141" s="8" t="s">
        <v>97</v>
      </c>
      <c r="AZ141" s="7" t="s">
        <v>97</v>
      </c>
      <c r="BA141" s="7" t="s">
        <v>97</v>
      </c>
      <c r="BB141" s="7">
        <v>0.5</v>
      </c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 t="s">
        <v>97</v>
      </c>
      <c r="BJ141" s="4">
        <v>101</v>
      </c>
      <c r="BK141" s="8">
        <v>1431.96</v>
      </c>
      <c r="BL141" s="2" t="s">
        <v>614</v>
      </c>
      <c r="BM141" s="7">
        <v>0.0099</v>
      </c>
      <c r="BN141" s="7">
        <v>0.0391</v>
      </c>
      <c r="BO141" s="4">
        <v>1</v>
      </c>
      <c r="BP141" s="8">
        <v>55.99</v>
      </c>
      <c r="BQ141" s="4"/>
      <c r="BR141" s="8"/>
      <c r="BS141" s="7"/>
      <c r="BT141" s="7"/>
      <c r="BU141" s="2" t="s">
        <v>104</v>
      </c>
      <c r="BV141" s="2" t="s">
        <v>94</v>
      </c>
      <c r="BW141" s="2" t="s">
        <v>105</v>
      </c>
      <c r="BX141" s="2" t="s">
        <v>567</v>
      </c>
      <c r="BY141" s="2" t="s">
        <v>107</v>
      </c>
      <c r="BZ141" s="2" t="s">
        <v>97</v>
      </c>
    </row>
    <row r="142">
      <c r="A142" s="2" t="s">
        <v>615</v>
      </c>
      <c r="B142" s="2" t="s">
        <v>86</v>
      </c>
      <c r="C142" s="2" t="s">
        <v>547</v>
      </c>
      <c r="D142" s="2" t="s">
        <v>88</v>
      </c>
      <c r="E142" s="2" t="s">
        <v>89</v>
      </c>
      <c r="F142" s="2" t="s">
        <v>597</v>
      </c>
      <c r="G142" s="2" t="s">
        <v>597</v>
      </c>
      <c r="H142" s="2" t="s">
        <v>597</v>
      </c>
      <c r="I142" s="2" t="s">
        <v>598</v>
      </c>
      <c r="J142" s="2" t="s">
        <v>92</v>
      </c>
      <c r="K142" s="2" t="s">
        <v>616</v>
      </c>
      <c r="L142" s="3">
        <v>13.95</v>
      </c>
      <c r="M142" s="3">
        <v>14.65</v>
      </c>
      <c r="N142" s="3">
        <v>30.99</v>
      </c>
      <c r="O142" s="2" t="s">
        <v>94</v>
      </c>
      <c r="P142" s="2" t="s">
        <v>168</v>
      </c>
      <c r="Q142" s="2" t="s">
        <v>96</v>
      </c>
      <c r="R142" s="2" t="s">
        <v>97</v>
      </c>
      <c r="S142" s="2" t="s">
        <v>617</v>
      </c>
      <c r="T142" s="2" t="s">
        <v>417</v>
      </c>
      <c r="U142" s="2" t="s">
        <v>97</v>
      </c>
      <c r="V142" s="2" t="s">
        <v>597</v>
      </c>
      <c r="W142" s="2" t="s">
        <v>100</v>
      </c>
      <c r="X142" s="2" t="s">
        <v>97</v>
      </c>
      <c r="Y142" s="2" t="s">
        <v>601</v>
      </c>
      <c r="Z142" s="4">
        <v>469</v>
      </c>
      <c r="AA142" s="4">
        <f>=ROUNDDOWN(93.8,0)</f>
      </c>
      <c r="AB142" s="5">
        <v>5</v>
      </c>
      <c r="AC142" s="2" t="s">
        <v>97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1</v>
      </c>
      <c r="AQ142" s="8">
        <v>32.99</v>
      </c>
      <c r="AR142" s="4"/>
      <c r="AS142" s="8"/>
      <c r="AT142" s="7"/>
      <c r="AU142" s="7"/>
      <c r="AV142" s="4">
        <v>1</v>
      </c>
      <c r="AW142" s="8">
        <v>32.99</v>
      </c>
      <c r="AX142" s="4"/>
      <c r="AY142" s="8"/>
      <c r="AZ142" s="7"/>
      <c r="BA142" s="7"/>
      <c r="BB142" s="7">
        <v>1</v>
      </c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>
        <v>0.0786</v>
      </c>
      <c r="BJ142" s="4">
        <v>112</v>
      </c>
      <c r="BK142" s="8">
        <v>1779.65</v>
      </c>
      <c r="BL142" s="2" t="s">
        <v>618</v>
      </c>
      <c r="BM142" s="7">
        <v>0.0089</v>
      </c>
      <c r="BN142" s="7">
        <v>0.0185</v>
      </c>
      <c r="BO142" s="4">
        <v>1</v>
      </c>
      <c r="BP142" s="8">
        <v>32.99</v>
      </c>
      <c r="BQ142" s="4"/>
      <c r="BR142" s="8"/>
      <c r="BS142" s="7"/>
      <c r="BT142" s="7"/>
      <c r="BU142" s="2" t="s">
        <v>104</v>
      </c>
      <c r="BV142" s="2" t="s">
        <v>94</v>
      </c>
      <c r="BW142" s="2" t="s">
        <v>105</v>
      </c>
      <c r="BX142" s="2" t="s">
        <v>386</v>
      </c>
      <c r="BY142" s="2" t="s">
        <v>107</v>
      </c>
      <c r="BZ142" s="2" t="s">
        <v>97</v>
      </c>
    </row>
    <row r="143">
      <c r="A143" s="2" t="s">
        <v>619</v>
      </c>
      <c r="B143" s="2" t="s">
        <v>86</v>
      </c>
      <c r="C143" s="2" t="s">
        <v>547</v>
      </c>
      <c r="D143" s="2" t="s">
        <v>88</v>
      </c>
      <c r="E143" s="2" t="s">
        <v>89</v>
      </c>
      <c r="F143" s="2" t="s">
        <v>620</v>
      </c>
      <c r="G143" s="2" t="s">
        <v>620</v>
      </c>
      <c r="H143" s="2" t="s">
        <v>620</v>
      </c>
      <c r="I143" s="2" t="s">
        <v>621</v>
      </c>
      <c r="J143" s="2" t="s">
        <v>261</v>
      </c>
      <c r="K143" s="2" t="s">
        <v>622</v>
      </c>
      <c r="L143" s="3">
        <v>15.4</v>
      </c>
      <c r="M143" s="3">
        <v>16.17</v>
      </c>
      <c r="N143" s="3">
        <v>34.99</v>
      </c>
      <c r="O143" s="2" t="s">
        <v>94</v>
      </c>
      <c r="P143" s="2" t="s">
        <v>168</v>
      </c>
      <c r="Q143" s="2" t="s">
        <v>96</v>
      </c>
      <c r="R143" s="2" t="s">
        <v>97</v>
      </c>
      <c r="S143" s="2" t="s">
        <v>623</v>
      </c>
      <c r="T143" s="2" t="s">
        <v>417</v>
      </c>
      <c r="U143" s="2" t="s">
        <v>264</v>
      </c>
      <c r="V143" s="2" t="s">
        <v>624</v>
      </c>
      <c r="W143" s="2" t="s">
        <v>127</v>
      </c>
      <c r="X143" s="2" t="s">
        <v>97</v>
      </c>
      <c r="Y143" s="2" t="s">
        <v>625</v>
      </c>
      <c r="Z143" s="4">
        <v>150</v>
      </c>
      <c r="AA143" s="4">
        <f>=ROUNDDOWN(50,0)</f>
      </c>
      <c r="AB143" s="5">
        <v>3</v>
      </c>
      <c r="AC143" s="2" t="s">
        <v>97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1</v>
      </c>
      <c r="AQ143" s="8">
        <v>29.51</v>
      </c>
      <c r="AR143" s="4"/>
      <c r="AS143" s="8"/>
      <c r="AT143" s="7"/>
      <c r="AU143" s="7"/>
      <c r="AV143" s="4">
        <v>3</v>
      </c>
      <c r="AW143" s="8">
        <v>101.49</v>
      </c>
      <c r="AX143" s="4" t="s">
        <v>97</v>
      </c>
      <c r="AY143" s="8" t="s">
        <v>97</v>
      </c>
      <c r="AZ143" s="7" t="s">
        <v>97</v>
      </c>
      <c r="BA143" s="7" t="s">
        <v>97</v>
      </c>
      <c r="BB143" s="7">
        <v>0.2908</v>
      </c>
      <c r="BC143" s="4">
        <v>8</v>
      </c>
      <c r="BD143" s="8">
        <v>221.29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>
        <v>0.4586</v>
      </c>
      <c r="BJ143" s="4">
        <v>118</v>
      </c>
      <c r="BK143" s="8">
        <v>1996.01</v>
      </c>
      <c r="BL143" s="2" t="s">
        <v>626</v>
      </c>
      <c r="BM143" s="7">
        <v>0.0085</v>
      </c>
      <c r="BN143" s="7">
        <v>0.0148</v>
      </c>
      <c r="BO143" s="4">
        <v>1</v>
      </c>
      <c r="BP143" s="8">
        <v>29.51</v>
      </c>
      <c r="BQ143" s="4"/>
      <c r="BR143" s="8"/>
      <c r="BS143" s="7"/>
      <c r="BT143" s="7"/>
      <c r="BU143" s="2" t="s">
        <v>104</v>
      </c>
      <c r="BV143" s="2" t="s">
        <v>94</v>
      </c>
      <c r="BW143" s="2" t="s">
        <v>105</v>
      </c>
      <c r="BX143" s="2" t="s">
        <v>627</v>
      </c>
      <c r="BY143" s="2" t="s">
        <v>107</v>
      </c>
      <c r="BZ143" s="2" t="s">
        <v>97</v>
      </c>
    </row>
    <row r="144">
      <c r="A144" s="2" t="s">
        <v>628</v>
      </c>
      <c r="B144" s="2" t="s">
        <v>86</v>
      </c>
      <c r="C144" s="2" t="s">
        <v>547</v>
      </c>
      <c r="D144" s="2" t="s">
        <v>88</v>
      </c>
      <c r="E144" s="2" t="s">
        <v>89</v>
      </c>
      <c r="F144" s="2" t="s">
        <v>620</v>
      </c>
      <c r="G144" s="2" t="s">
        <v>620</v>
      </c>
      <c r="H144" s="2" t="s">
        <v>620</v>
      </c>
      <c r="I144" s="2" t="s">
        <v>621</v>
      </c>
      <c r="J144" s="2" t="s">
        <v>109</v>
      </c>
      <c r="K144" s="2" t="s">
        <v>622</v>
      </c>
      <c r="L144" s="3">
        <v>18</v>
      </c>
      <c r="M144" s="3">
        <v>18.9</v>
      </c>
      <c r="N144" s="3">
        <v>39.99</v>
      </c>
      <c r="O144" s="2" t="s">
        <v>94</v>
      </c>
      <c r="P144" s="2" t="s">
        <v>168</v>
      </c>
      <c r="Q144" s="2" t="s">
        <v>96</v>
      </c>
      <c r="R144" s="2" t="s">
        <v>97</v>
      </c>
      <c r="S144" s="2" t="s">
        <v>623</v>
      </c>
      <c r="T144" s="2" t="s">
        <v>417</v>
      </c>
      <c r="U144" s="2" t="s">
        <v>271</v>
      </c>
      <c r="V144" s="2" t="s">
        <v>624</v>
      </c>
      <c r="W144" s="2" t="s">
        <v>127</v>
      </c>
      <c r="X144" s="2" t="s">
        <v>97</v>
      </c>
      <c r="Y144" s="2" t="s">
        <v>625</v>
      </c>
      <c r="Z144" s="4">
        <v>355</v>
      </c>
      <c r="AA144" s="4">
        <f>=ROUNDDOWN(59.1666666666667,0)</f>
      </c>
      <c r="AB144" s="5">
        <v>6</v>
      </c>
      <c r="AC144" s="2" t="s">
        <v>97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2</v>
      </c>
      <c r="AQ144" s="8">
        <v>71.98</v>
      </c>
      <c r="AR144" s="4"/>
      <c r="AS144" s="8"/>
      <c r="AT144" s="7"/>
      <c r="AU144" s="7"/>
      <c r="AV144" s="4" t="s">
        <v>97</v>
      </c>
      <c r="AW144" s="8" t="s">
        <v>97</v>
      </c>
      <c r="AX144" s="4" t="s">
        <v>97</v>
      </c>
      <c r="AY144" s="8" t="s">
        <v>97</v>
      </c>
      <c r="AZ144" s="7" t="s">
        <v>97</v>
      </c>
      <c r="BA144" s="7" t="s">
        <v>97</v>
      </c>
      <c r="BB144" s="7">
        <v>0.7092</v>
      </c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 t="s">
        <v>97</v>
      </c>
      <c r="BJ144" s="4">
        <v>289</v>
      </c>
      <c r="BK144" s="8">
        <v>5711.67</v>
      </c>
      <c r="BL144" s="2" t="s">
        <v>629</v>
      </c>
      <c r="BM144" s="7">
        <v>0.0069</v>
      </c>
      <c r="BN144" s="7">
        <v>0.0126</v>
      </c>
      <c r="BO144" s="4">
        <v>2</v>
      </c>
      <c r="BP144" s="8">
        <v>71.98</v>
      </c>
      <c r="BQ144" s="4"/>
      <c r="BR144" s="8"/>
      <c r="BS144" s="7"/>
      <c r="BT144" s="7"/>
      <c r="BU144" s="2" t="s">
        <v>104</v>
      </c>
      <c r="BV144" s="2" t="s">
        <v>94</v>
      </c>
      <c r="BW144" s="2" t="s">
        <v>105</v>
      </c>
      <c r="BX144" s="2" t="s">
        <v>630</v>
      </c>
      <c r="BY144" s="2" t="s">
        <v>107</v>
      </c>
      <c r="BZ144" s="2" t="s">
        <v>97</v>
      </c>
    </row>
    <row r="145">
      <c r="A145" s="2" t="s">
        <v>631</v>
      </c>
      <c r="B145" s="2" t="s">
        <v>86</v>
      </c>
      <c r="C145" s="2" t="s">
        <v>547</v>
      </c>
      <c r="D145" s="2" t="s">
        <v>88</v>
      </c>
      <c r="E145" s="2" t="s">
        <v>89</v>
      </c>
      <c r="F145" s="2" t="s">
        <v>620</v>
      </c>
      <c r="G145" s="2" t="s">
        <v>620</v>
      </c>
      <c r="H145" s="2" t="s">
        <v>620</v>
      </c>
      <c r="I145" s="2" t="s">
        <v>621</v>
      </c>
      <c r="J145" s="2" t="s">
        <v>261</v>
      </c>
      <c r="K145" s="2" t="s">
        <v>632</v>
      </c>
      <c r="L145" s="3">
        <v>15.4</v>
      </c>
      <c r="M145" s="3">
        <v>16.17</v>
      </c>
      <c r="N145" s="3">
        <v>34.99</v>
      </c>
      <c r="O145" s="2" t="s">
        <v>94</v>
      </c>
      <c r="P145" s="2" t="s">
        <v>168</v>
      </c>
      <c r="Q145" s="2" t="s">
        <v>96</v>
      </c>
      <c r="R145" s="2" t="s">
        <v>97</v>
      </c>
      <c r="S145" s="2" t="s">
        <v>633</v>
      </c>
      <c r="T145" s="2" t="s">
        <v>417</v>
      </c>
      <c r="U145" s="2" t="s">
        <v>264</v>
      </c>
      <c r="V145" s="2" t="s">
        <v>624</v>
      </c>
      <c r="W145" s="2" t="s">
        <v>159</v>
      </c>
      <c r="X145" s="2" t="s">
        <v>97</v>
      </c>
      <c r="Y145" s="2" t="s">
        <v>558</v>
      </c>
      <c r="Z145" s="4">
        <v>164</v>
      </c>
      <c r="AA145" s="4">
        <f>=ROUNDDOWN(23.4285714285714,0)</f>
      </c>
      <c r="AB145" s="5">
        <v>7</v>
      </c>
      <c r="AC145" s="2" t="s">
        <v>634</v>
      </c>
      <c r="AD145" s="4">
        <v>140</v>
      </c>
      <c r="AE145" s="4">
        <v>140</v>
      </c>
      <c r="AF145" s="6">
        <v>66</v>
      </c>
      <c r="AG145" s="6"/>
      <c r="AH145" s="7">
        <v>0.8541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2</v>
      </c>
      <c r="AQ145" s="8">
        <v>38.77</v>
      </c>
      <c r="AR145" s="4"/>
      <c r="AS145" s="8"/>
      <c r="AT145" s="7"/>
      <c r="AU145" s="7"/>
      <c r="AV145" s="4">
        <v>3</v>
      </c>
      <c r="AW145" s="8">
        <v>74.76</v>
      </c>
      <c r="AX145" s="4" t="s">
        <v>97</v>
      </c>
      <c r="AY145" s="8" t="s">
        <v>97</v>
      </c>
      <c r="AZ145" s="7" t="s">
        <v>97</v>
      </c>
      <c r="BA145" s="7" t="s">
        <v>97</v>
      </c>
      <c r="BB145" s="7">
        <v>0.5186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>
        <v>0.3378</v>
      </c>
      <c r="BJ145" s="4">
        <v>276</v>
      </c>
      <c r="BK145" s="8">
        <v>4826.27</v>
      </c>
      <c r="BL145" s="2" t="s">
        <v>635</v>
      </c>
      <c r="BM145" s="7">
        <v>0.0072</v>
      </c>
      <c r="BN145" s="7">
        <v>0.008</v>
      </c>
      <c r="BO145" s="4">
        <v>2</v>
      </c>
      <c r="BP145" s="8">
        <v>38.77</v>
      </c>
      <c r="BQ145" s="4"/>
      <c r="BR145" s="8"/>
      <c r="BS145" s="7"/>
      <c r="BT145" s="7"/>
      <c r="BU145" s="2" t="s">
        <v>104</v>
      </c>
      <c r="BV145" s="2" t="s">
        <v>94</v>
      </c>
      <c r="BW145" s="2" t="s">
        <v>105</v>
      </c>
      <c r="BX145" s="2" t="s">
        <v>336</v>
      </c>
      <c r="BY145" s="2" t="s">
        <v>107</v>
      </c>
      <c r="BZ145" s="2" t="s">
        <v>97</v>
      </c>
    </row>
    <row r="146">
      <c r="A146" s="2" t="s">
        <v>636</v>
      </c>
      <c r="B146" s="2" t="s">
        <v>86</v>
      </c>
      <c r="C146" s="2" t="s">
        <v>547</v>
      </c>
      <c r="D146" s="2" t="s">
        <v>88</v>
      </c>
      <c r="E146" s="2" t="s">
        <v>89</v>
      </c>
      <c r="F146" s="2" t="s">
        <v>620</v>
      </c>
      <c r="G146" s="2" t="s">
        <v>620</v>
      </c>
      <c r="H146" s="2" t="s">
        <v>620</v>
      </c>
      <c r="I146" s="2" t="s">
        <v>621</v>
      </c>
      <c r="J146" s="2" t="s">
        <v>109</v>
      </c>
      <c r="K146" s="2" t="s">
        <v>632</v>
      </c>
      <c r="L146" s="3">
        <v>18</v>
      </c>
      <c r="M146" s="3">
        <v>18.9</v>
      </c>
      <c r="N146" s="3">
        <v>39.99</v>
      </c>
      <c r="O146" s="2" t="s">
        <v>94</v>
      </c>
      <c r="P146" s="2" t="s">
        <v>168</v>
      </c>
      <c r="Q146" s="2" t="s">
        <v>96</v>
      </c>
      <c r="R146" s="2" t="s">
        <v>97</v>
      </c>
      <c r="S146" s="2" t="s">
        <v>633</v>
      </c>
      <c r="T146" s="2" t="s">
        <v>417</v>
      </c>
      <c r="U146" s="2" t="s">
        <v>271</v>
      </c>
      <c r="V146" s="2" t="s">
        <v>624</v>
      </c>
      <c r="W146" s="2" t="s">
        <v>159</v>
      </c>
      <c r="X146" s="2" t="s">
        <v>97</v>
      </c>
      <c r="Y146" s="2" t="s">
        <v>558</v>
      </c>
      <c r="Z146" s="4">
        <v>273</v>
      </c>
      <c r="AA146" s="4">
        <f>=ROUNDDOWN(39,0)</f>
      </c>
      <c r="AB146" s="5">
        <v>7</v>
      </c>
      <c r="AC146" s="2" t="s">
        <v>634</v>
      </c>
      <c r="AD146" s="4">
        <v>120</v>
      </c>
      <c r="AE146" s="4">
        <v>120</v>
      </c>
      <c r="AF146" s="6">
        <v>66</v>
      </c>
      <c r="AG146" s="6"/>
      <c r="AH146" s="7">
        <v>0.8498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1</v>
      </c>
      <c r="AQ146" s="8">
        <v>35.99</v>
      </c>
      <c r="AR146" s="4"/>
      <c r="AS146" s="8"/>
      <c r="AT146" s="7"/>
      <c r="AU146" s="7"/>
      <c r="AV146" s="4" t="s">
        <v>97</v>
      </c>
      <c r="AW146" s="8" t="s">
        <v>97</v>
      </c>
      <c r="AX146" s="4" t="s">
        <v>97</v>
      </c>
      <c r="AY146" s="8" t="s">
        <v>97</v>
      </c>
      <c r="AZ146" s="7" t="s">
        <v>97</v>
      </c>
      <c r="BA146" s="7" t="s">
        <v>97</v>
      </c>
      <c r="BB146" s="7">
        <v>0.4814</v>
      </c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 t="s">
        <v>97</v>
      </c>
      <c r="BJ146" s="4">
        <v>284</v>
      </c>
      <c r="BK146" s="8">
        <v>5832.33</v>
      </c>
      <c r="BL146" s="2" t="s">
        <v>637</v>
      </c>
      <c r="BM146" s="7">
        <v>0.0035</v>
      </c>
      <c r="BN146" s="7">
        <v>0.0062</v>
      </c>
      <c r="BO146" s="4">
        <v>1</v>
      </c>
      <c r="BP146" s="8">
        <v>35.99</v>
      </c>
      <c r="BQ146" s="4"/>
      <c r="BR146" s="8"/>
      <c r="BS146" s="7"/>
      <c r="BT146" s="7"/>
      <c r="BU146" s="2" t="s">
        <v>104</v>
      </c>
      <c r="BV146" s="2" t="s">
        <v>94</v>
      </c>
      <c r="BW146" s="2" t="s">
        <v>105</v>
      </c>
      <c r="BX146" s="2" t="s">
        <v>638</v>
      </c>
      <c r="BY146" s="2" t="s">
        <v>107</v>
      </c>
      <c r="BZ146" s="2" t="s">
        <v>97</v>
      </c>
    </row>
    <row r="147">
      <c r="A147" s="2" t="s">
        <v>639</v>
      </c>
      <c r="B147" s="2" t="s">
        <v>86</v>
      </c>
      <c r="C147" s="2" t="s">
        <v>547</v>
      </c>
      <c r="D147" s="2" t="s">
        <v>88</v>
      </c>
      <c r="E147" s="2" t="s">
        <v>89</v>
      </c>
      <c r="F147" s="2" t="s">
        <v>620</v>
      </c>
      <c r="G147" s="2" t="s">
        <v>620</v>
      </c>
      <c r="H147" s="2" t="s">
        <v>620</v>
      </c>
      <c r="I147" s="2" t="s">
        <v>621</v>
      </c>
      <c r="J147" s="2" t="s">
        <v>109</v>
      </c>
      <c r="K147" s="2" t="s">
        <v>640</v>
      </c>
      <c r="L147" s="3">
        <v>18</v>
      </c>
      <c r="M147" s="3">
        <v>18.9</v>
      </c>
      <c r="N147" s="3">
        <v>39.99</v>
      </c>
      <c r="O147" s="2" t="s">
        <v>94</v>
      </c>
      <c r="P147" s="2" t="s">
        <v>168</v>
      </c>
      <c r="Q147" s="2" t="s">
        <v>96</v>
      </c>
      <c r="R147" s="2" t="s">
        <v>97</v>
      </c>
      <c r="S147" s="2" t="s">
        <v>633</v>
      </c>
      <c r="T147" s="2" t="s">
        <v>417</v>
      </c>
      <c r="U147" s="2" t="s">
        <v>271</v>
      </c>
      <c r="V147" s="2" t="s">
        <v>624</v>
      </c>
      <c r="W147" s="2" t="s">
        <v>159</v>
      </c>
      <c r="X147" s="2" t="s">
        <v>97</v>
      </c>
      <c r="Y147" s="2" t="s">
        <v>558</v>
      </c>
      <c r="Z147" s="4">
        <v>347</v>
      </c>
      <c r="AA147" s="4">
        <f>=ROUNDDOWN(28.9166666666667,0)</f>
      </c>
      <c r="AB147" s="5">
        <v>12</v>
      </c>
      <c r="AC147" s="2" t="s">
        <v>634</v>
      </c>
      <c r="AD147" s="4">
        <v>150</v>
      </c>
      <c r="AE147" s="4">
        <v>150</v>
      </c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1</v>
      </c>
      <c r="AQ147" s="8">
        <v>34.99</v>
      </c>
      <c r="AR147" s="4"/>
      <c r="AS147" s="8"/>
      <c r="AT147" s="7"/>
      <c r="AU147" s="7"/>
      <c r="AV147" s="4">
        <v>1</v>
      </c>
      <c r="AW147" s="8">
        <v>34.99</v>
      </c>
      <c r="AX147" s="4"/>
      <c r="AY147" s="8"/>
      <c r="AZ147" s="7"/>
      <c r="BA147" s="7"/>
      <c r="BB147" s="7">
        <v>1</v>
      </c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>
        <v>0.1581</v>
      </c>
      <c r="BJ147" s="4">
        <v>533</v>
      </c>
      <c r="BK147" s="8">
        <v>11023.22</v>
      </c>
      <c r="BL147" s="2" t="s">
        <v>641</v>
      </c>
      <c r="BM147" s="7">
        <v>0.0019</v>
      </c>
      <c r="BN147" s="7">
        <v>0.0032</v>
      </c>
      <c r="BO147" s="4">
        <v>1</v>
      </c>
      <c r="BP147" s="8">
        <v>34.99</v>
      </c>
      <c r="BQ147" s="4"/>
      <c r="BR147" s="8"/>
      <c r="BS147" s="7"/>
      <c r="BT147" s="7"/>
      <c r="BU147" s="2" t="s">
        <v>104</v>
      </c>
      <c r="BV147" s="2" t="s">
        <v>94</v>
      </c>
      <c r="BW147" s="2" t="s">
        <v>105</v>
      </c>
      <c r="BX147" s="2" t="s">
        <v>642</v>
      </c>
      <c r="BY147" s="2" t="s">
        <v>107</v>
      </c>
      <c r="BZ147" s="2" t="s">
        <v>97</v>
      </c>
    </row>
    <row r="148">
      <c r="A148" s="2" t="s">
        <v>643</v>
      </c>
      <c r="B148" s="2" t="s">
        <v>86</v>
      </c>
      <c r="C148" s="2" t="s">
        <v>547</v>
      </c>
      <c r="D148" s="2" t="s">
        <v>88</v>
      </c>
      <c r="E148" s="2" t="s">
        <v>89</v>
      </c>
      <c r="F148" s="2" t="s">
        <v>620</v>
      </c>
      <c r="G148" s="2" t="s">
        <v>620</v>
      </c>
      <c r="H148" s="2" t="s">
        <v>620</v>
      </c>
      <c r="I148" s="2" t="s">
        <v>621</v>
      </c>
      <c r="J148" s="2" t="s">
        <v>92</v>
      </c>
      <c r="K148" s="2" t="s">
        <v>644</v>
      </c>
      <c r="L148" s="3">
        <v>18</v>
      </c>
      <c r="M148" s="3">
        <v>18.9</v>
      </c>
      <c r="N148" s="3">
        <v>39.99</v>
      </c>
      <c r="O148" s="2" t="s">
        <v>94</v>
      </c>
      <c r="P148" s="2" t="s">
        <v>168</v>
      </c>
      <c r="Q148" s="2" t="s">
        <v>96</v>
      </c>
      <c r="R148" s="2" t="s">
        <v>97</v>
      </c>
      <c r="S148" s="2" t="s">
        <v>645</v>
      </c>
      <c r="T148" s="2" t="s">
        <v>417</v>
      </c>
      <c r="U148" s="2" t="s">
        <v>271</v>
      </c>
      <c r="V148" s="2" t="s">
        <v>624</v>
      </c>
      <c r="W148" s="2" t="s">
        <v>127</v>
      </c>
      <c r="X148" s="2" t="s">
        <v>97</v>
      </c>
      <c r="Y148" s="2" t="s">
        <v>625</v>
      </c>
      <c r="Z148" s="4">
        <v>90</v>
      </c>
      <c r="AA148" s="4">
        <f>=ROUNDDOWN(22.5,0)</f>
      </c>
      <c r="AB148" s="5">
        <v>4</v>
      </c>
      <c r="AC148" s="2" t="s">
        <v>97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1</v>
      </c>
      <c r="AQ148" s="8">
        <v>10.05</v>
      </c>
      <c r="AR148" s="4"/>
      <c r="AS148" s="8"/>
      <c r="AT148" s="7"/>
      <c r="AU148" s="7"/>
      <c r="AV148" s="4">
        <v>1</v>
      </c>
      <c r="AW148" s="8">
        <v>10.05</v>
      </c>
      <c r="AX148" s="4"/>
      <c r="AY148" s="8"/>
      <c r="AZ148" s="7"/>
      <c r="BA148" s="7"/>
      <c r="BB148" s="7">
        <v>1</v>
      </c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>
        <v>0.0454</v>
      </c>
      <c r="BJ148" s="4">
        <v>136</v>
      </c>
      <c r="BK148" s="8">
        <v>2680.05</v>
      </c>
      <c r="BL148" s="2" t="s">
        <v>646</v>
      </c>
      <c r="BM148" s="7">
        <v>0.0074</v>
      </c>
      <c r="BN148" s="7">
        <v>0.0037</v>
      </c>
      <c r="BO148" s="4">
        <v>1</v>
      </c>
      <c r="BP148" s="8">
        <v>10.05</v>
      </c>
      <c r="BQ148" s="4"/>
      <c r="BR148" s="8"/>
      <c r="BS148" s="7"/>
      <c r="BT148" s="7"/>
      <c r="BU148" s="2" t="s">
        <v>104</v>
      </c>
      <c r="BV148" s="2" t="s">
        <v>94</v>
      </c>
      <c r="BW148" s="2" t="s">
        <v>105</v>
      </c>
      <c r="BX148" s="2" t="s">
        <v>647</v>
      </c>
      <c r="BY148" s="2" t="s">
        <v>107</v>
      </c>
      <c r="BZ148" s="2" t="s">
        <v>97</v>
      </c>
    </row>
    <row r="149">
      <c r="A149" s="2" t="s">
        <v>648</v>
      </c>
      <c r="B149" s="2" t="s">
        <v>86</v>
      </c>
      <c r="C149" s="2" t="s">
        <v>547</v>
      </c>
      <c r="D149" s="2" t="s">
        <v>88</v>
      </c>
      <c r="E149" s="2" t="s">
        <v>89</v>
      </c>
      <c r="F149" s="2" t="s">
        <v>649</v>
      </c>
      <c r="G149" s="2" t="s">
        <v>649</v>
      </c>
      <c r="H149" s="2" t="s">
        <v>649</v>
      </c>
      <c r="I149" s="2" t="s">
        <v>650</v>
      </c>
      <c r="J149" s="2" t="s">
        <v>109</v>
      </c>
      <c r="K149" s="2" t="s">
        <v>141</v>
      </c>
      <c r="L149" s="3">
        <v>24.5</v>
      </c>
      <c r="M149" s="3">
        <v>25.72</v>
      </c>
      <c r="N149" s="3">
        <v>49.99</v>
      </c>
      <c r="O149" s="2" t="s">
        <v>94</v>
      </c>
      <c r="P149" s="2" t="s">
        <v>95</v>
      </c>
      <c r="Q149" s="2" t="s">
        <v>96</v>
      </c>
      <c r="R149" s="2" t="s">
        <v>97</v>
      </c>
      <c r="S149" s="2" t="s">
        <v>651</v>
      </c>
      <c r="T149" s="2" t="s">
        <v>652</v>
      </c>
      <c r="U149" s="2" t="s">
        <v>271</v>
      </c>
      <c r="V149" s="2" t="s">
        <v>99</v>
      </c>
      <c r="W149" s="2" t="s">
        <v>100</v>
      </c>
      <c r="X149" s="2" t="s">
        <v>97</v>
      </c>
      <c r="Y149" s="2" t="s">
        <v>101</v>
      </c>
      <c r="Z149" s="4">
        <v>320</v>
      </c>
      <c r="AA149" s="4">
        <f>=ROUNDDOWN(9.6969696969697,0)</f>
      </c>
      <c r="AB149" s="5">
        <v>33</v>
      </c>
      <c r="AC149" s="2" t="s">
        <v>653</v>
      </c>
      <c r="AD149" s="4">
        <v>110</v>
      </c>
      <c r="AE149" s="4">
        <v>855</v>
      </c>
      <c r="AF149" s="6">
        <v>67</v>
      </c>
      <c r="AG149" s="6"/>
      <c r="AH149" s="7">
        <v>0.7639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>
        <v>2</v>
      </c>
      <c r="AQ149" s="8">
        <v>79.98</v>
      </c>
      <c r="AR149" s="4"/>
      <c r="AS149" s="8"/>
      <c r="AT149" s="7"/>
      <c r="AU149" s="7"/>
      <c r="AV149" s="4">
        <v>2</v>
      </c>
      <c r="AW149" s="8">
        <v>79.98</v>
      </c>
      <c r="AX149" s="4"/>
      <c r="AY149" s="8"/>
      <c r="AZ149" s="7"/>
      <c r="BA149" s="7"/>
      <c r="BB149" s="7">
        <v>1</v>
      </c>
      <c r="BC149" s="4">
        <v>2</v>
      </c>
      <c r="BD149" s="8">
        <v>79.98</v>
      </c>
      <c r="BE149" s="4"/>
      <c r="BF149" s="8"/>
      <c r="BG149" s="7"/>
      <c r="BH149" s="7"/>
      <c r="BI149" s="7">
        <v>1</v>
      </c>
      <c r="BJ149" s="4">
        <v>1257</v>
      </c>
      <c r="BK149" s="8">
        <v>33262.46</v>
      </c>
      <c r="BL149" s="2" t="s">
        <v>654</v>
      </c>
      <c r="BM149" s="7">
        <v>0.0016</v>
      </c>
      <c r="BN149" s="7">
        <v>0.0024</v>
      </c>
      <c r="BO149" s="4">
        <v>2</v>
      </c>
      <c r="BP149" s="8">
        <v>79.98</v>
      </c>
      <c r="BQ149" s="4"/>
      <c r="BR149" s="8"/>
      <c r="BS149" s="7"/>
      <c r="BT149" s="7"/>
      <c r="BU149" s="2" t="s">
        <v>104</v>
      </c>
      <c r="BV149" s="2" t="s">
        <v>94</v>
      </c>
      <c r="BW149" s="2" t="s">
        <v>105</v>
      </c>
      <c r="BX149" s="2" t="s">
        <v>655</v>
      </c>
      <c r="BY149" s="2" t="s">
        <v>107</v>
      </c>
      <c r="BZ149" s="2" t="s">
        <v>97</v>
      </c>
    </row>
    <row r="150">
      <c r="A150" s="2" t="s">
        <v>656</v>
      </c>
      <c r="B150" s="2" t="s">
        <v>86</v>
      </c>
      <c r="C150" s="2" t="s">
        <v>547</v>
      </c>
      <c r="D150" s="2" t="s">
        <v>88</v>
      </c>
      <c r="E150" s="2" t="s">
        <v>89</v>
      </c>
      <c r="F150" s="2" t="s">
        <v>657</v>
      </c>
      <c r="G150" s="2" t="s">
        <v>657</v>
      </c>
      <c r="H150" s="2" t="s">
        <v>657</v>
      </c>
      <c r="I150" s="2" t="s">
        <v>260</v>
      </c>
      <c r="J150" s="2" t="s">
        <v>114</v>
      </c>
      <c r="K150" s="2" t="s">
        <v>658</v>
      </c>
      <c r="L150" s="3">
        <v>16.35</v>
      </c>
      <c r="M150" s="3">
        <v>17.17</v>
      </c>
      <c r="N150" s="3">
        <v>34.99</v>
      </c>
      <c r="O150" s="2" t="s">
        <v>94</v>
      </c>
      <c r="P150" s="2" t="s">
        <v>168</v>
      </c>
      <c r="Q150" s="2" t="s">
        <v>96</v>
      </c>
      <c r="R150" s="2" t="s">
        <v>97</v>
      </c>
      <c r="S150" s="2" t="s">
        <v>659</v>
      </c>
      <c r="T150" s="2" t="s">
        <v>417</v>
      </c>
      <c r="U150" s="2" t="s">
        <v>271</v>
      </c>
      <c r="V150" s="2" t="s">
        <v>660</v>
      </c>
      <c r="W150" s="2" t="s">
        <v>100</v>
      </c>
      <c r="X150" s="2" t="s">
        <v>97</v>
      </c>
      <c r="Y150" s="2" t="s">
        <v>661</v>
      </c>
      <c r="Z150" s="4">
        <v>68</v>
      </c>
      <c r="AA150" s="4">
        <f>=ROUNDDOWN(8.09523809523809,0)</f>
      </c>
      <c r="AB150" s="5">
        <v>8.4</v>
      </c>
      <c r="AC150" s="2" t="s">
        <v>137</v>
      </c>
      <c r="AD150" s="4">
        <v>70</v>
      </c>
      <c r="AE150" s="4">
        <v>160</v>
      </c>
      <c r="AF150" s="6">
        <v>65</v>
      </c>
      <c r="AG150" s="6"/>
      <c r="AH150" s="7">
        <v>0.5021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1</v>
      </c>
      <c r="AQ150" s="8">
        <v>27.99</v>
      </c>
      <c r="AR150" s="4"/>
      <c r="AS150" s="8"/>
      <c r="AT150" s="7"/>
      <c r="AU150" s="7"/>
      <c r="AV150" s="4">
        <v>1</v>
      </c>
      <c r="AW150" s="8">
        <v>27.99</v>
      </c>
      <c r="AX150" s="4"/>
      <c r="AY150" s="8"/>
      <c r="AZ150" s="7"/>
      <c r="BA150" s="7"/>
      <c r="BB150" s="7">
        <v>1</v>
      </c>
      <c r="BC150" s="4">
        <v>1</v>
      </c>
      <c r="BD150" s="8">
        <v>27.99</v>
      </c>
      <c r="BE150" s="4"/>
      <c r="BF150" s="8"/>
      <c r="BG150" s="7"/>
      <c r="BH150" s="7"/>
      <c r="BI150" s="7">
        <v>1</v>
      </c>
      <c r="BJ150" s="4">
        <v>202</v>
      </c>
      <c r="BK150" s="8">
        <v>3766.97</v>
      </c>
      <c r="BL150" s="2" t="s">
        <v>662</v>
      </c>
      <c r="BM150" s="7">
        <v>0.005</v>
      </c>
      <c r="BN150" s="7">
        <v>0.0074</v>
      </c>
      <c r="BO150" s="4">
        <v>1</v>
      </c>
      <c r="BP150" s="8">
        <v>27.99</v>
      </c>
      <c r="BQ150" s="4"/>
      <c r="BR150" s="8"/>
      <c r="BS150" s="7"/>
      <c r="BT150" s="7"/>
      <c r="BU150" s="2" t="s">
        <v>104</v>
      </c>
      <c r="BV150" s="2" t="s">
        <v>94</v>
      </c>
      <c r="BW150" s="2" t="s">
        <v>105</v>
      </c>
      <c r="BX150" s="2" t="s">
        <v>474</v>
      </c>
      <c r="BY150" s="2" t="s">
        <v>107</v>
      </c>
      <c r="BZ150" s="2" t="s">
        <v>97</v>
      </c>
    </row>
    <row r="151">
      <c r="A151" s="2" t="s">
        <v>663</v>
      </c>
      <c r="B151" s="2" t="s">
        <v>86</v>
      </c>
      <c r="C151" s="2" t="s">
        <v>547</v>
      </c>
      <c r="D151" s="2" t="s">
        <v>88</v>
      </c>
      <c r="E151" s="2" t="s">
        <v>89</v>
      </c>
      <c r="F151" s="2" t="s">
        <v>664</v>
      </c>
      <c r="G151" s="2" t="s">
        <v>664</v>
      </c>
      <c r="H151" s="2" t="s">
        <v>664</v>
      </c>
      <c r="I151" s="2" t="s">
        <v>665</v>
      </c>
      <c r="J151" s="2" t="s">
        <v>92</v>
      </c>
      <c r="K151" s="2" t="s">
        <v>666</v>
      </c>
      <c r="L151" s="3">
        <v>19.13</v>
      </c>
      <c r="M151" s="3">
        <v>20.09</v>
      </c>
      <c r="N151" s="3">
        <v>42.99</v>
      </c>
      <c r="O151" s="2" t="s">
        <v>94</v>
      </c>
      <c r="P151" s="2" t="s">
        <v>168</v>
      </c>
      <c r="Q151" s="2" t="s">
        <v>96</v>
      </c>
      <c r="R151" s="2" t="s">
        <v>97</v>
      </c>
      <c r="S151" s="2" t="s">
        <v>667</v>
      </c>
      <c r="T151" s="2" t="s">
        <v>668</v>
      </c>
      <c r="U151" s="2" t="s">
        <v>271</v>
      </c>
      <c r="V151" s="2" t="s">
        <v>597</v>
      </c>
      <c r="W151" s="2" t="s">
        <v>100</v>
      </c>
      <c r="X151" s="2" t="s">
        <v>669</v>
      </c>
      <c r="Y151" s="2" t="s">
        <v>670</v>
      </c>
      <c r="Z151" s="4">
        <v>130</v>
      </c>
      <c r="AA151" s="4">
        <f>=ROUNDDOWN(10.8333333333333,0)</f>
      </c>
      <c r="AB151" s="5">
        <v>12</v>
      </c>
      <c r="AC151" s="2" t="s">
        <v>102</v>
      </c>
      <c r="AD151" s="4">
        <v>128</v>
      </c>
      <c r="AE151" s="4">
        <v>634</v>
      </c>
      <c r="AF151" s="6">
        <v>65</v>
      </c>
      <c r="AG151" s="6"/>
      <c r="AH151" s="7">
        <v>0.3691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1</v>
      </c>
      <c r="AQ151" s="8">
        <v>11.34</v>
      </c>
      <c r="AR151" s="4"/>
      <c r="AS151" s="8"/>
      <c r="AT151" s="7"/>
      <c r="AU151" s="7"/>
      <c r="AV151" s="4">
        <v>1</v>
      </c>
      <c r="AW151" s="8">
        <v>11.34</v>
      </c>
      <c r="AX151" s="4"/>
      <c r="AY151" s="8"/>
      <c r="AZ151" s="7"/>
      <c r="BA151" s="7"/>
      <c r="BB151" s="7">
        <v>1</v>
      </c>
      <c r="BC151" s="4">
        <v>1</v>
      </c>
      <c r="BD151" s="8">
        <v>11.34</v>
      </c>
      <c r="BE151" s="4"/>
      <c r="BF151" s="8"/>
      <c r="BG151" s="7"/>
      <c r="BH151" s="7"/>
      <c r="BI151" s="7">
        <v>1</v>
      </c>
      <c r="BJ151" s="4">
        <v>306</v>
      </c>
      <c r="BK151" s="8">
        <v>6736.77</v>
      </c>
      <c r="BL151" s="2" t="s">
        <v>671</v>
      </c>
      <c r="BM151" s="7">
        <v>0.0033</v>
      </c>
      <c r="BN151" s="7">
        <v>0.0017</v>
      </c>
      <c r="BO151" s="4">
        <v>1</v>
      </c>
      <c r="BP151" s="8">
        <v>11.34</v>
      </c>
      <c r="BQ151" s="4"/>
      <c r="BR151" s="8"/>
      <c r="BS151" s="7"/>
      <c r="BT151" s="7"/>
      <c r="BU151" s="2" t="s">
        <v>104</v>
      </c>
      <c r="BV151" s="2" t="s">
        <v>94</v>
      </c>
      <c r="BW151" s="2" t="s">
        <v>105</v>
      </c>
      <c r="BX151" s="2" t="s">
        <v>112</v>
      </c>
      <c r="BY151" s="2" t="s">
        <v>107</v>
      </c>
      <c r="BZ151" s="2" t="s">
        <v>97</v>
      </c>
    </row>
    <row r="152">
      <c r="A152" s="2" t="s">
        <v>672</v>
      </c>
      <c r="B152" s="2" t="s">
        <v>86</v>
      </c>
      <c r="C152" s="2" t="s">
        <v>673</v>
      </c>
      <c r="D152" s="2" t="s">
        <v>88</v>
      </c>
      <c r="E152" s="2" t="s">
        <v>89</v>
      </c>
      <c r="F152" s="2" t="s">
        <v>674</v>
      </c>
      <c r="G152" s="2" t="s">
        <v>674</v>
      </c>
      <c r="H152" s="2" t="s">
        <v>674</v>
      </c>
      <c r="I152" s="2" t="s">
        <v>260</v>
      </c>
      <c r="J152" s="2" t="s">
        <v>261</v>
      </c>
      <c r="K152" s="2" t="s">
        <v>512</v>
      </c>
      <c r="L152" s="3">
        <v>16.5</v>
      </c>
      <c r="M152" s="3">
        <v>17.32</v>
      </c>
      <c r="N152" s="3">
        <v>32.99</v>
      </c>
      <c r="O152" s="2" t="s">
        <v>94</v>
      </c>
      <c r="P152" s="2" t="s">
        <v>142</v>
      </c>
      <c r="Q152" s="2" t="s">
        <v>96</v>
      </c>
      <c r="R152" s="2" t="s">
        <v>97</v>
      </c>
      <c r="S152" s="2" t="s">
        <v>675</v>
      </c>
      <c r="T152" s="2" t="s">
        <v>676</v>
      </c>
      <c r="U152" s="2" t="s">
        <v>264</v>
      </c>
      <c r="V152" s="2" t="s">
        <v>99</v>
      </c>
      <c r="W152" s="2" t="s">
        <v>100</v>
      </c>
      <c r="X152" s="2" t="s">
        <v>159</v>
      </c>
      <c r="Y152" s="2" t="s">
        <v>677</v>
      </c>
      <c r="Z152" s="4">
        <v>7</v>
      </c>
      <c r="AA152" s="4">
        <f>=ROUNDDOWN(1.7948717948718,0)</f>
      </c>
      <c r="AB152" s="5">
        <v>3.9</v>
      </c>
      <c r="AC152" s="2" t="s">
        <v>97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3</v>
      </c>
      <c r="AQ152" s="8">
        <v>149.97</v>
      </c>
      <c r="AR152" s="4"/>
      <c r="AS152" s="8"/>
      <c r="AT152" s="7"/>
      <c r="AU152" s="7"/>
      <c r="AV152" s="4">
        <v>14</v>
      </c>
      <c r="AW152" s="8">
        <v>829.86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>
        <v>0.1807</v>
      </c>
      <c r="BC152" s="4">
        <v>21</v>
      </c>
      <c r="BD152" s="8">
        <v>1054.59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>
        <v>0.7869</v>
      </c>
      <c r="BJ152" s="4">
        <v>66</v>
      </c>
      <c r="BK152" s="8">
        <v>1142.41</v>
      </c>
      <c r="BL152" s="2" t="s">
        <v>678</v>
      </c>
      <c r="BM152" s="7">
        <v>0.0455</v>
      </c>
      <c r="BN152" s="7">
        <v>0.1313</v>
      </c>
      <c r="BO152" s="4">
        <v>3</v>
      </c>
      <c r="BP152" s="8">
        <v>149.97</v>
      </c>
      <c r="BQ152" s="4"/>
      <c r="BR152" s="8"/>
      <c r="BS152" s="7"/>
      <c r="BT152" s="7"/>
      <c r="BU152" s="2" t="s">
        <v>104</v>
      </c>
      <c r="BV152" s="2" t="s">
        <v>94</v>
      </c>
      <c r="BW152" s="2" t="s">
        <v>105</v>
      </c>
      <c r="BX152" s="2" t="s">
        <v>474</v>
      </c>
      <c r="BY152" s="2" t="s">
        <v>107</v>
      </c>
      <c r="BZ152" s="2" t="s">
        <v>97</v>
      </c>
    </row>
    <row r="153">
      <c r="A153" s="2" t="s">
        <v>679</v>
      </c>
      <c r="B153" s="2" t="s">
        <v>86</v>
      </c>
      <c r="C153" s="2" t="s">
        <v>673</v>
      </c>
      <c r="D153" s="2" t="s">
        <v>88</v>
      </c>
      <c r="E153" s="2" t="s">
        <v>89</v>
      </c>
      <c r="F153" s="2" t="s">
        <v>674</v>
      </c>
      <c r="G153" s="2" t="s">
        <v>674</v>
      </c>
      <c r="H153" s="2" t="s">
        <v>674</v>
      </c>
      <c r="I153" s="2" t="s">
        <v>260</v>
      </c>
      <c r="J153" s="2" t="s">
        <v>92</v>
      </c>
      <c r="K153" s="2" t="s">
        <v>512</v>
      </c>
      <c r="L153" s="3">
        <v>16.5</v>
      </c>
      <c r="M153" s="3">
        <v>17.32</v>
      </c>
      <c r="N153" s="3">
        <v>32.99</v>
      </c>
      <c r="O153" s="2" t="s">
        <v>94</v>
      </c>
      <c r="P153" s="2" t="s">
        <v>142</v>
      </c>
      <c r="Q153" s="2" t="s">
        <v>96</v>
      </c>
      <c r="R153" s="2" t="s">
        <v>97</v>
      </c>
      <c r="S153" s="2" t="s">
        <v>675</v>
      </c>
      <c r="T153" s="2" t="s">
        <v>676</v>
      </c>
      <c r="U153" s="2" t="s">
        <v>271</v>
      </c>
      <c r="V153" s="2" t="s">
        <v>99</v>
      </c>
      <c r="W153" s="2" t="s">
        <v>100</v>
      </c>
      <c r="X153" s="2" t="s">
        <v>159</v>
      </c>
      <c r="Y153" s="2" t="s">
        <v>677</v>
      </c>
      <c r="Z153" s="4">
        <v>41</v>
      </c>
      <c r="AA153" s="4">
        <f>=ROUNDDOWN(6.11940298507463,0)</f>
      </c>
      <c r="AB153" s="5">
        <v>6.7</v>
      </c>
      <c r="AC153" s="2" t="s">
        <v>97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1</v>
      </c>
      <c r="AQ153" s="8">
        <v>65.99</v>
      </c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>
        <v>0.0795</v>
      </c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 t="s">
        <v>97</v>
      </c>
      <c r="BJ153" s="4">
        <v>94</v>
      </c>
      <c r="BK153" s="8">
        <v>1510.02</v>
      </c>
      <c r="BL153" s="2" t="s">
        <v>680</v>
      </c>
      <c r="BM153" s="7">
        <v>0.0106</v>
      </c>
      <c r="BN153" s="7">
        <v>0.0437</v>
      </c>
      <c r="BO153" s="4">
        <v>1</v>
      </c>
      <c r="BP153" s="8">
        <v>65.99</v>
      </c>
      <c r="BQ153" s="4"/>
      <c r="BR153" s="8"/>
      <c r="BS153" s="7"/>
      <c r="BT153" s="7"/>
      <c r="BU153" s="2" t="s">
        <v>104</v>
      </c>
      <c r="BV153" s="2" t="s">
        <v>94</v>
      </c>
      <c r="BW153" s="2" t="s">
        <v>105</v>
      </c>
      <c r="BX153" s="2" t="s">
        <v>567</v>
      </c>
      <c r="BY153" s="2" t="s">
        <v>107</v>
      </c>
      <c r="BZ153" s="2" t="s">
        <v>97</v>
      </c>
    </row>
    <row r="154">
      <c r="A154" s="2" t="s">
        <v>681</v>
      </c>
      <c r="B154" s="2" t="s">
        <v>86</v>
      </c>
      <c r="C154" s="2" t="s">
        <v>673</v>
      </c>
      <c r="D154" s="2" t="s">
        <v>88</v>
      </c>
      <c r="E154" s="2" t="s">
        <v>89</v>
      </c>
      <c r="F154" s="2" t="s">
        <v>674</v>
      </c>
      <c r="G154" s="2" t="s">
        <v>674</v>
      </c>
      <c r="H154" s="2" t="s">
        <v>674</v>
      </c>
      <c r="I154" s="2" t="s">
        <v>260</v>
      </c>
      <c r="J154" s="2" t="s">
        <v>109</v>
      </c>
      <c r="K154" s="2" t="s">
        <v>512</v>
      </c>
      <c r="L154" s="3">
        <v>19</v>
      </c>
      <c r="M154" s="3">
        <v>19.95</v>
      </c>
      <c r="N154" s="3">
        <v>37.99</v>
      </c>
      <c r="O154" s="2" t="s">
        <v>94</v>
      </c>
      <c r="P154" s="2" t="s">
        <v>142</v>
      </c>
      <c r="Q154" s="2" t="s">
        <v>96</v>
      </c>
      <c r="R154" s="2" t="s">
        <v>97</v>
      </c>
      <c r="S154" s="2" t="s">
        <v>675</v>
      </c>
      <c r="T154" s="2" t="s">
        <v>676</v>
      </c>
      <c r="U154" s="2" t="s">
        <v>271</v>
      </c>
      <c r="V154" s="2" t="s">
        <v>99</v>
      </c>
      <c r="W154" s="2" t="s">
        <v>100</v>
      </c>
      <c r="X154" s="2" t="s">
        <v>159</v>
      </c>
      <c r="Y154" s="2" t="s">
        <v>677</v>
      </c>
      <c r="Z154" s="4">
        <v>59</v>
      </c>
      <c r="AA154" s="4">
        <f>=ROUNDDOWN(6.14583333333333,0)</f>
      </c>
      <c r="AB154" s="5">
        <v>9.6</v>
      </c>
      <c r="AC154" s="2" t="s">
        <v>97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5</v>
      </c>
      <c r="AQ154" s="8">
        <v>327.95</v>
      </c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>
        <v>0.3952</v>
      </c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266</v>
      </c>
      <c r="BK154" s="8">
        <v>5094.64</v>
      </c>
      <c r="BL154" s="2" t="s">
        <v>393</v>
      </c>
      <c r="BM154" s="7">
        <v>0.0188</v>
      </c>
      <c r="BN154" s="7">
        <v>0.0644</v>
      </c>
      <c r="BO154" s="4">
        <v>5</v>
      </c>
      <c r="BP154" s="8">
        <v>327.95</v>
      </c>
      <c r="BQ154" s="4"/>
      <c r="BR154" s="8"/>
      <c r="BS154" s="7"/>
      <c r="BT154" s="7"/>
      <c r="BU154" s="2" t="s">
        <v>104</v>
      </c>
      <c r="BV154" s="2" t="s">
        <v>94</v>
      </c>
      <c r="BW154" s="2" t="s">
        <v>105</v>
      </c>
      <c r="BX154" s="2" t="s">
        <v>555</v>
      </c>
      <c r="BY154" s="2" t="s">
        <v>107</v>
      </c>
      <c r="BZ154" s="2" t="s">
        <v>97</v>
      </c>
    </row>
    <row r="155">
      <c r="A155" s="2" t="s">
        <v>682</v>
      </c>
      <c r="B155" s="2" t="s">
        <v>86</v>
      </c>
      <c r="C155" s="2" t="s">
        <v>673</v>
      </c>
      <c r="D155" s="2" t="s">
        <v>88</v>
      </c>
      <c r="E155" s="2" t="s">
        <v>89</v>
      </c>
      <c r="F155" s="2" t="s">
        <v>674</v>
      </c>
      <c r="G155" s="2" t="s">
        <v>674</v>
      </c>
      <c r="H155" s="2" t="s">
        <v>674</v>
      </c>
      <c r="I155" s="2" t="s">
        <v>260</v>
      </c>
      <c r="J155" s="2" t="s">
        <v>114</v>
      </c>
      <c r="K155" s="2" t="s">
        <v>512</v>
      </c>
      <c r="L155" s="3">
        <v>21.5</v>
      </c>
      <c r="M155" s="3">
        <v>22.58</v>
      </c>
      <c r="N155" s="3">
        <v>42.99</v>
      </c>
      <c r="O155" s="2" t="s">
        <v>94</v>
      </c>
      <c r="P155" s="2" t="s">
        <v>142</v>
      </c>
      <c r="Q155" s="2" t="s">
        <v>96</v>
      </c>
      <c r="R155" s="2" t="s">
        <v>97</v>
      </c>
      <c r="S155" s="2" t="s">
        <v>675</v>
      </c>
      <c r="T155" s="2" t="s">
        <v>676</v>
      </c>
      <c r="U155" s="2" t="s">
        <v>271</v>
      </c>
      <c r="V155" s="2" t="s">
        <v>99</v>
      </c>
      <c r="W155" s="2" t="s">
        <v>100</v>
      </c>
      <c r="X155" s="2" t="s">
        <v>159</v>
      </c>
      <c r="Y155" s="2" t="s">
        <v>677</v>
      </c>
      <c r="Z155" s="4">
        <v>46</v>
      </c>
      <c r="AA155" s="4">
        <f>=ROUNDDOWN(6.21621621621622,0)</f>
      </c>
      <c r="AB155" s="5">
        <v>7.4</v>
      </c>
      <c r="AC155" s="2" t="s">
        <v>97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4</v>
      </c>
      <c r="AQ155" s="8">
        <v>233.96</v>
      </c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>
        <v>0.2819</v>
      </c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 t="s">
        <v>97</v>
      </c>
      <c r="BJ155" s="4">
        <v>132</v>
      </c>
      <c r="BK155" s="8">
        <v>2877.82</v>
      </c>
      <c r="BL155" s="2" t="s">
        <v>393</v>
      </c>
      <c r="BM155" s="7">
        <v>0.0303</v>
      </c>
      <c r="BN155" s="7">
        <v>0.0813</v>
      </c>
      <c r="BO155" s="4">
        <v>4</v>
      </c>
      <c r="BP155" s="8">
        <v>233.96</v>
      </c>
      <c r="BQ155" s="4"/>
      <c r="BR155" s="8"/>
      <c r="BS155" s="7"/>
      <c r="BT155" s="7"/>
      <c r="BU155" s="2" t="s">
        <v>104</v>
      </c>
      <c r="BV155" s="2" t="s">
        <v>94</v>
      </c>
      <c r="BW155" s="2" t="s">
        <v>105</v>
      </c>
      <c r="BX155" s="2" t="s">
        <v>683</v>
      </c>
      <c r="BY155" s="2" t="s">
        <v>107</v>
      </c>
      <c r="BZ155" s="2" t="s">
        <v>97</v>
      </c>
    </row>
    <row r="156">
      <c r="A156" s="2" t="s">
        <v>684</v>
      </c>
      <c r="B156" s="2" t="s">
        <v>86</v>
      </c>
      <c r="C156" s="2" t="s">
        <v>673</v>
      </c>
      <c r="D156" s="2" t="s">
        <v>88</v>
      </c>
      <c r="E156" s="2" t="s">
        <v>89</v>
      </c>
      <c r="F156" s="2" t="s">
        <v>674</v>
      </c>
      <c r="G156" s="2" t="s">
        <v>674</v>
      </c>
      <c r="H156" s="2" t="s">
        <v>674</v>
      </c>
      <c r="I156" s="2" t="s">
        <v>260</v>
      </c>
      <c r="J156" s="2" t="s">
        <v>118</v>
      </c>
      <c r="K156" s="2" t="s">
        <v>512</v>
      </c>
      <c r="L156" s="3">
        <v>21.5</v>
      </c>
      <c r="M156" s="3">
        <v>22.58</v>
      </c>
      <c r="N156" s="3">
        <v>42.99</v>
      </c>
      <c r="O156" s="2" t="s">
        <v>94</v>
      </c>
      <c r="P156" s="2" t="s">
        <v>142</v>
      </c>
      <c r="Q156" s="2" t="s">
        <v>96</v>
      </c>
      <c r="R156" s="2" t="s">
        <v>97</v>
      </c>
      <c r="S156" s="2" t="s">
        <v>675</v>
      </c>
      <c r="T156" s="2" t="s">
        <v>676</v>
      </c>
      <c r="U156" s="2" t="s">
        <v>271</v>
      </c>
      <c r="V156" s="2" t="s">
        <v>99</v>
      </c>
      <c r="W156" s="2" t="s">
        <v>100</v>
      </c>
      <c r="X156" s="2" t="s">
        <v>159</v>
      </c>
      <c r="Y156" s="2" t="s">
        <v>677</v>
      </c>
      <c r="Z156" s="4">
        <v>39</v>
      </c>
      <c r="AA156" s="4">
        <f>=ROUNDDOWN(55.7142857142857,0)</f>
      </c>
      <c r="AB156" s="5">
        <v>0.7</v>
      </c>
      <c r="AC156" s="2" t="s">
        <v>97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</v>
      </c>
      <c r="AQ156" s="8">
        <v>51.99</v>
      </c>
      <c r="AR156" s="4"/>
      <c r="AS156" s="8"/>
      <c r="AT156" s="7"/>
      <c r="AU156" s="7"/>
      <c r="AV156" s="4" t="s">
        <v>97</v>
      </c>
      <c r="AW156" s="8" t="s">
        <v>97</v>
      </c>
      <c r="AX156" s="4" t="s">
        <v>97</v>
      </c>
      <c r="AY156" s="8" t="s">
        <v>97</v>
      </c>
      <c r="AZ156" s="7" t="s">
        <v>97</v>
      </c>
      <c r="BA156" s="7" t="s">
        <v>97</v>
      </c>
      <c r="BB156" s="7">
        <v>0.0626</v>
      </c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 t="s">
        <v>97</v>
      </c>
      <c r="BJ156" s="4">
        <v>47</v>
      </c>
      <c r="BK156" s="8">
        <v>1041.52</v>
      </c>
      <c r="BL156" s="2" t="s">
        <v>685</v>
      </c>
      <c r="BM156" s="7">
        <v>0.0213</v>
      </c>
      <c r="BN156" s="7">
        <v>0.0499</v>
      </c>
      <c r="BO156" s="4">
        <v>1</v>
      </c>
      <c r="BP156" s="8">
        <v>51.99</v>
      </c>
      <c r="BQ156" s="4"/>
      <c r="BR156" s="8"/>
      <c r="BS156" s="7"/>
      <c r="BT156" s="7"/>
      <c r="BU156" s="2" t="s">
        <v>104</v>
      </c>
      <c r="BV156" s="2" t="s">
        <v>94</v>
      </c>
      <c r="BW156" s="2" t="s">
        <v>105</v>
      </c>
      <c r="BX156" s="2" t="s">
        <v>394</v>
      </c>
      <c r="BY156" s="2" t="s">
        <v>107</v>
      </c>
      <c r="BZ156" s="2" t="s">
        <v>97</v>
      </c>
    </row>
    <row r="157">
      <c r="A157" s="2" t="s">
        <v>686</v>
      </c>
      <c r="B157" s="2" t="s">
        <v>86</v>
      </c>
      <c r="C157" s="2" t="s">
        <v>673</v>
      </c>
      <c r="D157" s="2" t="s">
        <v>88</v>
      </c>
      <c r="E157" s="2" t="s">
        <v>89</v>
      </c>
      <c r="F157" s="2" t="s">
        <v>674</v>
      </c>
      <c r="G157" s="2" t="s">
        <v>674</v>
      </c>
      <c r="H157" s="2" t="s">
        <v>674</v>
      </c>
      <c r="I157" s="2" t="s">
        <v>260</v>
      </c>
      <c r="J157" s="2" t="s">
        <v>109</v>
      </c>
      <c r="K157" s="2" t="s">
        <v>239</v>
      </c>
      <c r="L157" s="3">
        <v>19</v>
      </c>
      <c r="M157" s="3">
        <v>19.95</v>
      </c>
      <c r="N157" s="3">
        <v>37.99</v>
      </c>
      <c r="O157" s="2" t="s">
        <v>94</v>
      </c>
      <c r="P157" s="2" t="s">
        <v>168</v>
      </c>
      <c r="Q157" s="2" t="s">
        <v>96</v>
      </c>
      <c r="R157" s="2" t="s">
        <v>97</v>
      </c>
      <c r="S157" s="2" t="s">
        <v>687</v>
      </c>
      <c r="T157" s="2" t="s">
        <v>676</v>
      </c>
      <c r="U157" s="2" t="s">
        <v>97</v>
      </c>
      <c r="V157" s="2" t="s">
        <v>99</v>
      </c>
      <c r="W157" s="2" t="s">
        <v>100</v>
      </c>
      <c r="X157" s="2" t="s">
        <v>97</v>
      </c>
      <c r="Y157" s="2" t="s">
        <v>688</v>
      </c>
      <c r="Z157" s="4">
        <v>227</v>
      </c>
      <c r="AA157" s="4">
        <f>=ROUNDDOWN(12.6111111111111,0)</f>
      </c>
      <c r="AB157" s="5">
        <v>18</v>
      </c>
      <c r="AC157" s="2" t="s">
        <v>419</v>
      </c>
      <c r="AD157" s="4">
        <v>120</v>
      </c>
      <c r="AE157" s="4">
        <v>440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3</v>
      </c>
      <c r="AQ157" s="8">
        <v>91.17</v>
      </c>
      <c r="AR157" s="4"/>
      <c r="AS157" s="8"/>
      <c r="AT157" s="7"/>
      <c r="AU157" s="7"/>
      <c r="AV157" s="4">
        <v>4</v>
      </c>
      <c r="AW157" s="8">
        <v>125.56</v>
      </c>
      <c r="AX157" s="4" t="s">
        <v>97</v>
      </c>
      <c r="AY157" s="8" t="s">
        <v>97</v>
      </c>
      <c r="AZ157" s="7" t="s">
        <v>97</v>
      </c>
      <c r="BA157" s="7" t="s">
        <v>97</v>
      </c>
      <c r="BB157" s="7">
        <v>0.7261</v>
      </c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>
        <v>0.1191</v>
      </c>
      <c r="BJ157" s="4">
        <v>428</v>
      </c>
      <c r="BK157" s="8">
        <v>8480.73</v>
      </c>
      <c r="BL157" s="2" t="s">
        <v>689</v>
      </c>
      <c r="BM157" s="7">
        <v>0.007</v>
      </c>
      <c r="BN157" s="7">
        <v>0.0108</v>
      </c>
      <c r="BO157" s="4">
        <v>3</v>
      </c>
      <c r="BP157" s="8">
        <v>91.17</v>
      </c>
      <c r="BQ157" s="4"/>
      <c r="BR157" s="8"/>
      <c r="BS157" s="7"/>
      <c r="BT157" s="7"/>
      <c r="BU157" s="2" t="s">
        <v>104</v>
      </c>
      <c r="BV157" s="2" t="s">
        <v>94</v>
      </c>
      <c r="BW157" s="2" t="s">
        <v>105</v>
      </c>
      <c r="BX157" s="2" t="s">
        <v>690</v>
      </c>
      <c r="BY157" s="2" t="s">
        <v>107</v>
      </c>
      <c r="BZ157" s="2" t="s">
        <v>97</v>
      </c>
    </row>
    <row r="158">
      <c r="A158" s="2" t="s">
        <v>691</v>
      </c>
      <c r="B158" s="2" t="s">
        <v>86</v>
      </c>
      <c r="C158" s="2" t="s">
        <v>673</v>
      </c>
      <c r="D158" s="2" t="s">
        <v>88</v>
      </c>
      <c r="E158" s="2" t="s">
        <v>89</v>
      </c>
      <c r="F158" s="2" t="s">
        <v>674</v>
      </c>
      <c r="G158" s="2" t="s">
        <v>674</v>
      </c>
      <c r="H158" s="2" t="s">
        <v>674</v>
      </c>
      <c r="I158" s="2" t="s">
        <v>260</v>
      </c>
      <c r="J158" s="2" t="s">
        <v>114</v>
      </c>
      <c r="K158" s="2" t="s">
        <v>239</v>
      </c>
      <c r="L158" s="3">
        <v>21.5</v>
      </c>
      <c r="M158" s="3">
        <v>22.58</v>
      </c>
      <c r="N158" s="3">
        <v>42.99</v>
      </c>
      <c r="O158" s="2" t="s">
        <v>94</v>
      </c>
      <c r="P158" s="2" t="s">
        <v>168</v>
      </c>
      <c r="Q158" s="2" t="s">
        <v>96</v>
      </c>
      <c r="R158" s="2" t="s">
        <v>97</v>
      </c>
      <c r="S158" s="2" t="s">
        <v>687</v>
      </c>
      <c r="T158" s="2" t="s">
        <v>676</v>
      </c>
      <c r="U158" s="2" t="s">
        <v>97</v>
      </c>
      <c r="V158" s="2" t="s">
        <v>99</v>
      </c>
      <c r="W158" s="2" t="s">
        <v>100</v>
      </c>
      <c r="X158" s="2" t="s">
        <v>97</v>
      </c>
      <c r="Y158" s="2" t="s">
        <v>688</v>
      </c>
      <c r="Z158" s="4">
        <v>244</v>
      </c>
      <c r="AA158" s="4">
        <f>=ROUNDDOWN(18.0740740740741,0)</f>
      </c>
      <c r="AB158" s="5">
        <v>13.5</v>
      </c>
      <c r="AC158" s="2" t="s">
        <v>432</v>
      </c>
      <c r="AD158" s="4">
        <v>140</v>
      </c>
      <c r="AE158" s="4">
        <v>140</v>
      </c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1</v>
      </c>
      <c r="AQ158" s="8">
        <v>34.39</v>
      </c>
      <c r="AR158" s="4"/>
      <c r="AS158" s="8"/>
      <c r="AT158" s="7"/>
      <c r="AU158" s="7"/>
      <c r="AV158" s="4" t="s">
        <v>97</v>
      </c>
      <c r="AW158" s="8" t="s">
        <v>97</v>
      </c>
      <c r="AX158" s="4" t="s">
        <v>97</v>
      </c>
      <c r="AY158" s="8" t="s">
        <v>97</v>
      </c>
      <c r="AZ158" s="7" t="s">
        <v>97</v>
      </c>
      <c r="BA158" s="7" t="s">
        <v>97</v>
      </c>
      <c r="BB158" s="7">
        <v>0.2739</v>
      </c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 t="s">
        <v>97</v>
      </c>
      <c r="BJ158" s="4">
        <v>314</v>
      </c>
      <c r="BK158" s="8">
        <v>7083.26</v>
      </c>
      <c r="BL158" s="2" t="s">
        <v>689</v>
      </c>
      <c r="BM158" s="7">
        <v>0.0032</v>
      </c>
      <c r="BN158" s="7">
        <v>0.0049</v>
      </c>
      <c r="BO158" s="4">
        <v>1</v>
      </c>
      <c r="BP158" s="8">
        <v>34.39</v>
      </c>
      <c r="BQ158" s="4"/>
      <c r="BR158" s="8"/>
      <c r="BS158" s="7"/>
      <c r="BT158" s="7"/>
      <c r="BU158" s="2" t="s">
        <v>104</v>
      </c>
      <c r="BV158" s="2" t="s">
        <v>94</v>
      </c>
      <c r="BW158" s="2" t="s">
        <v>105</v>
      </c>
      <c r="BX158" s="2" t="s">
        <v>692</v>
      </c>
      <c r="BY158" s="2" t="s">
        <v>107</v>
      </c>
      <c r="BZ158" s="2" t="s">
        <v>97</v>
      </c>
    </row>
    <row r="159">
      <c r="A159" s="2" t="s">
        <v>693</v>
      </c>
      <c r="B159" s="2" t="s">
        <v>86</v>
      </c>
      <c r="C159" s="2" t="s">
        <v>673</v>
      </c>
      <c r="D159" s="2" t="s">
        <v>88</v>
      </c>
      <c r="E159" s="2" t="s">
        <v>89</v>
      </c>
      <c r="F159" s="2" t="s">
        <v>674</v>
      </c>
      <c r="G159" s="2" t="s">
        <v>674</v>
      </c>
      <c r="H159" s="2" t="s">
        <v>674</v>
      </c>
      <c r="I159" s="2" t="s">
        <v>260</v>
      </c>
      <c r="J159" s="2" t="s">
        <v>109</v>
      </c>
      <c r="K159" s="2" t="s">
        <v>157</v>
      </c>
      <c r="L159" s="3">
        <v>19</v>
      </c>
      <c r="M159" s="3">
        <v>19.95</v>
      </c>
      <c r="N159" s="3">
        <v>37.99</v>
      </c>
      <c r="O159" s="2" t="s">
        <v>94</v>
      </c>
      <c r="P159" s="2" t="s">
        <v>168</v>
      </c>
      <c r="Q159" s="2" t="s">
        <v>96</v>
      </c>
      <c r="R159" s="2" t="s">
        <v>97</v>
      </c>
      <c r="S159" s="2" t="s">
        <v>694</v>
      </c>
      <c r="T159" s="2" t="s">
        <v>676</v>
      </c>
      <c r="U159" s="2" t="s">
        <v>271</v>
      </c>
      <c r="V159" s="2" t="s">
        <v>99</v>
      </c>
      <c r="W159" s="2" t="s">
        <v>100</v>
      </c>
      <c r="X159" s="2" t="s">
        <v>159</v>
      </c>
      <c r="Y159" s="2" t="s">
        <v>677</v>
      </c>
      <c r="Z159" s="4">
        <v>298</v>
      </c>
      <c r="AA159" s="4">
        <f>=ROUNDDOWN(28.1132075471698,0)</f>
      </c>
      <c r="AB159" s="5">
        <v>10.6</v>
      </c>
      <c r="AC159" s="2" t="s">
        <v>419</v>
      </c>
      <c r="AD159" s="4">
        <v>30</v>
      </c>
      <c r="AE159" s="4">
        <v>124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>
        <v>1</v>
      </c>
      <c r="AQ159" s="8">
        <v>30.39</v>
      </c>
      <c r="AR159" s="4"/>
      <c r="AS159" s="8"/>
      <c r="AT159" s="7"/>
      <c r="AU159" s="7"/>
      <c r="AV159" s="4">
        <v>3</v>
      </c>
      <c r="AW159" s="8">
        <v>99.17</v>
      </c>
      <c r="AX159" s="4" t="s">
        <v>97</v>
      </c>
      <c r="AY159" s="8" t="s">
        <v>97</v>
      </c>
      <c r="AZ159" s="7" t="s">
        <v>97</v>
      </c>
      <c r="BA159" s="7" t="s">
        <v>97</v>
      </c>
      <c r="BB159" s="7">
        <v>0.3064</v>
      </c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>
        <v>0.094</v>
      </c>
      <c r="BJ159" s="4">
        <v>329</v>
      </c>
      <c r="BK159" s="8">
        <v>6445.1</v>
      </c>
      <c r="BL159" s="2" t="s">
        <v>695</v>
      </c>
      <c r="BM159" s="7">
        <v>0.003</v>
      </c>
      <c r="BN159" s="7">
        <v>0.0047</v>
      </c>
      <c r="BO159" s="4">
        <v>1</v>
      </c>
      <c r="BP159" s="8">
        <v>30.39</v>
      </c>
      <c r="BQ159" s="4"/>
      <c r="BR159" s="8"/>
      <c r="BS159" s="7"/>
      <c r="BT159" s="7"/>
      <c r="BU159" s="2" t="s">
        <v>104</v>
      </c>
      <c r="BV159" s="2" t="s">
        <v>94</v>
      </c>
      <c r="BW159" s="2" t="s">
        <v>105</v>
      </c>
      <c r="BX159" s="2" t="s">
        <v>690</v>
      </c>
      <c r="BY159" s="2" t="s">
        <v>107</v>
      </c>
      <c r="BZ159" s="2" t="s">
        <v>97</v>
      </c>
    </row>
    <row r="160">
      <c r="A160" s="2" t="s">
        <v>696</v>
      </c>
      <c r="B160" s="2" t="s">
        <v>86</v>
      </c>
      <c r="C160" s="2" t="s">
        <v>673</v>
      </c>
      <c r="D160" s="2" t="s">
        <v>88</v>
      </c>
      <c r="E160" s="2" t="s">
        <v>89</v>
      </c>
      <c r="F160" s="2" t="s">
        <v>674</v>
      </c>
      <c r="G160" s="2" t="s">
        <v>674</v>
      </c>
      <c r="H160" s="2" t="s">
        <v>674</v>
      </c>
      <c r="I160" s="2" t="s">
        <v>260</v>
      </c>
      <c r="J160" s="2" t="s">
        <v>114</v>
      </c>
      <c r="K160" s="2" t="s">
        <v>157</v>
      </c>
      <c r="L160" s="3">
        <v>21.5</v>
      </c>
      <c r="M160" s="3">
        <v>22.58</v>
      </c>
      <c r="N160" s="3">
        <v>42.99</v>
      </c>
      <c r="O160" s="2" t="s">
        <v>94</v>
      </c>
      <c r="P160" s="2" t="s">
        <v>168</v>
      </c>
      <c r="Q160" s="2" t="s">
        <v>96</v>
      </c>
      <c r="R160" s="2" t="s">
        <v>97</v>
      </c>
      <c r="S160" s="2" t="s">
        <v>694</v>
      </c>
      <c r="T160" s="2" t="s">
        <v>676</v>
      </c>
      <c r="U160" s="2" t="s">
        <v>271</v>
      </c>
      <c r="V160" s="2" t="s">
        <v>99</v>
      </c>
      <c r="W160" s="2" t="s">
        <v>100</v>
      </c>
      <c r="X160" s="2" t="s">
        <v>159</v>
      </c>
      <c r="Y160" s="2" t="s">
        <v>677</v>
      </c>
      <c r="Z160" s="4">
        <v>186</v>
      </c>
      <c r="AA160" s="4">
        <f>=ROUNDDOWN(20,0)</f>
      </c>
      <c r="AB160" s="5">
        <v>9.3</v>
      </c>
      <c r="AC160" s="2" t="s">
        <v>419</v>
      </c>
      <c r="AD160" s="4">
        <v>30</v>
      </c>
      <c r="AE160" s="4">
        <v>70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68.78</v>
      </c>
      <c r="AR160" s="4"/>
      <c r="AS160" s="8"/>
      <c r="AT160" s="7"/>
      <c r="AU160" s="7"/>
      <c r="AV160" s="4" t="s">
        <v>97</v>
      </c>
      <c r="AW160" s="8" t="s">
        <v>97</v>
      </c>
      <c r="AX160" s="4" t="s">
        <v>97</v>
      </c>
      <c r="AY160" s="8" t="s">
        <v>97</v>
      </c>
      <c r="AZ160" s="7" t="s">
        <v>97</v>
      </c>
      <c r="BA160" s="7" t="s">
        <v>97</v>
      </c>
      <c r="BB160" s="7">
        <v>0.6936</v>
      </c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 t="s">
        <v>97</v>
      </c>
      <c r="BJ160" s="4">
        <v>205</v>
      </c>
      <c r="BK160" s="8">
        <v>4596.54</v>
      </c>
      <c r="BL160" s="2" t="s">
        <v>469</v>
      </c>
      <c r="BM160" s="7">
        <v>0.0098</v>
      </c>
      <c r="BN160" s="7">
        <v>0.015</v>
      </c>
      <c r="BO160" s="4">
        <v>2</v>
      </c>
      <c r="BP160" s="8">
        <v>68.78</v>
      </c>
      <c r="BQ160" s="4"/>
      <c r="BR160" s="8"/>
      <c r="BS160" s="7"/>
      <c r="BT160" s="7"/>
      <c r="BU160" s="2" t="s">
        <v>104</v>
      </c>
      <c r="BV160" s="2" t="s">
        <v>94</v>
      </c>
      <c r="BW160" s="2" t="s">
        <v>105</v>
      </c>
      <c r="BX160" s="2" t="s">
        <v>690</v>
      </c>
      <c r="BY160" s="2" t="s">
        <v>107</v>
      </c>
      <c r="BZ160" s="2" t="s">
        <v>97</v>
      </c>
    </row>
    <row r="161">
      <c r="A161" s="2" t="s">
        <v>697</v>
      </c>
      <c r="B161" s="2" t="s">
        <v>86</v>
      </c>
      <c r="C161" s="2" t="s">
        <v>698</v>
      </c>
      <c r="D161" s="2" t="s">
        <v>88</v>
      </c>
      <c r="E161" s="2" t="s">
        <v>89</v>
      </c>
      <c r="F161" s="2" t="s">
        <v>699</v>
      </c>
      <c r="G161" s="2" t="s">
        <v>699</v>
      </c>
      <c r="H161" s="2" t="s">
        <v>699</v>
      </c>
      <c r="I161" s="2" t="s">
        <v>700</v>
      </c>
      <c r="J161" s="2" t="s">
        <v>261</v>
      </c>
      <c r="K161" s="2" t="s">
        <v>701</v>
      </c>
      <c r="L161" s="3">
        <v>19.78</v>
      </c>
      <c r="M161" s="3">
        <v>20.77</v>
      </c>
      <c r="N161" s="3">
        <v>42.99</v>
      </c>
      <c r="O161" s="2" t="s">
        <v>94</v>
      </c>
      <c r="P161" s="2" t="s">
        <v>168</v>
      </c>
      <c r="Q161" s="2" t="s">
        <v>96</v>
      </c>
      <c r="R161" s="2" t="s">
        <v>97</v>
      </c>
      <c r="S161" s="2" t="s">
        <v>702</v>
      </c>
      <c r="T161" s="2" t="s">
        <v>703</v>
      </c>
      <c r="U161" s="2" t="s">
        <v>264</v>
      </c>
      <c r="V161" s="2" t="s">
        <v>99</v>
      </c>
      <c r="W161" s="2" t="s">
        <v>100</v>
      </c>
      <c r="X161" s="2" t="s">
        <v>97</v>
      </c>
      <c r="Y161" s="2" t="s">
        <v>101</v>
      </c>
      <c r="Z161" s="4">
        <v>108</v>
      </c>
      <c r="AA161" s="4">
        <f>=ROUNDDOWN(15.4285714285714,0)</f>
      </c>
      <c r="AB161" s="5">
        <v>7</v>
      </c>
      <c r="AC161" s="2" t="s">
        <v>119</v>
      </c>
      <c r="AD161" s="4">
        <v>84</v>
      </c>
      <c r="AE161" s="4">
        <v>220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6</v>
      </c>
      <c r="AQ161" s="8">
        <v>275.94</v>
      </c>
      <c r="AR161" s="4"/>
      <c r="AS161" s="8"/>
      <c r="AT161" s="7"/>
      <c r="AU161" s="7"/>
      <c r="AV161" s="4">
        <v>6</v>
      </c>
      <c r="AW161" s="8">
        <v>275.94</v>
      </c>
      <c r="AX161" s="4"/>
      <c r="AY161" s="8"/>
      <c r="AZ161" s="7"/>
      <c r="BA161" s="7"/>
      <c r="BB161" s="7">
        <v>1</v>
      </c>
      <c r="BC161" s="4">
        <v>16</v>
      </c>
      <c r="BD161" s="8">
        <v>856.06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>
        <v>0.3223</v>
      </c>
      <c r="BJ161" s="4">
        <v>223</v>
      </c>
      <c r="BK161" s="8">
        <v>4989.43</v>
      </c>
      <c r="BL161" s="2" t="s">
        <v>704</v>
      </c>
      <c r="BM161" s="7">
        <v>0.0269</v>
      </c>
      <c r="BN161" s="7">
        <v>0.0553</v>
      </c>
      <c r="BO161" s="4">
        <v>6</v>
      </c>
      <c r="BP161" s="8">
        <v>275.94</v>
      </c>
      <c r="BQ161" s="4"/>
      <c r="BR161" s="8"/>
      <c r="BS161" s="7"/>
      <c r="BT161" s="7"/>
      <c r="BU161" s="2" t="s">
        <v>104</v>
      </c>
      <c r="BV161" s="2" t="s">
        <v>94</v>
      </c>
      <c r="BW161" s="2" t="s">
        <v>105</v>
      </c>
      <c r="BX161" s="2" t="s">
        <v>391</v>
      </c>
      <c r="BY161" s="2" t="s">
        <v>107</v>
      </c>
      <c r="BZ161" s="2" t="s">
        <v>97</v>
      </c>
    </row>
    <row r="162">
      <c r="A162" s="2" t="s">
        <v>705</v>
      </c>
      <c r="B162" s="2" t="s">
        <v>86</v>
      </c>
      <c r="C162" s="2" t="s">
        <v>698</v>
      </c>
      <c r="D162" s="2" t="s">
        <v>88</v>
      </c>
      <c r="E162" s="2" t="s">
        <v>89</v>
      </c>
      <c r="F162" s="2" t="s">
        <v>699</v>
      </c>
      <c r="G162" s="2" t="s">
        <v>699</v>
      </c>
      <c r="H162" s="2" t="s">
        <v>699</v>
      </c>
      <c r="I162" s="2" t="s">
        <v>700</v>
      </c>
      <c r="J162" s="2" t="s">
        <v>261</v>
      </c>
      <c r="K162" s="2" t="s">
        <v>512</v>
      </c>
      <c r="L162" s="3">
        <v>19.78</v>
      </c>
      <c r="M162" s="3">
        <v>20.77</v>
      </c>
      <c r="N162" s="3">
        <v>42.99</v>
      </c>
      <c r="O162" s="2" t="s">
        <v>94</v>
      </c>
      <c r="P162" s="2" t="s">
        <v>95</v>
      </c>
      <c r="Q162" s="2" t="s">
        <v>96</v>
      </c>
      <c r="R162" s="2" t="s">
        <v>97</v>
      </c>
      <c r="S162" s="2" t="s">
        <v>706</v>
      </c>
      <c r="T162" s="2" t="s">
        <v>703</v>
      </c>
      <c r="U162" s="2" t="s">
        <v>264</v>
      </c>
      <c r="V162" s="2" t="s">
        <v>99</v>
      </c>
      <c r="W162" s="2" t="s">
        <v>100</v>
      </c>
      <c r="X162" s="2" t="s">
        <v>97</v>
      </c>
      <c r="Y162" s="2" t="s">
        <v>101</v>
      </c>
      <c r="Z162" s="4">
        <v>3</v>
      </c>
      <c r="AA162" s="4">
        <f>=ROUNDDOWN(0.0909090909090909,0)</f>
      </c>
      <c r="AB162" s="5">
        <v>33</v>
      </c>
      <c r="AC162" s="2" t="s">
        <v>707</v>
      </c>
      <c r="AD162" s="4">
        <v>270</v>
      </c>
      <c r="AE162" s="4">
        <v>1240</v>
      </c>
      <c r="AF162" s="6">
        <v>65</v>
      </c>
      <c r="AG162" s="6"/>
      <c r="AH162" s="7">
        <v>0.7983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5</v>
      </c>
      <c r="AQ162" s="8">
        <v>229.95</v>
      </c>
      <c r="AR162" s="4"/>
      <c r="AS162" s="8"/>
      <c r="AT162" s="7"/>
      <c r="AU162" s="7"/>
      <c r="AV162" s="4">
        <v>5</v>
      </c>
      <c r="AW162" s="8">
        <v>229.95</v>
      </c>
      <c r="AX162" s="4"/>
      <c r="AY162" s="8"/>
      <c r="AZ162" s="7"/>
      <c r="BA162" s="7"/>
      <c r="BB162" s="7">
        <v>1</v>
      </c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>
        <v>0.2686</v>
      </c>
      <c r="BJ162" s="4">
        <v>895</v>
      </c>
      <c r="BK162" s="8">
        <v>19501.79</v>
      </c>
      <c r="BL162" s="2" t="s">
        <v>708</v>
      </c>
      <c r="BM162" s="7">
        <v>0.0056</v>
      </c>
      <c r="BN162" s="7">
        <v>0.0118</v>
      </c>
      <c r="BO162" s="4">
        <v>5</v>
      </c>
      <c r="BP162" s="8">
        <v>229.95</v>
      </c>
      <c r="BQ162" s="4"/>
      <c r="BR162" s="8"/>
      <c r="BS162" s="7"/>
      <c r="BT162" s="7"/>
      <c r="BU162" s="2" t="s">
        <v>104</v>
      </c>
      <c r="BV162" s="2" t="s">
        <v>94</v>
      </c>
      <c r="BW162" s="2" t="s">
        <v>105</v>
      </c>
      <c r="BX162" s="2" t="s">
        <v>383</v>
      </c>
      <c r="BY162" s="2" t="s">
        <v>107</v>
      </c>
      <c r="BZ162" s="2" t="s">
        <v>97</v>
      </c>
    </row>
    <row r="163">
      <c r="A163" s="2" t="s">
        <v>709</v>
      </c>
      <c r="B163" s="2" t="s">
        <v>86</v>
      </c>
      <c r="C163" s="2" t="s">
        <v>698</v>
      </c>
      <c r="D163" s="2" t="s">
        <v>88</v>
      </c>
      <c r="E163" s="2" t="s">
        <v>89</v>
      </c>
      <c r="F163" s="2" t="s">
        <v>699</v>
      </c>
      <c r="G163" s="2" t="s">
        <v>699</v>
      </c>
      <c r="H163" s="2" t="s">
        <v>699</v>
      </c>
      <c r="I163" s="2" t="s">
        <v>700</v>
      </c>
      <c r="J163" s="2" t="s">
        <v>109</v>
      </c>
      <c r="K163" s="2" t="s">
        <v>483</v>
      </c>
      <c r="L163" s="3">
        <v>28.35</v>
      </c>
      <c r="M163" s="3">
        <v>29.77</v>
      </c>
      <c r="N163" s="3">
        <v>62.99</v>
      </c>
      <c r="O163" s="2" t="s">
        <v>94</v>
      </c>
      <c r="P163" s="2" t="s">
        <v>168</v>
      </c>
      <c r="Q163" s="2" t="s">
        <v>96</v>
      </c>
      <c r="R163" s="2" t="s">
        <v>97</v>
      </c>
      <c r="S163" s="2" t="s">
        <v>710</v>
      </c>
      <c r="T163" s="2" t="s">
        <v>703</v>
      </c>
      <c r="U163" s="2" t="s">
        <v>271</v>
      </c>
      <c r="V163" s="2" t="s">
        <v>99</v>
      </c>
      <c r="W163" s="2" t="s">
        <v>100</v>
      </c>
      <c r="X163" s="2" t="s">
        <v>97</v>
      </c>
      <c r="Y163" s="2" t="s">
        <v>101</v>
      </c>
      <c r="Z163" s="4">
        <v>6</v>
      </c>
      <c r="AA163" s="4">
        <f>=ROUNDDOWN(0.214285714285714,0)</f>
      </c>
      <c r="AB163" s="5">
        <v>28</v>
      </c>
      <c r="AC163" s="2" t="s">
        <v>707</v>
      </c>
      <c r="AD163" s="4">
        <v>260</v>
      </c>
      <c r="AE163" s="4">
        <v>1290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>
        <v>2</v>
      </c>
      <c r="AQ163" s="8">
        <v>212.2</v>
      </c>
      <c r="AR163" s="4"/>
      <c r="AS163" s="8"/>
      <c r="AT163" s="7"/>
      <c r="AU163" s="7"/>
      <c r="AV163" s="4">
        <v>2</v>
      </c>
      <c r="AW163" s="8">
        <v>212.2</v>
      </c>
      <c r="AX163" s="4"/>
      <c r="AY163" s="8"/>
      <c r="AZ163" s="7"/>
      <c r="BA163" s="7"/>
      <c r="BB163" s="7">
        <v>1</v>
      </c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>
        <v>0.2479</v>
      </c>
      <c r="BJ163" s="4">
        <v>467</v>
      </c>
      <c r="BK163" s="8">
        <v>14809.51</v>
      </c>
      <c r="BL163" s="2" t="s">
        <v>711</v>
      </c>
      <c r="BM163" s="7">
        <v>0.0043</v>
      </c>
      <c r="BN163" s="7">
        <v>0.0143</v>
      </c>
      <c r="BO163" s="4">
        <v>2</v>
      </c>
      <c r="BP163" s="8">
        <v>212.2</v>
      </c>
      <c r="BQ163" s="4"/>
      <c r="BR163" s="8"/>
      <c r="BS163" s="7"/>
      <c r="BT163" s="7"/>
      <c r="BU163" s="2" t="s">
        <v>104</v>
      </c>
      <c r="BV163" s="2" t="s">
        <v>94</v>
      </c>
      <c r="BW163" s="2" t="s">
        <v>105</v>
      </c>
      <c r="BX163" s="2" t="s">
        <v>606</v>
      </c>
      <c r="BY163" s="2" t="s">
        <v>107</v>
      </c>
      <c r="BZ163" s="2" t="s">
        <v>97</v>
      </c>
    </row>
    <row r="164">
      <c r="A164" s="2" t="s">
        <v>712</v>
      </c>
      <c r="B164" s="2" t="s">
        <v>86</v>
      </c>
      <c r="C164" s="2" t="s">
        <v>698</v>
      </c>
      <c r="D164" s="2" t="s">
        <v>88</v>
      </c>
      <c r="E164" s="2" t="s">
        <v>89</v>
      </c>
      <c r="F164" s="2" t="s">
        <v>699</v>
      </c>
      <c r="G164" s="2" t="s">
        <v>699</v>
      </c>
      <c r="H164" s="2" t="s">
        <v>699</v>
      </c>
      <c r="I164" s="2" t="s">
        <v>700</v>
      </c>
      <c r="J164" s="2" t="s">
        <v>261</v>
      </c>
      <c r="K164" s="2" t="s">
        <v>713</v>
      </c>
      <c r="L164" s="3">
        <v>19.78</v>
      </c>
      <c r="M164" s="3">
        <v>20.77</v>
      </c>
      <c r="N164" s="3">
        <v>42.99</v>
      </c>
      <c r="O164" s="2" t="s">
        <v>94</v>
      </c>
      <c r="P164" s="2" t="s">
        <v>168</v>
      </c>
      <c r="Q164" s="2" t="s">
        <v>96</v>
      </c>
      <c r="R164" s="2" t="s">
        <v>97</v>
      </c>
      <c r="S164" s="2" t="s">
        <v>714</v>
      </c>
      <c r="T164" s="2" t="s">
        <v>703</v>
      </c>
      <c r="U164" s="2" t="s">
        <v>264</v>
      </c>
      <c r="V164" s="2" t="s">
        <v>99</v>
      </c>
      <c r="W164" s="2" t="s">
        <v>100</v>
      </c>
      <c r="X164" s="2" t="s">
        <v>97</v>
      </c>
      <c r="Y164" s="2" t="s">
        <v>101</v>
      </c>
      <c r="Z164" s="4">
        <v>41</v>
      </c>
      <c r="AA164" s="4">
        <f>=ROUNDDOWN(4.1,0)</f>
      </c>
      <c r="AB164" s="5">
        <v>10</v>
      </c>
      <c r="AC164" s="2" t="s">
        <v>707</v>
      </c>
      <c r="AD164" s="4">
        <v>80</v>
      </c>
      <c r="AE164" s="4">
        <v>430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3</v>
      </c>
      <c r="AQ164" s="8">
        <v>137.97</v>
      </c>
      <c r="AR164" s="4"/>
      <c r="AS164" s="8"/>
      <c r="AT164" s="7"/>
      <c r="AU164" s="7"/>
      <c r="AV164" s="4">
        <v>3</v>
      </c>
      <c r="AW164" s="8">
        <v>137.97</v>
      </c>
      <c r="AX164" s="4"/>
      <c r="AY164" s="8"/>
      <c r="AZ164" s="7"/>
      <c r="BA164" s="7"/>
      <c r="BB164" s="7">
        <v>1</v>
      </c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>
        <v>0.1612</v>
      </c>
      <c r="BJ164" s="4">
        <v>203</v>
      </c>
      <c r="BK164" s="8">
        <v>4458.71</v>
      </c>
      <c r="BL164" s="2" t="s">
        <v>715</v>
      </c>
      <c r="BM164" s="7">
        <v>0.0148</v>
      </c>
      <c r="BN164" s="7">
        <v>0.0309</v>
      </c>
      <c r="BO164" s="4">
        <v>3</v>
      </c>
      <c r="BP164" s="8">
        <v>137.97</v>
      </c>
      <c r="BQ164" s="4"/>
      <c r="BR164" s="8"/>
      <c r="BS164" s="7"/>
      <c r="BT164" s="7"/>
      <c r="BU164" s="2" t="s">
        <v>104</v>
      </c>
      <c r="BV164" s="2" t="s">
        <v>94</v>
      </c>
      <c r="BW164" s="2" t="s">
        <v>105</v>
      </c>
      <c r="BX164" s="2" t="s">
        <v>394</v>
      </c>
      <c r="BY164" s="2" t="s">
        <v>107</v>
      </c>
      <c r="BZ164" s="2" t="s">
        <v>97</v>
      </c>
    </row>
    <row r="165">
      <c r="A165" s="2" t="s">
        <v>716</v>
      </c>
      <c r="B165" s="2" t="s">
        <v>86</v>
      </c>
      <c r="C165" s="2" t="s">
        <v>698</v>
      </c>
      <c r="D165" s="2" t="s">
        <v>88</v>
      </c>
      <c r="E165" s="2" t="s">
        <v>89</v>
      </c>
      <c r="F165" s="2" t="s">
        <v>717</v>
      </c>
      <c r="G165" s="2" t="s">
        <v>717</v>
      </c>
      <c r="H165" s="2" t="s">
        <v>717</v>
      </c>
      <c r="I165" s="2" t="s">
        <v>621</v>
      </c>
      <c r="J165" s="2" t="s">
        <v>109</v>
      </c>
      <c r="K165" s="2" t="s">
        <v>718</v>
      </c>
      <c r="L165" s="3">
        <v>22.21</v>
      </c>
      <c r="M165" s="3">
        <v>23.32</v>
      </c>
      <c r="N165" s="3">
        <v>47.99</v>
      </c>
      <c r="O165" s="2" t="s">
        <v>94</v>
      </c>
      <c r="P165" s="2" t="s">
        <v>110</v>
      </c>
      <c r="Q165" s="2" t="s">
        <v>96</v>
      </c>
      <c r="R165" s="2" t="s">
        <v>97</v>
      </c>
      <c r="S165" s="2" t="s">
        <v>719</v>
      </c>
      <c r="T165" s="2" t="s">
        <v>668</v>
      </c>
      <c r="U165" s="2" t="s">
        <v>97</v>
      </c>
      <c r="V165" s="2" t="s">
        <v>597</v>
      </c>
      <c r="W165" s="2" t="s">
        <v>100</v>
      </c>
      <c r="X165" s="2" t="s">
        <v>97</v>
      </c>
      <c r="Y165" s="2" t="s">
        <v>720</v>
      </c>
      <c r="Z165" s="4">
        <v>1067</v>
      </c>
      <c r="AA165" s="4">
        <f>=ROUNDDOWN(8.536,0)</f>
      </c>
      <c r="AB165" s="5">
        <v>125</v>
      </c>
      <c r="AC165" s="2" t="s">
        <v>721</v>
      </c>
      <c r="AD165" s="4">
        <v>2300</v>
      </c>
      <c r="AE165" s="4">
        <v>4731</v>
      </c>
      <c r="AF165" s="6">
        <v>65</v>
      </c>
      <c r="AG165" s="6"/>
      <c r="AH165" s="7">
        <v>0.03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1</v>
      </c>
      <c r="AQ165" s="8">
        <v>38.39</v>
      </c>
      <c r="AR165" s="4"/>
      <c r="AS165" s="8"/>
      <c r="AT165" s="7"/>
      <c r="AU165" s="7"/>
      <c r="AV165" s="4">
        <v>1</v>
      </c>
      <c r="AW165" s="8">
        <v>38.39</v>
      </c>
      <c r="AX165" s="4"/>
      <c r="AY165" s="8"/>
      <c r="AZ165" s="7"/>
      <c r="BA165" s="7"/>
      <c r="BB165" s="7">
        <v>1</v>
      </c>
      <c r="BC165" s="4">
        <v>4</v>
      </c>
      <c r="BD165" s="8">
        <v>67.09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>
        <v>0.5722</v>
      </c>
      <c r="BJ165" s="4">
        <v>226</v>
      </c>
      <c r="BK165" s="8">
        <v>5400.28</v>
      </c>
      <c r="BL165" s="2" t="s">
        <v>722</v>
      </c>
      <c r="BM165" s="7">
        <v>0.0044</v>
      </c>
      <c r="BN165" s="7">
        <v>0.0071</v>
      </c>
      <c r="BO165" s="4">
        <v>1</v>
      </c>
      <c r="BP165" s="8">
        <v>38.39</v>
      </c>
      <c r="BQ165" s="4"/>
      <c r="BR165" s="8"/>
      <c r="BS165" s="7"/>
      <c r="BT165" s="7"/>
      <c r="BU165" s="2" t="s">
        <v>104</v>
      </c>
      <c r="BV165" s="2" t="s">
        <v>94</v>
      </c>
      <c r="BW165" s="2" t="s">
        <v>723</v>
      </c>
      <c r="BX165" s="2" t="s">
        <v>642</v>
      </c>
      <c r="BY165" s="2" t="s">
        <v>107</v>
      </c>
      <c r="BZ165" s="2" t="s">
        <v>97</v>
      </c>
    </row>
    <row r="166">
      <c r="A166" s="2" t="s">
        <v>724</v>
      </c>
      <c r="B166" s="2" t="s">
        <v>86</v>
      </c>
      <c r="C166" s="2" t="s">
        <v>698</v>
      </c>
      <c r="D166" s="2" t="s">
        <v>88</v>
      </c>
      <c r="E166" s="2" t="s">
        <v>89</v>
      </c>
      <c r="F166" s="2" t="s">
        <v>717</v>
      </c>
      <c r="G166" s="2" t="s">
        <v>717</v>
      </c>
      <c r="H166" s="2" t="s">
        <v>717</v>
      </c>
      <c r="I166" s="2" t="s">
        <v>621</v>
      </c>
      <c r="J166" s="2" t="s">
        <v>261</v>
      </c>
      <c r="K166" s="2" t="s">
        <v>725</v>
      </c>
      <c r="L166" s="3">
        <v>14.89</v>
      </c>
      <c r="M166" s="3">
        <v>15.63</v>
      </c>
      <c r="N166" s="3">
        <v>31.99</v>
      </c>
      <c r="O166" s="2" t="s">
        <v>94</v>
      </c>
      <c r="P166" s="2" t="s">
        <v>124</v>
      </c>
      <c r="Q166" s="2" t="s">
        <v>96</v>
      </c>
      <c r="R166" s="2" t="s">
        <v>97</v>
      </c>
      <c r="S166" s="2" t="s">
        <v>726</v>
      </c>
      <c r="T166" s="2" t="s">
        <v>668</v>
      </c>
      <c r="U166" s="2" t="s">
        <v>97</v>
      </c>
      <c r="V166" s="2" t="s">
        <v>597</v>
      </c>
      <c r="W166" s="2" t="s">
        <v>100</v>
      </c>
      <c r="X166" s="2" t="s">
        <v>97</v>
      </c>
      <c r="Y166" s="2" t="s">
        <v>727</v>
      </c>
      <c r="Z166" s="4"/>
      <c r="AA166" s="4">
        <f>=ROUNDDOWN({0},0)</f>
      </c>
      <c r="AB166" s="5">
        <v>36</v>
      </c>
      <c r="AC166" s="2" t="s">
        <v>728</v>
      </c>
      <c r="AD166" s="4">
        <v>323</v>
      </c>
      <c r="AE166" s="4">
        <v>1714</v>
      </c>
      <c r="AF166" s="6">
        <v>65</v>
      </c>
      <c r="AG166" s="6"/>
      <c r="AH166" s="7">
        <v>0.3476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>
        <v>1</v>
      </c>
      <c r="AQ166" s="8">
        <v>9.38</v>
      </c>
      <c r="AR166" s="4"/>
      <c r="AS166" s="8"/>
      <c r="AT166" s="7"/>
      <c r="AU166" s="7"/>
      <c r="AV166" s="4">
        <v>2</v>
      </c>
      <c r="AW166" s="8">
        <v>19.04</v>
      </c>
      <c r="AX166" s="4" t="s">
        <v>97</v>
      </c>
      <c r="AY166" s="8" t="s">
        <v>97</v>
      </c>
      <c r="AZ166" s="7" t="s">
        <v>97</v>
      </c>
      <c r="BA166" s="7" t="s">
        <v>97</v>
      </c>
      <c r="BB166" s="7">
        <v>0.4926</v>
      </c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>
        <v>0.2838</v>
      </c>
      <c r="BJ166" s="4">
        <v>431</v>
      </c>
      <c r="BK166" s="8">
        <v>7222.93</v>
      </c>
      <c r="BL166" s="2" t="s">
        <v>729</v>
      </c>
      <c r="BM166" s="7">
        <v>0.0023</v>
      </c>
      <c r="BN166" s="7">
        <v>0.0013</v>
      </c>
      <c r="BO166" s="4">
        <v>1</v>
      </c>
      <c r="BP166" s="8">
        <v>9.38</v>
      </c>
      <c r="BQ166" s="4"/>
      <c r="BR166" s="8"/>
      <c r="BS166" s="7"/>
      <c r="BT166" s="7"/>
      <c r="BU166" s="2" t="s">
        <v>104</v>
      </c>
      <c r="BV166" s="2" t="s">
        <v>94</v>
      </c>
      <c r="BW166" s="2" t="s">
        <v>105</v>
      </c>
      <c r="BX166" s="2" t="s">
        <v>275</v>
      </c>
      <c r="BY166" s="2" t="s">
        <v>107</v>
      </c>
      <c r="BZ166" s="2" t="s">
        <v>97</v>
      </c>
    </row>
    <row r="167">
      <c r="A167" s="2" t="s">
        <v>730</v>
      </c>
      <c r="B167" s="2" t="s">
        <v>86</v>
      </c>
      <c r="C167" s="2" t="s">
        <v>698</v>
      </c>
      <c r="D167" s="2" t="s">
        <v>88</v>
      </c>
      <c r="E167" s="2" t="s">
        <v>89</v>
      </c>
      <c r="F167" s="2" t="s">
        <v>717</v>
      </c>
      <c r="G167" s="2" t="s">
        <v>717</v>
      </c>
      <c r="H167" s="2" t="s">
        <v>717</v>
      </c>
      <c r="I167" s="2" t="s">
        <v>621</v>
      </c>
      <c r="J167" s="2" t="s">
        <v>415</v>
      </c>
      <c r="K167" s="2" t="s">
        <v>725</v>
      </c>
      <c r="L167" s="3">
        <v>16.16</v>
      </c>
      <c r="M167" s="3">
        <v>16.97</v>
      </c>
      <c r="N167" s="3">
        <v>34.99</v>
      </c>
      <c r="O167" s="2" t="s">
        <v>94</v>
      </c>
      <c r="P167" s="2" t="s">
        <v>168</v>
      </c>
      <c r="Q167" s="2" t="s">
        <v>96</v>
      </c>
      <c r="R167" s="2" t="s">
        <v>97</v>
      </c>
      <c r="S167" s="2" t="s">
        <v>726</v>
      </c>
      <c r="T167" s="2" t="s">
        <v>668</v>
      </c>
      <c r="U167" s="2" t="s">
        <v>97</v>
      </c>
      <c r="V167" s="2" t="s">
        <v>597</v>
      </c>
      <c r="W167" s="2" t="s">
        <v>100</v>
      </c>
      <c r="X167" s="2" t="s">
        <v>97</v>
      </c>
      <c r="Y167" s="2" t="s">
        <v>727</v>
      </c>
      <c r="Z167" s="4"/>
      <c r="AA167" s="4">
        <f>=ROUNDDOWN({0},0)</f>
      </c>
      <c r="AB167" s="5">
        <v>12</v>
      </c>
      <c r="AC167" s="2" t="s">
        <v>728</v>
      </c>
      <c r="AD167" s="4">
        <v>121</v>
      </c>
      <c r="AE167" s="4">
        <v>598</v>
      </c>
      <c r="AF167" s="6">
        <v>65</v>
      </c>
      <c r="AG167" s="6"/>
      <c r="AH167" s="7">
        <v>0.309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1</v>
      </c>
      <c r="AQ167" s="8">
        <v>9.66</v>
      </c>
      <c r="AR167" s="4"/>
      <c r="AS167" s="8"/>
      <c r="AT167" s="7"/>
      <c r="AU167" s="7"/>
      <c r="AV167" s="4" t="s">
        <v>97</v>
      </c>
      <c r="AW167" s="8" t="s">
        <v>97</v>
      </c>
      <c r="AX167" s="4" t="s">
        <v>97</v>
      </c>
      <c r="AY167" s="8" t="s">
        <v>97</v>
      </c>
      <c r="AZ167" s="7" t="s">
        <v>97</v>
      </c>
      <c r="BA167" s="7" t="s">
        <v>97</v>
      </c>
      <c r="BB167" s="7">
        <v>0.5074</v>
      </c>
      <c r="BC167" s="4" t="s">
        <v>97</v>
      </c>
      <c r="BD167" s="8" t="s">
        <v>97</v>
      </c>
      <c r="BE167" s="4" t="s">
        <v>97</v>
      </c>
      <c r="BF167" s="8" t="s">
        <v>97</v>
      </c>
      <c r="BG167" s="7" t="s">
        <v>97</v>
      </c>
      <c r="BH167" s="7" t="s">
        <v>97</v>
      </c>
      <c r="BI167" s="7" t="s">
        <v>97</v>
      </c>
      <c r="BJ167" s="4">
        <v>169</v>
      </c>
      <c r="BK167" s="8">
        <v>3107.71</v>
      </c>
      <c r="BL167" s="2" t="s">
        <v>731</v>
      </c>
      <c r="BM167" s="7">
        <v>0.0059</v>
      </c>
      <c r="BN167" s="7">
        <v>0.0031</v>
      </c>
      <c r="BO167" s="4">
        <v>1</v>
      </c>
      <c r="BP167" s="8">
        <v>9.66</v>
      </c>
      <c r="BQ167" s="4"/>
      <c r="BR167" s="8"/>
      <c r="BS167" s="7"/>
      <c r="BT167" s="7"/>
      <c r="BU167" s="2" t="s">
        <v>104</v>
      </c>
      <c r="BV167" s="2" t="s">
        <v>94</v>
      </c>
      <c r="BW167" s="2" t="s">
        <v>105</v>
      </c>
      <c r="BX167" s="2" t="s">
        <v>182</v>
      </c>
      <c r="BY167" s="2" t="s">
        <v>107</v>
      </c>
      <c r="BZ167" s="2" t="s">
        <v>97</v>
      </c>
    </row>
    <row r="168">
      <c r="A168" s="2" t="s">
        <v>732</v>
      </c>
      <c r="B168" s="2" t="s">
        <v>86</v>
      </c>
      <c r="C168" s="2" t="s">
        <v>698</v>
      </c>
      <c r="D168" s="2" t="s">
        <v>88</v>
      </c>
      <c r="E168" s="2" t="s">
        <v>89</v>
      </c>
      <c r="F168" s="2" t="s">
        <v>717</v>
      </c>
      <c r="G168" s="2" t="s">
        <v>717</v>
      </c>
      <c r="H168" s="2" t="s">
        <v>717</v>
      </c>
      <c r="I168" s="2" t="s">
        <v>621</v>
      </c>
      <c r="J168" s="2" t="s">
        <v>415</v>
      </c>
      <c r="K168" s="2" t="s">
        <v>733</v>
      </c>
      <c r="L168" s="3">
        <v>16.16</v>
      </c>
      <c r="M168" s="3">
        <v>16.97</v>
      </c>
      <c r="N168" s="3">
        <v>34.99</v>
      </c>
      <c r="O168" s="2" t="s">
        <v>94</v>
      </c>
      <c r="P168" s="2" t="s">
        <v>168</v>
      </c>
      <c r="Q168" s="2" t="s">
        <v>96</v>
      </c>
      <c r="R168" s="2" t="s">
        <v>97</v>
      </c>
      <c r="S168" s="2" t="s">
        <v>734</v>
      </c>
      <c r="T168" s="2" t="s">
        <v>668</v>
      </c>
      <c r="U168" s="2" t="s">
        <v>97</v>
      </c>
      <c r="V168" s="2" t="s">
        <v>597</v>
      </c>
      <c r="W168" s="2" t="s">
        <v>100</v>
      </c>
      <c r="X168" s="2" t="s">
        <v>97</v>
      </c>
      <c r="Y168" s="2" t="s">
        <v>727</v>
      </c>
      <c r="Z168" s="4">
        <v>2</v>
      </c>
      <c r="AA168" s="4">
        <f>=ROUNDDOWN(0.0833333333333333,0)</f>
      </c>
      <c r="AB168" s="5">
        <v>24</v>
      </c>
      <c r="AC168" s="2" t="s">
        <v>728</v>
      </c>
      <c r="AD168" s="4">
        <v>204</v>
      </c>
      <c r="AE168" s="4">
        <v>1146</v>
      </c>
      <c r="AF168" s="6">
        <v>65</v>
      </c>
      <c r="AG168" s="6"/>
      <c r="AH168" s="7">
        <v>0.206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>
        <v>1</v>
      </c>
      <c r="AQ168" s="8">
        <v>9.66</v>
      </c>
      <c r="AR168" s="4"/>
      <c r="AS168" s="8"/>
      <c r="AT168" s="7"/>
      <c r="AU168" s="7"/>
      <c r="AV168" s="4">
        <v>1</v>
      </c>
      <c r="AW168" s="8">
        <v>9.66</v>
      </c>
      <c r="AX168" s="4"/>
      <c r="AY168" s="8"/>
      <c r="AZ168" s="7"/>
      <c r="BA168" s="7"/>
      <c r="BB168" s="7">
        <v>1</v>
      </c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>
        <v>0.144</v>
      </c>
      <c r="BJ168" s="4">
        <v>256</v>
      </c>
      <c r="BK168" s="8">
        <v>4609.81</v>
      </c>
      <c r="BL168" s="2" t="s">
        <v>735</v>
      </c>
      <c r="BM168" s="7">
        <v>0.0039</v>
      </c>
      <c r="BN168" s="7">
        <v>0.0021</v>
      </c>
      <c r="BO168" s="4">
        <v>1</v>
      </c>
      <c r="BP168" s="8">
        <v>9.66</v>
      </c>
      <c r="BQ168" s="4"/>
      <c r="BR168" s="8"/>
      <c r="BS168" s="7"/>
      <c r="BT168" s="7"/>
      <c r="BU168" s="2" t="s">
        <v>104</v>
      </c>
      <c r="BV168" s="2" t="s">
        <v>94</v>
      </c>
      <c r="BW168" s="2" t="s">
        <v>105</v>
      </c>
      <c r="BX168" s="2" t="s">
        <v>275</v>
      </c>
      <c r="BY168" s="2" t="s">
        <v>107</v>
      </c>
      <c r="BZ168" s="2" t="s">
        <v>97</v>
      </c>
    </row>
    <row r="169">
      <c r="A169" s="2" t="s">
        <v>736</v>
      </c>
      <c r="B169" s="2" t="s">
        <v>86</v>
      </c>
      <c r="C169" s="2" t="s">
        <v>737</v>
      </c>
      <c r="D169" s="2" t="s">
        <v>88</v>
      </c>
      <c r="E169" s="2" t="s">
        <v>89</v>
      </c>
      <c r="F169" s="2" t="s">
        <v>738</v>
      </c>
      <c r="G169" s="2" t="s">
        <v>738</v>
      </c>
      <c r="H169" s="2" t="s">
        <v>738</v>
      </c>
      <c r="I169" s="2" t="s">
        <v>739</v>
      </c>
      <c r="J169" s="2" t="s">
        <v>261</v>
      </c>
      <c r="K169" s="2" t="s">
        <v>740</v>
      </c>
      <c r="L169" s="3">
        <v>12.88</v>
      </c>
      <c r="M169" s="3">
        <v>13.52</v>
      </c>
      <c r="N169" s="3">
        <v>27.99</v>
      </c>
      <c r="O169" s="2" t="s">
        <v>234</v>
      </c>
      <c r="P169" s="2" t="s">
        <v>142</v>
      </c>
      <c r="Q169" s="2" t="s">
        <v>96</v>
      </c>
      <c r="R169" s="2" t="s">
        <v>97</v>
      </c>
      <c r="S169" s="2" t="s">
        <v>741</v>
      </c>
      <c r="T169" s="2" t="s">
        <v>417</v>
      </c>
      <c r="U169" s="2" t="s">
        <v>97</v>
      </c>
      <c r="V169" s="2" t="s">
        <v>597</v>
      </c>
      <c r="W169" s="2" t="s">
        <v>100</v>
      </c>
      <c r="X169" s="2" t="s">
        <v>97</v>
      </c>
      <c r="Y169" s="2" t="s">
        <v>688</v>
      </c>
      <c r="Z169" s="4">
        <v>354</v>
      </c>
      <c r="AA169" s="4">
        <f>=ROUNDDOWN(38.9010989010989,0)</f>
      </c>
      <c r="AB169" s="5">
        <v>9.1</v>
      </c>
      <c r="AC169" s="2" t="s">
        <v>97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>
        <v>5</v>
      </c>
      <c r="AQ169" s="8">
        <v>263.95</v>
      </c>
      <c r="AR169" s="4"/>
      <c r="AS169" s="8"/>
      <c r="AT169" s="7"/>
      <c r="AU169" s="7"/>
      <c r="AV169" s="4">
        <v>9</v>
      </c>
      <c r="AW169" s="8">
        <v>422.91</v>
      </c>
      <c r="AX169" s="4" t="s">
        <v>97</v>
      </c>
      <c r="AY169" s="8" t="s">
        <v>97</v>
      </c>
      <c r="AZ169" s="7" t="s">
        <v>97</v>
      </c>
      <c r="BA169" s="7" t="s">
        <v>97</v>
      </c>
      <c r="BB169" s="7">
        <v>0.6241</v>
      </c>
      <c r="BC169" s="4">
        <v>15</v>
      </c>
      <c r="BD169" s="8">
        <v>714.85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>
        <v>0.5916</v>
      </c>
      <c r="BJ169" s="4">
        <v>199</v>
      </c>
      <c r="BK169" s="8">
        <v>2679.34</v>
      </c>
      <c r="BL169" s="2" t="s">
        <v>742</v>
      </c>
      <c r="BM169" s="7">
        <v>0.0251</v>
      </c>
      <c r="BN169" s="7">
        <v>0.0985</v>
      </c>
      <c r="BO169" s="4">
        <v>5</v>
      </c>
      <c r="BP169" s="8">
        <v>263.95</v>
      </c>
      <c r="BQ169" s="4"/>
      <c r="BR169" s="8"/>
      <c r="BS169" s="7"/>
      <c r="BT169" s="7"/>
      <c r="BU169" s="2" t="s">
        <v>104</v>
      </c>
      <c r="BV169" s="2" t="s">
        <v>94</v>
      </c>
      <c r="BW169" s="2" t="s">
        <v>105</v>
      </c>
      <c r="BX169" s="2" t="s">
        <v>743</v>
      </c>
      <c r="BY169" s="2" t="s">
        <v>107</v>
      </c>
      <c r="BZ169" s="2" t="s">
        <v>97</v>
      </c>
    </row>
    <row r="170">
      <c r="A170" s="2" t="s">
        <v>744</v>
      </c>
      <c r="B170" s="2" t="s">
        <v>86</v>
      </c>
      <c r="C170" s="2" t="s">
        <v>737</v>
      </c>
      <c r="D170" s="2" t="s">
        <v>88</v>
      </c>
      <c r="E170" s="2" t="s">
        <v>89</v>
      </c>
      <c r="F170" s="2" t="s">
        <v>738</v>
      </c>
      <c r="G170" s="2" t="s">
        <v>738</v>
      </c>
      <c r="H170" s="2" t="s">
        <v>738</v>
      </c>
      <c r="I170" s="2" t="s">
        <v>739</v>
      </c>
      <c r="J170" s="2" t="s">
        <v>92</v>
      </c>
      <c r="K170" s="2" t="s">
        <v>740</v>
      </c>
      <c r="L170" s="3">
        <v>14.57</v>
      </c>
      <c r="M170" s="3">
        <v>15.3</v>
      </c>
      <c r="N170" s="3">
        <v>30.99</v>
      </c>
      <c r="O170" s="2" t="s">
        <v>234</v>
      </c>
      <c r="P170" s="2" t="s">
        <v>142</v>
      </c>
      <c r="Q170" s="2" t="s">
        <v>96</v>
      </c>
      <c r="R170" s="2" t="s">
        <v>97</v>
      </c>
      <c r="S170" s="2" t="s">
        <v>741</v>
      </c>
      <c r="T170" s="2" t="s">
        <v>417</v>
      </c>
      <c r="U170" s="2" t="s">
        <v>97</v>
      </c>
      <c r="V170" s="2" t="s">
        <v>597</v>
      </c>
      <c r="W170" s="2" t="s">
        <v>100</v>
      </c>
      <c r="X170" s="2" t="s">
        <v>97</v>
      </c>
      <c r="Y170" s="2" t="s">
        <v>688</v>
      </c>
      <c r="Z170" s="4">
        <v>127</v>
      </c>
      <c r="AA170" s="4">
        <f>=ROUNDDOWN(84.6666666666667,0)</f>
      </c>
      <c r="AB170" s="5">
        <v>1.5</v>
      </c>
      <c r="AC170" s="2" t="s">
        <v>97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2</v>
      </c>
      <c r="AQ170" s="8">
        <v>81.98</v>
      </c>
      <c r="AR170" s="4"/>
      <c r="AS170" s="8"/>
      <c r="AT170" s="7"/>
      <c r="AU170" s="7"/>
      <c r="AV170" s="4" t="s">
        <v>97</v>
      </c>
      <c r="AW170" s="8" t="s">
        <v>97</v>
      </c>
      <c r="AX170" s="4" t="s">
        <v>97</v>
      </c>
      <c r="AY170" s="8" t="s">
        <v>97</v>
      </c>
      <c r="AZ170" s="7" t="s">
        <v>97</v>
      </c>
      <c r="BA170" s="7" t="s">
        <v>97</v>
      </c>
      <c r="BB170" s="7">
        <v>0.1938</v>
      </c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 t="s">
        <v>97</v>
      </c>
      <c r="BJ170" s="4">
        <v>69</v>
      </c>
      <c r="BK170" s="8">
        <v>1059.1</v>
      </c>
      <c r="BL170" s="2" t="s">
        <v>745</v>
      </c>
      <c r="BM170" s="7">
        <v>0.029</v>
      </c>
      <c r="BN170" s="7">
        <v>0.0774</v>
      </c>
      <c r="BO170" s="4">
        <v>2</v>
      </c>
      <c r="BP170" s="8">
        <v>81.98</v>
      </c>
      <c r="BQ170" s="4"/>
      <c r="BR170" s="8"/>
      <c r="BS170" s="7"/>
      <c r="BT170" s="7"/>
      <c r="BU170" s="2" t="s">
        <v>104</v>
      </c>
      <c r="BV170" s="2" t="s">
        <v>94</v>
      </c>
      <c r="BW170" s="2" t="s">
        <v>105</v>
      </c>
      <c r="BX170" s="2" t="s">
        <v>434</v>
      </c>
      <c r="BY170" s="2" t="s">
        <v>107</v>
      </c>
      <c r="BZ170" s="2" t="s">
        <v>97</v>
      </c>
    </row>
    <row r="171">
      <c r="A171" s="2" t="s">
        <v>746</v>
      </c>
      <c r="B171" s="2" t="s">
        <v>86</v>
      </c>
      <c r="C171" s="2" t="s">
        <v>737</v>
      </c>
      <c r="D171" s="2" t="s">
        <v>88</v>
      </c>
      <c r="E171" s="2" t="s">
        <v>89</v>
      </c>
      <c r="F171" s="2" t="s">
        <v>738</v>
      </c>
      <c r="G171" s="2" t="s">
        <v>738</v>
      </c>
      <c r="H171" s="2" t="s">
        <v>738</v>
      </c>
      <c r="I171" s="2" t="s">
        <v>739</v>
      </c>
      <c r="J171" s="2" t="s">
        <v>109</v>
      </c>
      <c r="K171" s="2" t="s">
        <v>740</v>
      </c>
      <c r="L171" s="3">
        <v>15.51</v>
      </c>
      <c r="M171" s="3">
        <v>16.29</v>
      </c>
      <c r="N171" s="3">
        <v>32.99</v>
      </c>
      <c r="O171" s="2" t="s">
        <v>234</v>
      </c>
      <c r="P171" s="2" t="s">
        <v>142</v>
      </c>
      <c r="Q171" s="2" t="s">
        <v>96</v>
      </c>
      <c r="R171" s="2" t="s">
        <v>97</v>
      </c>
      <c r="S171" s="2" t="s">
        <v>741</v>
      </c>
      <c r="T171" s="2" t="s">
        <v>417</v>
      </c>
      <c r="U171" s="2" t="s">
        <v>97</v>
      </c>
      <c r="V171" s="2" t="s">
        <v>597</v>
      </c>
      <c r="W171" s="2" t="s">
        <v>100</v>
      </c>
      <c r="X171" s="2" t="s">
        <v>97</v>
      </c>
      <c r="Y171" s="2" t="s">
        <v>688</v>
      </c>
      <c r="Z171" s="4">
        <v>53</v>
      </c>
      <c r="AA171" s="4">
        <f>=ROUNDDOWN(6.625,0)</f>
      </c>
      <c r="AB171" s="5">
        <v>8</v>
      </c>
      <c r="AC171" s="2" t="s">
        <v>97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2</v>
      </c>
      <c r="AQ171" s="8">
        <v>76.98</v>
      </c>
      <c r="AR171" s="4"/>
      <c r="AS171" s="8"/>
      <c r="AT171" s="7"/>
      <c r="AU171" s="7"/>
      <c r="AV171" s="4" t="s">
        <v>97</v>
      </c>
      <c r="AW171" s="8" t="s">
        <v>97</v>
      </c>
      <c r="AX171" s="4" t="s">
        <v>97</v>
      </c>
      <c r="AY171" s="8" t="s">
        <v>97</v>
      </c>
      <c r="AZ171" s="7" t="s">
        <v>97</v>
      </c>
      <c r="BA171" s="7" t="s">
        <v>97</v>
      </c>
      <c r="BB171" s="7">
        <v>0.182</v>
      </c>
      <c r="BC171" s="4" t="s">
        <v>97</v>
      </c>
      <c r="BD171" s="8" t="s">
        <v>97</v>
      </c>
      <c r="BE171" s="4" t="s">
        <v>97</v>
      </c>
      <c r="BF171" s="8" t="s">
        <v>97</v>
      </c>
      <c r="BG171" s="7" t="s">
        <v>97</v>
      </c>
      <c r="BH171" s="7" t="s">
        <v>97</v>
      </c>
      <c r="BI171" s="7" t="s">
        <v>97</v>
      </c>
      <c r="BJ171" s="4">
        <v>143</v>
      </c>
      <c r="BK171" s="8">
        <v>2228.69</v>
      </c>
      <c r="BL171" s="2" t="s">
        <v>747</v>
      </c>
      <c r="BM171" s="7">
        <v>0.014</v>
      </c>
      <c r="BN171" s="7">
        <v>0.0345</v>
      </c>
      <c r="BO171" s="4">
        <v>2</v>
      </c>
      <c r="BP171" s="8">
        <v>76.98</v>
      </c>
      <c r="BQ171" s="4"/>
      <c r="BR171" s="8"/>
      <c r="BS171" s="7"/>
      <c r="BT171" s="7"/>
      <c r="BU171" s="2" t="s">
        <v>104</v>
      </c>
      <c r="BV171" s="2" t="s">
        <v>94</v>
      </c>
      <c r="BW171" s="2" t="s">
        <v>105</v>
      </c>
      <c r="BX171" s="2" t="s">
        <v>394</v>
      </c>
      <c r="BY171" s="2" t="s">
        <v>107</v>
      </c>
      <c r="BZ171" s="2" t="s">
        <v>97</v>
      </c>
    </row>
    <row r="172">
      <c r="A172" s="2" t="s">
        <v>748</v>
      </c>
      <c r="B172" s="2" t="s">
        <v>86</v>
      </c>
      <c r="C172" s="2" t="s">
        <v>737</v>
      </c>
      <c r="D172" s="2" t="s">
        <v>88</v>
      </c>
      <c r="E172" s="2" t="s">
        <v>89</v>
      </c>
      <c r="F172" s="2" t="s">
        <v>738</v>
      </c>
      <c r="G172" s="2" t="s">
        <v>738</v>
      </c>
      <c r="H172" s="2" t="s">
        <v>738</v>
      </c>
      <c r="I172" s="2" t="s">
        <v>739</v>
      </c>
      <c r="J172" s="2" t="s">
        <v>261</v>
      </c>
      <c r="K172" s="2" t="s">
        <v>749</v>
      </c>
      <c r="L172" s="3">
        <v>12.88</v>
      </c>
      <c r="M172" s="3">
        <v>13.52</v>
      </c>
      <c r="N172" s="3">
        <v>27.99</v>
      </c>
      <c r="O172" s="2" t="s">
        <v>234</v>
      </c>
      <c r="P172" s="2" t="s">
        <v>142</v>
      </c>
      <c r="Q172" s="2" t="s">
        <v>96</v>
      </c>
      <c r="R172" s="2" t="s">
        <v>97</v>
      </c>
      <c r="S172" s="2" t="s">
        <v>750</v>
      </c>
      <c r="T172" s="2" t="s">
        <v>417</v>
      </c>
      <c r="U172" s="2" t="s">
        <v>97</v>
      </c>
      <c r="V172" s="2" t="s">
        <v>597</v>
      </c>
      <c r="W172" s="2" t="s">
        <v>100</v>
      </c>
      <c r="X172" s="2" t="s">
        <v>97</v>
      </c>
      <c r="Y172" s="2" t="s">
        <v>688</v>
      </c>
      <c r="Z172" s="4"/>
      <c r="AA172" s="4">
        <f>=ROUNDDOWN({0},0)</f>
      </c>
      <c r="AB172" s="5">
        <v>5</v>
      </c>
      <c r="AC172" s="2" t="s">
        <v>97</v>
      </c>
      <c r="AD172" s="4"/>
      <c r="AE172" s="4"/>
      <c r="AF172" s="6">
        <v>65</v>
      </c>
      <c r="AG172" s="6"/>
      <c r="AH172" s="7">
        <v>0.7382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4</v>
      </c>
      <c r="AQ172" s="8">
        <v>159.96</v>
      </c>
      <c r="AR172" s="4"/>
      <c r="AS172" s="8"/>
      <c r="AT172" s="7"/>
      <c r="AU172" s="7"/>
      <c r="AV172" s="4">
        <v>4</v>
      </c>
      <c r="AW172" s="8">
        <v>159.96</v>
      </c>
      <c r="AX172" s="4"/>
      <c r="AY172" s="8"/>
      <c r="AZ172" s="7"/>
      <c r="BA172" s="7"/>
      <c r="BB172" s="7">
        <v>1</v>
      </c>
      <c r="BC172" s="4" t="s">
        <v>97</v>
      </c>
      <c r="BD172" s="8" t="s">
        <v>97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>
        <v>0.2238</v>
      </c>
      <c r="BJ172" s="4">
        <v>277</v>
      </c>
      <c r="BK172" s="8">
        <v>4003.59</v>
      </c>
      <c r="BL172" s="2" t="s">
        <v>751</v>
      </c>
      <c r="BM172" s="7">
        <v>0.0144</v>
      </c>
      <c r="BN172" s="7">
        <v>0.04</v>
      </c>
      <c r="BO172" s="4">
        <v>4</v>
      </c>
      <c r="BP172" s="8">
        <v>159.96</v>
      </c>
      <c r="BQ172" s="4"/>
      <c r="BR172" s="8"/>
      <c r="BS172" s="7"/>
      <c r="BT172" s="7"/>
      <c r="BU172" s="2" t="s">
        <v>104</v>
      </c>
      <c r="BV172" s="2" t="s">
        <v>152</v>
      </c>
      <c r="BW172" s="2" t="s">
        <v>105</v>
      </c>
      <c r="BX172" s="2" t="s">
        <v>399</v>
      </c>
      <c r="BY172" s="2" t="s">
        <v>107</v>
      </c>
      <c r="BZ172" s="2" t="s">
        <v>97</v>
      </c>
    </row>
    <row r="173">
      <c r="A173" s="2" t="s">
        <v>752</v>
      </c>
      <c r="B173" s="2" t="s">
        <v>86</v>
      </c>
      <c r="C173" s="2" t="s">
        <v>737</v>
      </c>
      <c r="D173" s="2" t="s">
        <v>88</v>
      </c>
      <c r="E173" s="2" t="s">
        <v>89</v>
      </c>
      <c r="F173" s="2" t="s">
        <v>738</v>
      </c>
      <c r="G173" s="2" t="s">
        <v>738</v>
      </c>
      <c r="H173" s="2" t="s">
        <v>738</v>
      </c>
      <c r="I173" s="2" t="s">
        <v>739</v>
      </c>
      <c r="J173" s="2" t="s">
        <v>261</v>
      </c>
      <c r="K173" s="2" t="s">
        <v>753</v>
      </c>
      <c r="L173" s="3">
        <v>12.88</v>
      </c>
      <c r="M173" s="3">
        <v>13.52</v>
      </c>
      <c r="N173" s="3">
        <v>27.99</v>
      </c>
      <c r="O173" s="2" t="s">
        <v>234</v>
      </c>
      <c r="P173" s="2" t="s">
        <v>142</v>
      </c>
      <c r="Q173" s="2" t="s">
        <v>96</v>
      </c>
      <c r="R173" s="2" t="s">
        <v>97</v>
      </c>
      <c r="S173" s="2" t="s">
        <v>754</v>
      </c>
      <c r="T173" s="2" t="s">
        <v>417</v>
      </c>
      <c r="U173" s="2" t="s">
        <v>264</v>
      </c>
      <c r="V173" s="2" t="s">
        <v>597</v>
      </c>
      <c r="W173" s="2" t="s">
        <v>100</v>
      </c>
      <c r="X173" s="2" t="s">
        <v>408</v>
      </c>
      <c r="Y173" s="2" t="s">
        <v>755</v>
      </c>
      <c r="Z173" s="4">
        <v>134</v>
      </c>
      <c r="AA173" s="4">
        <f>=ROUNDDOWN(39.4117647058823,0)</f>
      </c>
      <c r="AB173" s="5">
        <v>3.4</v>
      </c>
      <c r="AC173" s="2" t="s">
        <v>97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1</v>
      </c>
      <c r="AQ173" s="8">
        <v>55.99</v>
      </c>
      <c r="AR173" s="4"/>
      <c r="AS173" s="8"/>
      <c r="AT173" s="7"/>
      <c r="AU173" s="7"/>
      <c r="AV173" s="4">
        <v>2</v>
      </c>
      <c r="AW173" s="8">
        <v>131.98</v>
      </c>
      <c r="AX173" s="4" t="s">
        <v>97</v>
      </c>
      <c r="AY173" s="8" t="s">
        <v>97</v>
      </c>
      <c r="AZ173" s="7" t="s">
        <v>97</v>
      </c>
      <c r="BA173" s="7" t="s">
        <v>97</v>
      </c>
      <c r="BB173" s="7">
        <v>0.4242</v>
      </c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>
        <v>0.1846</v>
      </c>
      <c r="BJ173" s="4">
        <v>131</v>
      </c>
      <c r="BK173" s="8">
        <v>1766.4</v>
      </c>
      <c r="BL173" s="2" t="s">
        <v>756</v>
      </c>
      <c r="BM173" s="7">
        <v>0.0076</v>
      </c>
      <c r="BN173" s="7">
        <v>0.0317</v>
      </c>
      <c r="BO173" s="4">
        <v>1</v>
      </c>
      <c r="BP173" s="8">
        <v>55.99</v>
      </c>
      <c r="BQ173" s="4"/>
      <c r="BR173" s="8"/>
      <c r="BS173" s="7"/>
      <c r="BT173" s="7"/>
      <c r="BU173" s="2" t="s">
        <v>104</v>
      </c>
      <c r="BV173" s="2" t="s">
        <v>94</v>
      </c>
      <c r="BW173" s="2" t="s">
        <v>105</v>
      </c>
      <c r="BX173" s="2" t="s">
        <v>545</v>
      </c>
      <c r="BY173" s="2" t="s">
        <v>107</v>
      </c>
      <c r="BZ173" s="2" t="s">
        <v>97</v>
      </c>
    </row>
    <row r="174">
      <c r="A174" s="2" t="s">
        <v>757</v>
      </c>
      <c r="B174" s="2" t="s">
        <v>86</v>
      </c>
      <c r="C174" s="2" t="s">
        <v>737</v>
      </c>
      <c r="D174" s="2" t="s">
        <v>88</v>
      </c>
      <c r="E174" s="2" t="s">
        <v>89</v>
      </c>
      <c r="F174" s="2" t="s">
        <v>738</v>
      </c>
      <c r="G174" s="2" t="s">
        <v>738</v>
      </c>
      <c r="H174" s="2" t="s">
        <v>738</v>
      </c>
      <c r="I174" s="2" t="s">
        <v>739</v>
      </c>
      <c r="J174" s="2" t="s">
        <v>109</v>
      </c>
      <c r="K174" s="2" t="s">
        <v>753</v>
      </c>
      <c r="L174" s="3">
        <v>15.51</v>
      </c>
      <c r="M174" s="3">
        <v>16.29</v>
      </c>
      <c r="N174" s="3">
        <v>32.99</v>
      </c>
      <c r="O174" s="2" t="s">
        <v>234</v>
      </c>
      <c r="P174" s="2" t="s">
        <v>142</v>
      </c>
      <c r="Q174" s="2" t="s">
        <v>96</v>
      </c>
      <c r="R174" s="2" t="s">
        <v>97</v>
      </c>
      <c r="S174" s="2" t="s">
        <v>754</v>
      </c>
      <c r="T174" s="2" t="s">
        <v>417</v>
      </c>
      <c r="U174" s="2" t="s">
        <v>271</v>
      </c>
      <c r="V174" s="2" t="s">
        <v>597</v>
      </c>
      <c r="W174" s="2" t="s">
        <v>100</v>
      </c>
      <c r="X174" s="2" t="s">
        <v>408</v>
      </c>
      <c r="Y174" s="2" t="s">
        <v>755</v>
      </c>
      <c r="Z174" s="4">
        <v>110</v>
      </c>
      <c r="AA174" s="4">
        <f>=ROUNDDOWN(31.4285714285714,0)</f>
      </c>
      <c r="AB174" s="5">
        <v>3.5</v>
      </c>
      <c r="AC174" s="2" t="s">
        <v>97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</v>
      </c>
      <c r="AQ174" s="8">
        <v>75.99</v>
      </c>
      <c r="AR174" s="4"/>
      <c r="AS174" s="8"/>
      <c r="AT174" s="7"/>
      <c r="AU174" s="7"/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0.5758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73</v>
      </c>
      <c r="BK174" s="8">
        <v>1239.83</v>
      </c>
      <c r="BL174" s="2" t="s">
        <v>756</v>
      </c>
      <c r="BM174" s="7">
        <v>0.0137</v>
      </c>
      <c r="BN174" s="7">
        <v>0.0613</v>
      </c>
      <c r="BO174" s="4">
        <v>1</v>
      </c>
      <c r="BP174" s="8">
        <v>75.99</v>
      </c>
      <c r="BQ174" s="4"/>
      <c r="BR174" s="8"/>
      <c r="BS174" s="7"/>
      <c r="BT174" s="7"/>
      <c r="BU174" s="2" t="s">
        <v>104</v>
      </c>
      <c r="BV174" s="2" t="s">
        <v>94</v>
      </c>
      <c r="BW174" s="2" t="s">
        <v>105</v>
      </c>
      <c r="BX174" s="2" t="s">
        <v>723</v>
      </c>
      <c r="BY174" s="2" t="s">
        <v>107</v>
      </c>
      <c r="BZ174" s="2" t="s">
        <v>97</v>
      </c>
    </row>
    <row r="175">
      <c r="A175" s="2" t="s">
        <v>758</v>
      </c>
      <c r="B175" s="2" t="s">
        <v>86</v>
      </c>
      <c r="C175" s="2" t="s">
        <v>759</v>
      </c>
      <c r="D175" s="2" t="s">
        <v>88</v>
      </c>
      <c r="E175" s="2" t="s">
        <v>89</v>
      </c>
      <c r="F175" s="2" t="s">
        <v>760</v>
      </c>
      <c r="G175" s="2" t="s">
        <v>760</v>
      </c>
      <c r="H175" s="2" t="s">
        <v>760</v>
      </c>
      <c r="I175" s="2" t="s">
        <v>761</v>
      </c>
      <c r="J175" s="2" t="s">
        <v>109</v>
      </c>
      <c r="K175" s="2" t="s">
        <v>93</v>
      </c>
      <c r="L175" s="3">
        <v>27.85</v>
      </c>
      <c r="M175" s="3">
        <v>29.24</v>
      </c>
      <c r="N175" s="3">
        <v>59.99</v>
      </c>
      <c r="O175" s="2" t="s">
        <v>94</v>
      </c>
      <c r="P175" s="2" t="s">
        <v>168</v>
      </c>
      <c r="Q175" s="2" t="s">
        <v>96</v>
      </c>
      <c r="R175" s="2" t="s">
        <v>97</v>
      </c>
      <c r="S175" s="2" t="s">
        <v>762</v>
      </c>
      <c r="T175" s="2" t="s">
        <v>652</v>
      </c>
      <c r="U175" s="2" t="s">
        <v>271</v>
      </c>
      <c r="V175" s="2" t="s">
        <v>99</v>
      </c>
      <c r="W175" s="2" t="s">
        <v>100</v>
      </c>
      <c r="X175" s="2" t="s">
        <v>97</v>
      </c>
      <c r="Y175" s="2" t="s">
        <v>763</v>
      </c>
      <c r="Z175" s="4">
        <v>293</v>
      </c>
      <c r="AA175" s="4">
        <f>=ROUNDDOWN(58.6,0)</f>
      </c>
      <c r="AB175" s="5">
        <v>5</v>
      </c>
      <c r="AC175" s="2" t="s">
        <v>97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1</v>
      </c>
      <c r="AQ175" s="8">
        <v>47.99</v>
      </c>
      <c r="AR175" s="4"/>
      <c r="AS175" s="8"/>
      <c r="AT175" s="7"/>
      <c r="AU175" s="7"/>
      <c r="AV175" s="4">
        <v>2</v>
      </c>
      <c r="AW175" s="8">
        <v>110.98</v>
      </c>
      <c r="AX175" s="4" t="s">
        <v>97</v>
      </c>
      <c r="AY175" s="8" t="s">
        <v>97</v>
      </c>
      <c r="AZ175" s="7" t="s">
        <v>97</v>
      </c>
      <c r="BA175" s="7" t="s">
        <v>97</v>
      </c>
      <c r="BB175" s="7">
        <v>0.4324</v>
      </c>
      <c r="BC175" s="4">
        <v>3</v>
      </c>
      <c r="BD175" s="8">
        <v>164.97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0.6727</v>
      </c>
      <c r="BJ175" s="4">
        <v>168</v>
      </c>
      <c r="BK175" s="8">
        <v>5278.35</v>
      </c>
      <c r="BL175" s="2" t="s">
        <v>764</v>
      </c>
      <c r="BM175" s="7">
        <v>0.006</v>
      </c>
      <c r="BN175" s="7">
        <v>0.0091</v>
      </c>
      <c r="BO175" s="4">
        <v>1</v>
      </c>
      <c r="BP175" s="8">
        <v>47.99</v>
      </c>
      <c r="BQ175" s="4"/>
      <c r="BR175" s="8"/>
      <c r="BS175" s="7"/>
      <c r="BT175" s="7"/>
      <c r="BU175" s="2" t="s">
        <v>104</v>
      </c>
      <c r="BV175" s="2" t="s">
        <v>94</v>
      </c>
      <c r="BW175" s="2" t="s">
        <v>105</v>
      </c>
      <c r="BX175" s="2" t="s">
        <v>421</v>
      </c>
      <c r="BY175" s="2" t="s">
        <v>107</v>
      </c>
      <c r="BZ175" s="2" t="s">
        <v>97</v>
      </c>
    </row>
    <row r="176">
      <c r="A176" s="2" t="s">
        <v>765</v>
      </c>
      <c r="B176" s="2" t="s">
        <v>86</v>
      </c>
      <c r="C176" s="2" t="s">
        <v>759</v>
      </c>
      <c r="D176" s="2" t="s">
        <v>88</v>
      </c>
      <c r="E176" s="2" t="s">
        <v>89</v>
      </c>
      <c r="F176" s="2" t="s">
        <v>760</v>
      </c>
      <c r="G176" s="2" t="s">
        <v>760</v>
      </c>
      <c r="H176" s="2" t="s">
        <v>760</v>
      </c>
      <c r="I176" s="2" t="s">
        <v>761</v>
      </c>
      <c r="J176" s="2" t="s">
        <v>114</v>
      </c>
      <c r="K176" s="2" t="s">
        <v>93</v>
      </c>
      <c r="L176" s="3">
        <v>32.5</v>
      </c>
      <c r="M176" s="3">
        <v>34.13</v>
      </c>
      <c r="N176" s="3">
        <v>69.99</v>
      </c>
      <c r="O176" s="2" t="s">
        <v>94</v>
      </c>
      <c r="P176" s="2" t="s">
        <v>168</v>
      </c>
      <c r="Q176" s="2" t="s">
        <v>96</v>
      </c>
      <c r="R176" s="2" t="s">
        <v>97</v>
      </c>
      <c r="S176" s="2" t="s">
        <v>762</v>
      </c>
      <c r="T176" s="2" t="s">
        <v>652</v>
      </c>
      <c r="U176" s="2" t="s">
        <v>271</v>
      </c>
      <c r="V176" s="2" t="s">
        <v>99</v>
      </c>
      <c r="W176" s="2" t="s">
        <v>100</v>
      </c>
      <c r="X176" s="2" t="s">
        <v>97</v>
      </c>
      <c r="Y176" s="2" t="s">
        <v>763</v>
      </c>
      <c r="Z176" s="4">
        <v>104</v>
      </c>
      <c r="AA176" s="4">
        <f>=ROUNDDOWN(32.5,0)</f>
      </c>
      <c r="AB176" s="5">
        <v>3.2</v>
      </c>
      <c r="AC176" s="2" t="s">
        <v>97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1</v>
      </c>
      <c r="AQ176" s="8">
        <v>62.99</v>
      </c>
      <c r="AR176" s="4"/>
      <c r="AS176" s="8"/>
      <c r="AT176" s="7"/>
      <c r="AU176" s="7"/>
      <c r="AV176" s="4" t="s">
        <v>97</v>
      </c>
      <c r="AW176" s="8" t="s">
        <v>97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0.5676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 t="s">
        <v>97</v>
      </c>
      <c r="BJ176" s="4">
        <v>139</v>
      </c>
      <c r="BK176" s="8">
        <v>5130.27</v>
      </c>
      <c r="BL176" s="2" t="s">
        <v>766</v>
      </c>
      <c r="BM176" s="7">
        <v>0.0072</v>
      </c>
      <c r="BN176" s="7">
        <v>0.0123</v>
      </c>
      <c r="BO176" s="4">
        <v>1</v>
      </c>
      <c r="BP176" s="8">
        <v>62.99</v>
      </c>
      <c r="BQ176" s="4"/>
      <c r="BR176" s="8"/>
      <c r="BS176" s="7"/>
      <c r="BT176" s="7"/>
      <c r="BU176" s="2" t="s">
        <v>104</v>
      </c>
      <c r="BV176" s="2" t="s">
        <v>94</v>
      </c>
      <c r="BW176" s="2" t="s">
        <v>105</v>
      </c>
      <c r="BX176" s="2" t="s">
        <v>545</v>
      </c>
      <c r="BY176" s="2" t="s">
        <v>107</v>
      </c>
      <c r="BZ176" s="2" t="s">
        <v>97</v>
      </c>
    </row>
    <row r="177">
      <c r="A177" s="2" t="s">
        <v>767</v>
      </c>
      <c r="B177" s="2" t="s">
        <v>86</v>
      </c>
      <c r="C177" s="2" t="s">
        <v>759</v>
      </c>
      <c r="D177" s="2" t="s">
        <v>88</v>
      </c>
      <c r="E177" s="2" t="s">
        <v>89</v>
      </c>
      <c r="F177" s="2" t="s">
        <v>760</v>
      </c>
      <c r="G177" s="2" t="s">
        <v>760</v>
      </c>
      <c r="H177" s="2" t="s">
        <v>760</v>
      </c>
      <c r="I177" s="2" t="s">
        <v>761</v>
      </c>
      <c r="J177" s="2" t="s">
        <v>109</v>
      </c>
      <c r="K177" s="2" t="s">
        <v>123</v>
      </c>
      <c r="L177" s="3">
        <v>27.85</v>
      </c>
      <c r="M177" s="3">
        <v>29.24</v>
      </c>
      <c r="N177" s="3">
        <v>59.99</v>
      </c>
      <c r="O177" s="2" t="s">
        <v>94</v>
      </c>
      <c r="P177" s="2" t="s">
        <v>168</v>
      </c>
      <c r="Q177" s="2" t="s">
        <v>96</v>
      </c>
      <c r="R177" s="2" t="s">
        <v>97</v>
      </c>
      <c r="S177" s="2" t="s">
        <v>768</v>
      </c>
      <c r="T177" s="2" t="s">
        <v>652</v>
      </c>
      <c r="U177" s="2" t="s">
        <v>271</v>
      </c>
      <c r="V177" s="2" t="s">
        <v>99</v>
      </c>
      <c r="W177" s="2" t="s">
        <v>100</v>
      </c>
      <c r="X177" s="2" t="s">
        <v>97</v>
      </c>
      <c r="Y177" s="2" t="s">
        <v>763</v>
      </c>
      <c r="Z177" s="4">
        <v>327</v>
      </c>
      <c r="AA177" s="4">
        <f>=ROUNDDOWN(81.75,0)</f>
      </c>
      <c r="AB177" s="5">
        <v>4</v>
      </c>
      <c r="AC177" s="2" t="s">
        <v>97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>
        <v>1</v>
      </c>
      <c r="AQ177" s="8">
        <v>53.99</v>
      </c>
      <c r="AR177" s="4"/>
      <c r="AS177" s="8"/>
      <c r="AT177" s="7"/>
      <c r="AU177" s="7"/>
      <c r="AV177" s="4">
        <v>1</v>
      </c>
      <c r="AW177" s="8">
        <v>53.99</v>
      </c>
      <c r="AX177" s="4"/>
      <c r="AY177" s="8"/>
      <c r="AZ177" s="7"/>
      <c r="BA177" s="7"/>
      <c r="BB177" s="7">
        <v>1</v>
      </c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>
        <v>0.3273</v>
      </c>
      <c r="BJ177" s="4">
        <v>181</v>
      </c>
      <c r="BK177" s="8">
        <v>5646.39</v>
      </c>
      <c r="BL177" s="2" t="s">
        <v>769</v>
      </c>
      <c r="BM177" s="7">
        <v>0.0055</v>
      </c>
      <c r="BN177" s="7">
        <v>0.0096</v>
      </c>
      <c r="BO177" s="4">
        <v>1</v>
      </c>
      <c r="BP177" s="8">
        <v>53.99</v>
      </c>
      <c r="BQ177" s="4"/>
      <c r="BR177" s="8"/>
      <c r="BS177" s="7"/>
      <c r="BT177" s="7"/>
      <c r="BU177" s="2" t="s">
        <v>104</v>
      </c>
      <c r="BV177" s="2" t="s">
        <v>94</v>
      </c>
      <c r="BW177" s="2" t="s">
        <v>105</v>
      </c>
      <c r="BX177" s="2" t="s">
        <v>770</v>
      </c>
      <c r="BY177" s="2" t="s">
        <v>107</v>
      </c>
      <c r="BZ177" s="2" t="s">
        <v>97</v>
      </c>
    </row>
    <row r="178">
      <c r="A178" s="2" t="s">
        <v>771</v>
      </c>
      <c r="B178" s="2" t="s">
        <v>86</v>
      </c>
      <c r="C178" s="2" t="s">
        <v>772</v>
      </c>
      <c r="D178" s="2" t="s">
        <v>88</v>
      </c>
      <c r="E178" s="2" t="s">
        <v>89</v>
      </c>
      <c r="F178" s="2" t="s">
        <v>773</v>
      </c>
      <c r="G178" s="2" t="s">
        <v>773</v>
      </c>
      <c r="H178" s="2" t="s">
        <v>97</v>
      </c>
      <c r="I178" s="2" t="s">
        <v>774</v>
      </c>
      <c r="J178" s="2" t="s">
        <v>92</v>
      </c>
      <c r="K178" s="2" t="s">
        <v>123</v>
      </c>
      <c r="L178" s="3">
        <v>31.68</v>
      </c>
      <c r="M178" s="3">
        <v>33.26</v>
      </c>
      <c r="N178" s="3">
        <v>64.99</v>
      </c>
      <c r="O178" s="2" t="s">
        <v>234</v>
      </c>
      <c r="P178" s="2" t="s">
        <v>142</v>
      </c>
      <c r="Q178" s="2" t="s">
        <v>96</v>
      </c>
      <c r="R178" s="2" t="s">
        <v>97</v>
      </c>
      <c r="S178" s="2" t="s">
        <v>775</v>
      </c>
      <c r="T178" s="2" t="s">
        <v>776</v>
      </c>
      <c r="U178" s="2" t="s">
        <v>97</v>
      </c>
      <c r="V178" s="2" t="s">
        <v>99</v>
      </c>
      <c r="W178" s="2" t="s">
        <v>100</v>
      </c>
      <c r="X178" s="2" t="s">
        <v>97</v>
      </c>
      <c r="Y178" s="2" t="s">
        <v>101</v>
      </c>
      <c r="Z178" s="4">
        <v>248</v>
      </c>
      <c r="AA178" s="4">
        <f>=ROUNDDOWN(310,0)</f>
      </c>
      <c r="AB178" s="5">
        <v>0.8</v>
      </c>
      <c r="AC178" s="2" t="s">
        <v>97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1</v>
      </c>
      <c r="AQ178" s="8">
        <v>81.99</v>
      </c>
      <c r="AR178" s="4"/>
      <c r="AS178" s="8"/>
      <c r="AT178" s="7"/>
      <c r="AU178" s="7"/>
      <c r="AV178" s="4">
        <v>1</v>
      </c>
      <c r="AW178" s="8">
        <v>81.99</v>
      </c>
      <c r="AX178" s="4"/>
      <c r="AY178" s="8"/>
      <c r="AZ178" s="7"/>
      <c r="BA178" s="7"/>
      <c r="BB178" s="7">
        <v>1</v>
      </c>
      <c r="BC178" s="4">
        <v>1</v>
      </c>
      <c r="BD178" s="8">
        <v>81.99</v>
      </c>
      <c r="BE178" s="4"/>
      <c r="BF178" s="8"/>
      <c r="BG178" s="7"/>
      <c r="BH178" s="7"/>
      <c r="BI178" s="7">
        <v>1</v>
      </c>
      <c r="BJ178" s="4">
        <v>27</v>
      </c>
      <c r="BK178" s="8">
        <v>977.41</v>
      </c>
      <c r="BL178" s="2" t="s">
        <v>777</v>
      </c>
      <c r="BM178" s="7">
        <v>0.037</v>
      </c>
      <c r="BN178" s="7">
        <v>0.0839</v>
      </c>
      <c r="BO178" s="4">
        <v>1</v>
      </c>
      <c r="BP178" s="8">
        <v>81.99</v>
      </c>
      <c r="BQ178" s="4"/>
      <c r="BR178" s="8"/>
      <c r="BS178" s="7"/>
      <c r="BT178" s="7"/>
      <c r="BU178" s="2" t="s">
        <v>104</v>
      </c>
      <c r="BV178" s="2" t="s">
        <v>94</v>
      </c>
      <c r="BW178" s="2" t="s">
        <v>525</v>
      </c>
      <c r="BX178" s="2" t="s">
        <v>424</v>
      </c>
      <c r="BY178" s="2" t="s">
        <v>107</v>
      </c>
      <c r="BZ178" s="2" t="s">
        <v>97</v>
      </c>
    </row>
    <row r="179">
      <c r="A179" s="2" t="s">
        <v>778</v>
      </c>
      <c r="B179" s="2" t="s">
        <v>86</v>
      </c>
      <c r="C179" s="2" t="s">
        <v>779</v>
      </c>
      <c r="D179" s="2" t="s">
        <v>88</v>
      </c>
      <c r="E179" s="2" t="s">
        <v>89</v>
      </c>
      <c r="F179" s="2" t="s">
        <v>780</v>
      </c>
      <c r="G179" s="2" t="s">
        <v>780</v>
      </c>
      <c r="H179" s="2" t="s">
        <v>780</v>
      </c>
      <c r="I179" s="2" t="s">
        <v>260</v>
      </c>
      <c r="J179" s="2" t="s">
        <v>114</v>
      </c>
      <c r="K179" s="2" t="s">
        <v>781</v>
      </c>
      <c r="L179" s="3">
        <v>28.98</v>
      </c>
      <c r="M179" s="3">
        <v>30.43</v>
      </c>
      <c r="N179" s="3">
        <v>64.99</v>
      </c>
      <c r="O179" s="2" t="s">
        <v>234</v>
      </c>
      <c r="P179" s="2" t="s">
        <v>142</v>
      </c>
      <c r="Q179" s="2" t="s">
        <v>96</v>
      </c>
      <c r="R179" s="2" t="s">
        <v>97</v>
      </c>
      <c r="S179" s="2" t="s">
        <v>782</v>
      </c>
      <c r="T179" s="2" t="s">
        <v>668</v>
      </c>
      <c r="U179" s="2" t="s">
        <v>97</v>
      </c>
      <c r="V179" s="2" t="s">
        <v>597</v>
      </c>
      <c r="W179" s="2" t="s">
        <v>783</v>
      </c>
      <c r="X179" s="2" t="s">
        <v>97</v>
      </c>
      <c r="Y179" s="2" t="s">
        <v>784</v>
      </c>
      <c r="Z179" s="4">
        <v>142</v>
      </c>
      <c r="AA179" s="4">
        <f>=ROUNDDOWN(33.0232558139535,0)</f>
      </c>
      <c r="AB179" s="5">
        <v>4.3</v>
      </c>
      <c r="AC179" s="2" t="s">
        <v>97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>
        <v>1</v>
      </c>
      <c r="AQ179" s="8">
        <v>8.02</v>
      </c>
      <c r="AR179" s="4"/>
      <c r="AS179" s="8"/>
      <c r="AT179" s="7"/>
      <c r="AU179" s="7"/>
      <c r="AV179" s="4">
        <v>1</v>
      </c>
      <c r="AW179" s="8">
        <v>8.02</v>
      </c>
      <c r="AX179" s="4"/>
      <c r="AY179" s="8"/>
      <c r="AZ179" s="7"/>
      <c r="BA179" s="7"/>
      <c r="BB179" s="7">
        <v>1</v>
      </c>
      <c r="BC179" s="4">
        <v>1</v>
      </c>
      <c r="BD179" s="8">
        <v>8.02</v>
      </c>
      <c r="BE179" s="4"/>
      <c r="BF179" s="8"/>
      <c r="BG179" s="7"/>
      <c r="BH179" s="7"/>
      <c r="BI179" s="7">
        <v>1</v>
      </c>
      <c r="BJ179" s="4">
        <v>180</v>
      </c>
      <c r="BK179" s="8">
        <v>6020.7</v>
      </c>
      <c r="BL179" s="2" t="s">
        <v>785</v>
      </c>
      <c r="BM179" s="7">
        <v>0.0056</v>
      </c>
      <c r="BN179" s="7">
        <v>0.0013</v>
      </c>
      <c r="BO179" s="4">
        <v>1</v>
      </c>
      <c r="BP179" s="8">
        <v>8.02</v>
      </c>
      <c r="BQ179" s="4"/>
      <c r="BR179" s="8"/>
      <c r="BS179" s="7"/>
      <c r="BT179" s="7"/>
      <c r="BU179" s="2" t="s">
        <v>104</v>
      </c>
      <c r="BV179" s="2" t="s">
        <v>94</v>
      </c>
      <c r="BW179" s="2" t="s">
        <v>105</v>
      </c>
      <c r="BX179" s="2" t="s">
        <v>182</v>
      </c>
      <c r="BY179" s="2" t="s">
        <v>107</v>
      </c>
      <c r="BZ179" s="2" t="s">
        <v>97</v>
      </c>
    </row>
    <row r="180">
      <c r="A180" s="16" t="s">
        <v>786</v>
      </c>
      <c r="B180" s="9" t="s">
        <v>97</v>
      </c>
      <c r="C180" s="9" t="s">
        <v>97</v>
      </c>
      <c r="D180" s="9" t="s">
        <v>97</v>
      </c>
      <c r="E180" s="9" t="s">
        <v>97</v>
      </c>
      <c r="F180" s="9" t="s">
        <v>97</v>
      </c>
      <c r="G180" s="9" t="s">
        <v>97</v>
      </c>
      <c r="H180" s="9" t="s">
        <v>97</v>
      </c>
      <c r="I180" s="9" t="s">
        <v>97</v>
      </c>
      <c r="J180" s="9" t="s">
        <v>97</v>
      </c>
      <c r="K180" s="9" t="s">
        <v>97</v>
      </c>
      <c r="L180" s="10"/>
      <c r="M180" s="10"/>
      <c r="N180" s="10"/>
      <c r="O180" s="9" t="s">
        <v>97</v>
      </c>
      <c r="P180" s="9" t="s">
        <v>97</v>
      </c>
      <c r="Q180" s="9" t="s">
        <v>97</v>
      </c>
      <c r="R180" s="9" t="s">
        <v>97</v>
      </c>
      <c r="S180" s="9" t="s">
        <v>97</v>
      </c>
      <c r="T180" s="9" t="s">
        <v>97</v>
      </c>
      <c r="U180" s="9" t="s">
        <v>97</v>
      </c>
      <c r="V180" s="9" t="s">
        <v>97</v>
      </c>
      <c r="W180" s="9" t="s">
        <v>97</v>
      </c>
      <c r="X180" s="9" t="s">
        <v>97</v>
      </c>
      <c r="Y180" s="9" t="s">
        <v>97</v>
      </c>
      <c r="Z180" s="11">
        <v>103315</v>
      </c>
      <c r="AA180" s="11">
        <f>=ROUNDDOWN({0},0)</f>
      </c>
      <c r="AB180" s="12">
        <v>5207.5</v>
      </c>
      <c r="AC180" s="9" t="s">
        <v>97</v>
      </c>
      <c r="AD180" s="11"/>
      <c r="AE180" s="11">
        <v>89038</v>
      </c>
      <c r="AF180" s="13"/>
      <c r="AG180" s="13"/>
      <c r="AH180" s="14"/>
      <c r="AI180" s="11"/>
      <c r="AJ180" s="11">
        <f>=ROUNDDOWN({0},0)</f>
      </c>
      <c r="AK180" s="12"/>
      <c r="AL180" s="9" t="s">
        <v>97</v>
      </c>
      <c r="AM180" s="11"/>
      <c r="AN180" s="11"/>
      <c r="AO180" s="14"/>
      <c r="AP180" s="11">
        <v>39780</v>
      </c>
      <c r="AQ180" s="15">
        <v>956482.59</v>
      </c>
      <c r="AR180" s="11"/>
      <c r="AS180" s="15"/>
      <c r="AT180" s="14"/>
      <c r="AU180" s="14"/>
      <c r="AV180" s="11">
        <v>39780</v>
      </c>
      <c r="AW180" s="15">
        <v>956482.59</v>
      </c>
      <c r="AX180" s="11"/>
      <c r="AY180" s="15"/>
      <c r="AZ180" s="14"/>
      <c r="BA180" s="14"/>
      <c r="BB180" s="14"/>
      <c r="BC180" s="11">
        <v>39780</v>
      </c>
      <c r="BD180" s="15">
        <v>956482.59</v>
      </c>
      <c r="BE180" s="11"/>
      <c r="BF180" s="15"/>
      <c r="BG180" s="14"/>
      <c r="BH180" s="14"/>
      <c r="BI180" s="14"/>
      <c r="BJ180" s="11"/>
      <c r="BK180" s="15"/>
      <c r="BL180" s="9" t="s">
        <v>97</v>
      </c>
      <c r="BM180" s="14"/>
      <c r="BN180" s="14"/>
      <c r="BO180" s="11">
        <v>39780</v>
      </c>
      <c r="BP180" s="15">
        <v>956482.59</v>
      </c>
      <c r="BQ180" s="11"/>
      <c r="BR180" s="15"/>
      <c r="BS180" s="14"/>
      <c r="BT180" s="14"/>
      <c r="BU180" s="9" t="s">
        <v>97</v>
      </c>
      <c r="BV180" s="9" t="s">
        <v>97</v>
      </c>
      <c r="BW180" s="9" t="s">
        <v>97</v>
      </c>
      <c r="BX180" s="9" t="s">
        <v>97</v>
      </c>
      <c r="BY180" s="9" t="s">
        <v>97</v>
      </c>
      <c r="BZ180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53"/>
    <mergeCell ref="BD6:BD53"/>
    <mergeCell ref="BE6:BE53"/>
    <mergeCell ref="BF6:BF53"/>
    <mergeCell ref="BG6:BG53"/>
    <mergeCell ref="BH6:BH53"/>
    <mergeCell ref="BC54:BC64"/>
    <mergeCell ref="BD54:BD64"/>
    <mergeCell ref="BE54:BE64"/>
    <mergeCell ref="BF54:BF64"/>
    <mergeCell ref="BG54:BG64"/>
    <mergeCell ref="BH54:BH64"/>
    <mergeCell ref="BC65:BC66"/>
    <mergeCell ref="BD65:BD66"/>
    <mergeCell ref="BE65:BE66"/>
    <mergeCell ref="BF65:BF66"/>
    <mergeCell ref="BG65:BG66"/>
    <mergeCell ref="BH65:BH66"/>
    <mergeCell ref="BC67:BC87"/>
    <mergeCell ref="BD67:BD87"/>
    <mergeCell ref="BE67:BE87"/>
    <mergeCell ref="BF67:BF87"/>
    <mergeCell ref="BG67:BG87"/>
    <mergeCell ref="BH67:BH87"/>
    <mergeCell ref="BC88:BC96"/>
    <mergeCell ref="BD88:BD96"/>
    <mergeCell ref="BE88:BE96"/>
    <mergeCell ref="BF88:BF96"/>
    <mergeCell ref="BG88:BG96"/>
    <mergeCell ref="BH88:BH96"/>
    <mergeCell ref="BC97:BC103"/>
    <mergeCell ref="BD97:BD103"/>
    <mergeCell ref="BE97:BE103"/>
    <mergeCell ref="BF97:BF103"/>
    <mergeCell ref="BG97:BG103"/>
    <mergeCell ref="BH97:BH103"/>
    <mergeCell ref="BC104:BC106"/>
    <mergeCell ref="BD104:BD106"/>
    <mergeCell ref="BE104:BE106"/>
    <mergeCell ref="BF104:BF106"/>
    <mergeCell ref="BG104:BG106"/>
    <mergeCell ref="BH104:BH106"/>
    <mergeCell ref="BC107:BC109"/>
    <mergeCell ref="BD107:BD109"/>
    <mergeCell ref="BE107:BE109"/>
    <mergeCell ref="BF107:BF109"/>
    <mergeCell ref="BG107:BG109"/>
    <mergeCell ref="BH107:BH109"/>
    <mergeCell ref="BC112:BC116"/>
    <mergeCell ref="BD112:BD116"/>
    <mergeCell ref="BE112:BE116"/>
    <mergeCell ref="BF112:BF116"/>
    <mergeCell ref="BG112:BG116"/>
    <mergeCell ref="BH112:BH116"/>
    <mergeCell ref="BC117:BC120"/>
    <mergeCell ref="BD117:BD120"/>
    <mergeCell ref="BE117:BE120"/>
    <mergeCell ref="BF117:BF120"/>
    <mergeCell ref="BG117:BG120"/>
    <mergeCell ref="BH117:BH120"/>
    <mergeCell ref="BC121:BC123"/>
    <mergeCell ref="BD121:BD123"/>
    <mergeCell ref="BE121:BE123"/>
    <mergeCell ref="BF121:BF123"/>
    <mergeCell ref="BG121:BG123"/>
    <mergeCell ref="BH121:BH123"/>
    <mergeCell ref="BC124:BC137"/>
    <mergeCell ref="BD124:BD137"/>
    <mergeCell ref="BE124:BE137"/>
    <mergeCell ref="BF124:BF137"/>
    <mergeCell ref="BG124:BG137"/>
    <mergeCell ref="BH124:BH137"/>
    <mergeCell ref="BC138:BC142"/>
    <mergeCell ref="BD138:BD142"/>
    <mergeCell ref="BE138:BE142"/>
    <mergeCell ref="BF138:BF142"/>
    <mergeCell ref="BG138:BG142"/>
    <mergeCell ref="BH138:BH142"/>
    <mergeCell ref="BC143:BC148"/>
    <mergeCell ref="BD143:BD148"/>
    <mergeCell ref="BE143:BE148"/>
    <mergeCell ref="BF143:BF148"/>
    <mergeCell ref="BG143:BG148"/>
    <mergeCell ref="BH143:BH148"/>
    <mergeCell ref="BC152:BC160"/>
    <mergeCell ref="BD152:BD160"/>
    <mergeCell ref="BE152:BE160"/>
    <mergeCell ref="BF152:BF160"/>
    <mergeCell ref="BG152:BG160"/>
    <mergeCell ref="BH152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4"/>
    <mergeCell ref="BD169:BD174"/>
    <mergeCell ref="BE169:BE174"/>
    <mergeCell ref="BF169:BF174"/>
    <mergeCell ref="BG169:BG174"/>
    <mergeCell ref="BH169:BH174"/>
    <mergeCell ref="BC175:BC177"/>
    <mergeCell ref="BD175:BD177"/>
    <mergeCell ref="BE175:BE177"/>
    <mergeCell ref="BF175:BF177"/>
    <mergeCell ref="BG175:BG177"/>
    <mergeCell ref="BH175:BH17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7:AV99"/>
    <mergeCell ref="AW97:AW99"/>
    <mergeCell ref="AX97:AX99"/>
    <mergeCell ref="AY97:AY99"/>
    <mergeCell ref="AZ97:AZ99"/>
    <mergeCell ref="BA97:BA99"/>
    <mergeCell ref="BI97:BI99"/>
    <mergeCell ref="AV117:AV119"/>
    <mergeCell ref="AW117:AW119"/>
    <mergeCell ref="AX117:AX119"/>
    <mergeCell ref="AY117:AY119"/>
    <mergeCell ref="AZ117:AZ119"/>
    <mergeCell ref="BA117:BA119"/>
    <mergeCell ref="BI117:BI119"/>
    <mergeCell ref="AV121:AV122"/>
    <mergeCell ref="AW121:AW122"/>
    <mergeCell ref="AX121:AX122"/>
    <mergeCell ref="AY121:AY122"/>
    <mergeCell ref="AZ121:AZ122"/>
    <mergeCell ref="BA121:BA122"/>
    <mergeCell ref="BI121:BI122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6"/>
    <mergeCell ref="AW135:AW136"/>
    <mergeCell ref="AX135:AX136"/>
    <mergeCell ref="AY135:AY136"/>
    <mergeCell ref="AZ135:AZ136"/>
    <mergeCell ref="BA135:BA136"/>
    <mergeCell ref="BI135:BI136"/>
    <mergeCell ref="AV140:AV141"/>
    <mergeCell ref="AW140:AW141"/>
    <mergeCell ref="AX140:AX141"/>
    <mergeCell ref="AY140:AY141"/>
    <mergeCell ref="AZ140:AZ141"/>
    <mergeCell ref="BA140:BA141"/>
    <mergeCell ref="BI140:BI141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52:AV156"/>
    <mergeCell ref="AW152:AW156"/>
    <mergeCell ref="AX152:AX156"/>
    <mergeCell ref="AY152:AY156"/>
    <mergeCell ref="AZ152:AZ156"/>
    <mergeCell ref="BA152:BA156"/>
    <mergeCell ref="BI152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6:AV167"/>
    <mergeCell ref="AW166:AW167"/>
    <mergeCell ref="AX166:AX167"/>
    <mergeCell ref="AY166:AY167"/>
    <mergeCell ref="AZ166:AZ167"/>
    <mergeCell ref="BA166:BA167"/>
    <mergeCell ref="BI166:BI167"/>
    <mergeCell ref="AV169:AV171"/>
    <mergeCell ref="AW169:AW171"/>
    <mergeCell ref="AX169:AX171"/>
    <mergeCell ref="AY169:AY171"/>
    <mergeCell ref="AZ169:AZ171"/>
    <mergeCell ref="BA169:BA171"/>
    <mergeCell ref="BI169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BB125:BB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787</v>
      </c>
      <c r="D2" s="0" t="s">
        <v>788</v>
      </c>
      <c r="E2" s="0" t="s">
        <v>789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790</v>
      </c>
      <c r="J4" s="1" t="s">
        <v>791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792</v>
      </c>
      <c r="P4" s="1" t="s">
        <v>793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794</v>
      </c>
      <c r="F5" s="1" t="s">
        <v>795</v>
      </c>
      <c r="G5" s="1" t="s">
        <v>794</v>
      </c>
      <c r="H5" s="1" t="s">
        <v>795</v>
      </c>
      <c r="I5" s="1" t="s">
        <v>790</v>
      </c>
      <c r="J5" s="1" t="s">
        <v>791</v>
      </c>
      <c r="K5" s="1" t="s">
        <v>796</v>
      </c>
      <c r="L5" s="1" t="s">
        <v>797</v>
      </c>
      <c r="M5" s="1" t="s">
        <v>796</v>
      </c>
      <c r="N5" s="1" t="s">
        <v>797</v>
      </c>
      <c r="O5" s="1" t="s">
        <v>792</v>
      </c>
      <c r="P5" s="1" t="s">
        <v>793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39506</v>
      </c>
      <c r="F6" s="8">
        <v>945465.83</v>
      </c>
      <c r="G6" s="4"/>
      <c r="H6" s="8"/>
      <c r="I6" s="7"/>
      <c r="J6" s="7"/>
      <c r="K6" s="4">
        <v>39506</v>
      </c>
      <c r="L6" s="8">
        <v>945465.83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312</v>
      </c>
      <c r="D7" s="2" t="s">
        <v>313</v>
      </c>
      <c r="E7" s="4">
        <v>94</v>
      </c>
      <c r="F7" s="8">
        <v>590.71</v>
      </c>
      <c r="G7" s="4"/>
      <c r="H7" s="8"/>
      <c r="I7" s="7"/>
      <c r="J7" s="7"/>
      <c r="K7" s="4">
        <v>94</v>
      </c>
      <c r="L7" s="8">
        <v>590.71</v>
      </c>
      <c r="M7" s="4"/>
      <c r="N7" s="8"/>
      <c r="O7" s="7"/>
      <c r="P7" s="7"/>
    </row>
    <row r="8">
      <c r="A8" s="2" t="s">
        <v>86</v>
      </c>
      <c r="B8" s="2" t="s">
        <v>373</v>
      </c>
      <c r="C8" s="2" t="s">
        <v>88</v>
      </c>
      <c r="D8" s="2" t="s">
        <v>89</v>
      </c>
      <c r="E8" s="4">
        <v>38</v>
      </c>
      <c r="F8" s="8">
        <v>3441.92</v>
      </c>
      <c r="G8" s="4"/>
      <c r="H8" s="8"/>
      <c r="I8" s="7"/>
      <c r="J8" s="7"/>
      <c r="K8" s="4">
        <v>38</v>
      </c>
      <c r="L8" s="8">
        <v>3441.92</v>
      </c>
      <c r="M8" s="4"/>
      <c r="N8" s="8"/>
      <c r="O8" s="7"/>
      <c r="P8" s="7"/>
    </row>
    <row r="9">
      <c r="A9" s="2" t="s">
        <v>86</v>
      </c>
      <c r="B9" s="2" t="s">
        <v>373</v>
      </c>
      <c r="C9" s="2" t="s">
        <v>312</v>
      </c>
      <c r="D9" s="2" t="s">
        <v>313</v>
      </c>
      <c r="E9" s="4">
        <v>1</v>
      </c>
      <c r="F9" s="8">
        <v>29.99</v>
      </c>
      <c r="G9" s="4"/>
      <c r="H9" s="8"/>
      <c r="I9" s="7"/>
      <c r="J9" s="7"/>
      <c r="K9" s="4">
        <v>1</v>
      </c>
      <c r="L9" s="8">
        <v>29.99</v>
      </c>
      <c r="M9" s="4"/>
      <c r="N9" s="8"/>
      <c r="O9" s="7"/>
      <c r="P9" s="7"/>
    </row>
    <row r="10">
      <c r="A10" s="2" t="s">
        <v>86</v>
      </c>
      <c r="B10" s="2" t="s">
        <v>497</v>
      </c>
      <c r="C10" s="2" t="s">
        <v>88</v>
      </c>
      <c r="D10" s="2" t="s">
        <v>89</v>
      </c>
      <c r="E10" s="4">
        <v>26</v>
      </c>
      <c r="F10" s="8">
        <v>2307.74</v>
      </c>
      <c r="G10" s="4"/>
      <c r="H10" s="8"/>
      <c r="I10" s="7"/>
      <c r="J10" s="7"/>
      <c r="K10" s="4">
        <v>26</v>
      </c>
      <c r="L10" s="8">
        <v>2307.74</v>
      </c>
      <c r="M10" s="4"/>
      <c r="N10" s="8"/>
      <c r="O10" s="7"/>
      <c r="P10" s="7"/>
    </row>
    <row r="11">
      <c r="A11" s="2" t="s">
        <v>86</v>
      </c>
      <c r="B11" s="2" t="s">
        <v>547</v>
      </c>
      <c r="C11" s="2" t="s">
        <v>88</v>
      </c>
      <c r="D11" s="2" t="s">
        <v>89</v>
      </c>
      <c r="E11" s="4">
        <v>54</v>
      </c>
      <c r="F11" s="8">
        <v>1698.83</v>
      </c>
      <c r="G11" s="4"/>
      <c r="H11" s="8"/>
      <c r="I11" s="7"/>
      <c r="J11" s="7"/>
      <c r="K11" s="4">
        <v>54</v>
      </c>
      <c r="L11" s="8">
        <v>1698.83</v>
      </c>
      <c r="M11" s="4"/>
      <c r="N11" s="8"/>
      <c r="O11" s="7"/>
      <c r="P11" s="7"/>
    </row>
    <row r="12">
      <c r="A12" s="2" t="s">
        <v>86</v>
      </c>
      <c r="B12" s="2" t="s">
        <v>673</v>
      </c>
      <c r="C12" s="2" t="s">
        <v>88</v>
      </c>
      <c r="D12" s="2" t="s">
        <v>89</v>
      </c>
      <c r="E12" s="4">
        <v>21</v>
      </c>
      <c r="F12" s="8">
        <v>1054.59</v>
      </c>
      <c r="G12" s="4"/>
      <c r="H12" s="8"/>
      <c r="I12" s="7"/>
      <c r="J12" s="7"/>
      <c r="K12" s="4">
        <v>21</v>
      </c>
      <c r="L12" s="8">
        <v>1054.59</v>
      </c>
      <c r="M12" s="4"/>
      <c r="N12" s="8"/>
      <c r="O12" s="7"/>
      <c r="P12" s="7"/>
    </row>
    <row r="13">
      <c r="A13" s="2" t="s">
        <v>86</v>
      </c>
      <c r="B13" s="2" t="s">
        <v>698</v>
      </c>
      <c r="C13" s="2" t="s">
        <v>88</v>
      </c>
      <c r="D13" s="2" t="s">
        <v>89</v>
      </c>
      <c r="E13" s="4">
        <v>20</v>
      </c>
      <c r="F13" s="8">
        <v>923.15</v>
      </c>
      <c r="G13" s="4"/>
      <c r="H13" s="8"/>
      <c r="I13" s="7"/>
      <c r="J13" s="7"/>
      <c r="K13" s="4">
        <v>20</v>
      </c>
      <c r="L13" s="8">
        <v>923.15</v>
      </c>
      <c r="M13" s="4"/>
      <c r="N13" s="8"/>
      <c r="O13" s="7"/>
      <c r="P13" s="7"/>
    </row>
    <row r="14">
      <c r="A14" s="2" t="s">
        <v>86</v>
      </c>
      <c r="B14" s="2" t="s">
        <v>737</v>
      </c>
      <c r="C14" s="2" t="s">
        <v>88</v>
      </c>
      <c r="D14" s="2" t="s">
        <v>89</v>
      </c>
      <c r="E14" s="4">
        <v>15</v>
      </c>
      <c r="F14" s="8">
        <v>714.85</v>
      </c>
      <c r="G14" s="4"/>
      <c r="H14" s="8"/>
      <c r="I14" s="7"/>
      <c r="J14" s="7"/>
      <c r="K14" s="4">
        <v>15</v>
      </c>
      <c r="L14" s="8">
        <v>714.85</v>
      </c>
      <c r="M14" s="4"/>
      <c r="N14" s="8"/>
      <c r="O14" s="7"/>
      <c r="P14" s="7"/>
    </row>
    <row r="15">
      <c r="A15" s="2" t="s">
        <v>86</v>
      </c>
      <c r="B15" s="2" t="s">
        <v>759</v>
      </c>
      <c r="C15" s="2" t="s">
        <v>88</v>
      </c>
      <c r="D15" s="2" t="s">
        <v>89</v>
      </c>
      <c r="E15" s="4">
        <v>3</v>
      </c>
      <c r="F15" s="8">
        <v>164.97</v>
      </c>
      <c r="G15" s="4"/>
      <c r="H15" s="8"/>
      <c r="I15" s="7"/>
      <c r="J15" s="7"/>
      <c r="K15" s="4">
        <v>3</v>
      </c>
      <c r="L15" s="8">
        <v>164.97</v>
      </c>
      <c r="M15" s="4"/>
      <c r="N15" s="8"/>
      <c r="O15" s="7"/>
      <c r="P15" s="7"/>
    </row>
    <row r="16">
      <c r="A16" s="2" t="s">
        <v>86</v>
      </c>
      <c r="B16" s="2" t="s">
        <v>772</v>
      </c>
      <c r="C16" s="2" t="s">
        <v>88</v>
      </c>
      <c r="D16" s="2" t="s">
        <v>89</v>
      </c>
      <c r="E16" s="4">
        <v>1</v>
      </c>
      <c r="F16" s="8">
        <v>81.99</v>
      </c>
      <c r="G16" s="4"/>
      <c r="H16" s="8"/>
      <c r="I16" s="7"/>
      <c r="J16" s="7"/>
      <c r="K16" s="4">
        <v>1</v>
      </c>
      <c r="L16" s="8">
        <v>81.99</v>
      </c>
      <c r="M16" s="4"/>
      <c r="N16" s="8"/>
      <c r="O16" s="7"/>
      <c r="P16" s="7"/>
    </row>
    <row r="17">
      <c r="A17" s="2" t="s">
        <v>86</v>
      </c>
      <c r="B17" s="2" t="s">
        <v>779</v>
      </c>
      <c r="C17" s="2" t="s">
        <v>88</v>
      </c>
      <c r="D17" s="2" t="s">
        <v>89</v>
      </c>
      <c r="E17" s="4">
        <v>1</v>
      </c>
      <c r="F17" s="8">
        <v>8.02</v>
      </c>
      <c r="G17" s="4"/>
      <c r="H17" s="8"/>
      <c r="I17" s="7"/>
      <c r="J17" s="7"/>
      <c r="K17" s="4">
        <v>1</v>
      </c>
      <c r="L17" s="8">
        <v>8.02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787</v>
      </c>
      <c r="D2" s="0" t="s">
        <v>788</v>
      </c>
      <c r="E2" s="0" t="s">
        <v>789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790</v>
      </c>
      <c r="I4" s="1" t="s">
        <v>791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792</v>
      </c>
      <c r="O4" s="1" t="s">
        <v>793</v>
      </c>
    </row>
    <row r="5">
      <c r="A5" s="1" t="s">
        <v>51</v>
      </c>
      <c r="B5" s="1" t="s">
        <v>53</v>
      </c>
      <c r="C5" s="1" t="s">
        <v>54</v>
      </c>
      <c r="D5" s="1" t="s">
        <v>794</v>
      </c>
      <c r="E5" s="1" t="s">
        <v>795</v>
      </c>
      <c r="F5" s="1" t="s">
        <v>794</v>
      </c>
      <c r="G5" s="1" t="s">
        <v>795</v>
      </c>
      <c r="H5" s="1" t="s">
        <v>790</v>
      </c>
      <c r="I5" s="1" t="s">
        <v>791</v>
      </c>
      <c r="J5" s="1" t="s">
        <v>796</v>
      </c>
      <c r="K5" s="1" t="s">
        <v>797</v>
      </c>
      <c r="L5" s="1" t="s">
        <v>796</v>
      </c>
      <c r="M5" s="1" t="s">
        <v>797</v>
      </c>
      <c r="N5" s="1" t="s">
        <v>792</v>
      </c>
      <c r="O5" s="1" t="s">
        <v>793</v>
      </c>
    </row>
    <row r="6">
      <c r="A6" s="2" t="s">
        <v>86</v>
      </c>
      <c r="B6" s="2" t="s">
        <v>88</v>
      </c>
      <c r="C6" s="2" t="s">
        <v>89</v>
      </c>
      <c r="D6" s="4">
        <v>39685</v>
      </c>
      <c r="E6" s="8">
        <v>955861.89</v>
      </c>
      <c r="F6" s="4"/>
      <c r="G6" s="8"/>
      <c r="H6" s="7"/>
      <c r="I6" s="7"/>
      <c r="J6" s="4">
        <v>39685</v>
      </c>
      <c r="K6" s="8">
        <v>955861.89</v>
      </c>
      <c r="L6" s="4"/>
      <c r="M6" s="8"/>
      <c r="N6" s="7"/>
      <c r="O6" s="7"/>
    </row>
    <row r="7">
      <c r="A7" s="2" t="s">
        <v>86</v>
      </c>
      <c r="B7" s="2" t="s">
        <v>312</v>
      </c>
      <c r="C7" s="2" t="s">
        <v>313</v>
      </c>
      <c r="D7" s="4">
        <v>95</v>
      </c>
      <c r="E7" s="8">
        <v>620.7</v>
      </c>
      <c r="F7" s="4"/>
      <c r="G7" s="8"/>
      <c r="H7" s="7"/>
      <c r="I7" s="7"/>
      <c r="J7" s="4">
        <v>95</v>
      </c>
      <c r="K7" s="8">
        <v>620.7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